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0.2.61.89\05_計画推進ｇ\R5年度\025-2 計画書制度見直し業務\13HP\01_旧様式\"/>
    </mc:Choice>
  </mc:AlternateContent>
  <xr:revisionPtr revIDLastSave="0" documentId="13_ncr:1_{F7312632-4EF2-44DE-93A4-ED5C4DE28FD3}" xr6:coauthVersionLast="47" xr6:coauthVersionMax="47" xr10:uidLastSave="{00000000-0000-0000-0000-000000000000}"/>
  <workbookProtection workbookAlgorithmName="SHA-512" workbookHashValue="owfUeZbdWTWmwR5R3bNsdO5bvdnnpI4ZjCXcukGo6QjhaVCFHQF9pmAwlzwl85FRhzqPzT40gdRBUhzPQ48rxw==" workbookSaltValue="e/i+cWRKrQCD3IW2WN25EQ==" workbookSpinCount="100000" lockStructure="1"/>
  <bookViews>
    <workbookView xWindow="-108" yWindow="-108" windowWidth="23256" windowHeight="12576" tabRatio="905" xr2:uid="{00000000-000D-0000-FFFF-FFFF00000000}"/>
  </bookViews>
  <sheets>
    <sheet name="実施状況書提出書" sheetId="1" r:id="rId1"/>
    <sheet name="別紙１ 推進体制" sheetId="21" r:id="rId2"/>
    <sheet name="計算書①" sheetId="39" r:id="rId3"/>
    <sheet name="計算書②" sheetId="40" r:id="rId4"/>
    <sheet name="計算書③" sheetId="31" r:id="rId5"/>
    <sheet name="別紙２ 排出状況" sheetId="28" r:id="rId6"/>
    <sheet name="別紙３ 工場毎" sheetId="29" r:id="rId7"/>
    <sheet name="別紙４ 抑制" sheetId="42" r:id="rId8"/>
    <sheet name="別紙５ 削減対策" sheetId="43" r:id="rId9"/>
    <sheet name="別紙６ 先進対策" sheetId="44" r:id="rId10"/>
    <sheet name="別紙７ ｸﾚｼﾞｯﾄ" sheetId="7" r:id="rId11"/>
    <sheet name="産業分類" sheetId="41" state="hidden" r:id="rId12"/>
    <sheet name="温室効果ガス" sheetId="33" state="hidden" r:id="rId13"/>
    <sheet name="排出活動" sheetId="35" state="hidden" r:id="rId14"/>
    <sheet name="排出活動区分" sheetId="37" state="hidden" r:id="rId15"/>
    <sheet name="燃料種" sheetId="38" state="hidden" r:id="rId16"/>
    <sheet name="燃料種設定" sheetId="32" state="hidden" r:id="rId17"/>
  </sheets>
  <externalReferences>
    <externalReference r:id="rId18"/>
    <externalReference r:id="rId19"/>
    <externalReference r:id="rId20"/>
  </externalReferences>
  <definedNames>
    <definedName name="_①">'別紙６ 先進対策'!$C$22:$C$23</definedName>
    <definedName name="_②">'別紙６ 先進対策'!$C$25:$C$26</definedName>
    <definedName name="_③">'別紙６ 先進対策'!$C$28:$C$33</definedName>
    <definedName name="_C01">排出活動区分!$D$2:$D$42</definedName>
    <definedName name="_C0101">燃料種設定!$E$2</definedName>
    <definedName name="_C0102">燃料種設定!$E$3</definedName>
    <definedName name="_C0103">燃料種設定!$E$4</definedName>
    <definedName name="_C0104">燃料種設定!$E$5:$E$13</definedName>
    <definedName name="_C0105">燃料種設定!$E$14:$E$22</definedName>
    <definedName name="_C0106">燃料種設定!$E$23:$E$54</definedName>
    <definedName name="_C0107">燃料種設定!$E$55:$E$63</definedName>
    <definedName name="_C0108">燃料種設定!$E$64:$E$72</definedName>
    <definedName name="_C0109">燃料種設定!$E$73:$E$81</definedName>
    <definedName name="_C0110">燃料種設定!$E$82:$E$90</definedName>
    <definedName name="_C0111">燃料種設定!$E$91:$E$122</definedName>
    <definedName name="_C0112">燃料種設定!$E$123:$E$131</definedName>
    <definedName name="_C0113">燃料種設定!$E$132:$E$140</definedName>
    <definedName name="_C0114">燃料種設定!$E$141:$E$149</definedName>
    <definedName name="_C0115">燃料種設定!$E$150:$E$158</definedName>
    <definedName name="_C0116">燃料種設定!$E$159:$E$167</definedName>
    <definedName name="_C0117">燃料種設定!$E$168:$E$176</definedName>
    <definedName name="_C0118">燃料種設定!$E$177:$E$185</definedName>
    <definedName name="_C0119">燃料種設定!$E$186:$E$194</definedName>
    <definedName name="_C0120">燃料種設定!$E$195:$E$203</definedName>
    <definedName name="_C0121">燃料種設定!$E$204:$E$212</definedName>
    <definedName name="_C0122">燃料種設定!$E$213:$E$221</definedName>
    <definedName name="_C0123">燃料種設定!$E$222:$E$230</definedName>
    <definedName name="_C0124">燃料種設定!$E$231:$E$239</definedName>
    <definedName name="_C0125">燃料種設定!$E$240:$E$248</definedName>
    <definedName name="_C0126">燃料種設定!$E$249:$E$280</definedName>
    <definedName name="_C0127">燃料種設定!$E$281:$E$312</definedName>
    <definedName name="_C0128">燃料種設定!$E$313:$E$344</definedName>
    <definedName name="_C0129">燃料種設定!$E$345:$E$376</definedName>
    <definedName name="_C0130">燃料種設定!$E$377:$E$408</definedName>
    <definedName name="_C0131">燃料種設定!$E$409:$E$440</definedName>
    <definedName name="_C0132">燃料種設定!$E$441:$E$442</definedName>
    <definedName name="_C0133">燃料種設定!$E$443:$E$451</definedName>
    <definedName name="_C0134">燃料種設定!$E$452:$E$453</definedName>
    <definedName name="_C0135">燃料種設定!$E$454:$E$455</definedName>
    <definedName name="_C0136">燃料種設定!$E$456:$E$464</definedName>
    <definedName name="_C0137">燃料種設定!$E$465:$E$486</definedName>
    <definedName name="_C0138">燃料種設定!$E$487:$E$508</definedName>
    <definedName name="_C0139">燃料種設定!$E$509:$E$510</definedName>
    <definedName name="_C0140">燃料種設定!$E$511</definedName>
    <definedName name="_C0141">燃料種設定!$E$512:$E$513</definedName>
    <definedName name="_C02">排出活動区分!$D$43</definedName>
    <definedName name="_C03">排出活動区分!$D$44:$D$45</definedName>
    <definedName name="_c04">排出活動区分!$D$46:$D$47</definedName>
    <definedName name="_C05">排出活動区分!$D$48</definedName>
    <definedName name="_C06">排出活動区分!$D$49</definedName>
    <definedName name="_C07">排出活動区分!$D$50:$D$58</definedName>
    <definedName name="_C08">排出活動区分!$D$59:$D$60</definedName>
    <definedName name="_C09">排出活動区分!$D$61:$D$62</definedName>
    <definedName name="_C10">排出活動区分!$D$63:$D$64</definedName>
    <definedName name="_C11">排出活動区分!$D$65:$D$70</definedName>
    <definedName name="_C12">排出活動区分!$D$71:$D$77</definedName>
    <definedName name="_C13">排出活動区分!$D$78:$D$124</definedName>
    <definedName name="_C14">排出活動区分!$D$125:$D$126</definedName>
    <definedName name="_C15">排出活動区分!$D$127:$D$143</definedName>
    <definedName name="_C16">排出活動区分!$D$144:$D$151</definedName>
    <definedName name="_C17">排出活動区分!$D$152</definedName>
    <definedName name="_C18">排出活動区分!$D$153:$D$163</definedName>
    <definedName name="_C19">排出活動区分!$D$164:$D$166</definedName>
    <definedName name="_C20">排出活動区分!$D$167:$D$168</definedName>
    <definedName name="_C21">排出活動区分!$D$169:$D$172</definedName>
    <definedName name="_C22">排出活動区分!$D$173:$D$176</definedName>
    <definedName name="_xlnm._FilterDatabase" localSheetId="16" hidden="1">燃料種設定!$A$1:$D$1473</definedName>
    <definedName name="_xlnm._FilterDatabase" localSheetId="14" hidden="1">排出活動区分!$A$1:$H$503</definedName>
    <definedName name="_xlnm._FilterDatabase" localSheetId="6" hidden="1">'別紙３ 工場毎'!$G$6:$K$9</definedName>
    <definedName name="_xlnm._FilterDatabase" localSheetId="9" hidden="1">'別紙６ 先進対策'!$A$4:$M$19</definedName>
    <definedName name="_H01">排出活動区分!$D$465</definedName>
    <definedName name="_H02">排出活動区分!$D$466</definedName>
    <definedName name="_H03">排出活動区分!$D$467:$D$471</definedName>
    <definedName name="_H04">排出活動区分!$D$472</definedName>
    <definedName name="_H05">排出活動区分!$D$473:$D$474</definedName>
    <definedName name="_H06">排出活動区分!$D$475:$D$478</definedName>
    <definedName name="_H07">排出活動区分!$D$479:$D$481</definedName>
    <definedName name="_H08">排出活動区分!$D$482:$D$483</definedName>
    <definedName name="_H09">排出活動区分!$D$484</definedName>
    <definedName name="_H10">排出活動区分!$D$485</definedName>
    <definedName name="_H11">排出活動区分!$D$486</definedName>
    <definedName name="_N01">排出活動区分!$D$177:$D$269</definedName>
    <definedName name="_N0101">燃料種設定!$E$514:$E$522</definedName>
    <definedName name="_N0102">燃料種設定!$E$523:$E$531</definedName>
    <definedName name="_N0103">燃料種設定!$E$532:$E$540</definedName>
    <definedName name="_N0104">燃料種設定!$E$541:$E$542</definedName>
    <definedName name="_N0105">燃料種設定!$E$543:$E$564</definedName>
    <definedName name="_N0106">燃料種設定!$E$565:$E$573</definedName>
    <definedName name="_N0107">燃料種設定!$E$574:$E$586</definedName>
    <definedName name="_N0108">燃料種設定!$E$587:$E$595</definedName>
    <definedName name="_N0109">燃料種設定!$E$596:$E$604</definedName>
    <definedName name="_N0110">燃料種設定!$E$605:$E$617</definedName>
    <definedName name="_N0111">燃料種設定!$E$618:$E$626</definedName>
    <definedName name="_N0112">燃料種設定!$E$627:$E$635</definedName>
    <definedName name="_N0113">燃料種設定!$E$636:$E$648</definedName>
    <definedName name="_N0114">燃料種設定!$E$649:$E$657</definedName>
    <definedName name="_N0115">燃料種設定!$E$658:$E$666</definedName>
    <definedName name="_N0116">燃料種設定!$E$667:$E$679</definedName>
    <definedName name="_N0117">燃料種設定!$E$680:$E$688</definedName>
    <definedName name="_N0118">燃料種設定!$E$689:$E$697</definedName>
    <definedName name="_N0119">燃料種設定!$E$698:$E$710</definedName>
    <definedName name="_N0120">燃料種設定!$E$711:$E$719</definedName>
    <definedName name="_N0121">燃料種設定!$E$720:$E$732</definedName>
    <definedName name="_N0122">燃料種設定!$E$733:$E$741</definedName>
    <definedName name="_N0123">燃料種設定!$E$742:$E$754</definedName>
    <definedName name="_N0124">燃料種設定!$E$755:$E$763</definedName>
    <definedName name="_N0125">燃料種設定!$E$764:$E$776</definedName>
    <definedName name="_N0126">燃料種設定!$E$777:$E$785</definedName>
    <definedName name="_N0127">燃料種設定!$E$786:$E$807</definedName>
    <definedName name="_N0128">燃料種設定!$E$808:$E$816</definedName>
    <definedName name="_N0129">燃料種設定!$E$817:$E$825</definedName>
    <definedName name="_N0130">燃料種設定!$E$826:$E$838</definedName>
    <definedName name="_N0131">燃料種設定!$E$839:$E$847</definedName>
    <definedName name="_N0132">燃料種設定!$E$848:$E$856</definedName>
    <definedName name="_N0133">燃料種設定!$E$857:$E$869</definedName>
    <definedName name="_N0134">燃料種設定!$E$870:$E$878</definedName>
    <definedName name="_N0135">燃料種設定!$E$879:$E$887</definedName>
    <definedName name="_N0136">燃料種設定!$E$888:$E$900</definedName>
    <definedName name="_N0137">燃料種設定!$E$901:$E$909</definedName>
    <definedName name="_N0138">燃料種設定!$E$910:$E$918</definedName>
    <definedName name="_N0139">燃料種設定!$E$919:$E$931</definedName>
    <definedName name="_N0140">燃料種設定!$E$932:$E$940</definedName>
    <definedName name="_N0141">燃料種設定!$E$941:$E$949</definedName>
    <definedName name="_N0142">燃料種設定!$E$950:$E$962</definedName>
    <definedName name="_N0143">燃料種設定!$E$963:$E$971</definedName>
    <definedName name="_N0144">燃料種設定!$E$972:$E$980</definedName>
    <definedName name="_N0145">燃料種設定!$E$981:$E$993</definedName>
    <definedName name="_N0146">燃料種設定!$E$994:$E$1002</definedName>
    <definedName name="_N0147">燃料種設定!$E$1003:$E$1011</definedName>
    <definedName name="_N0148">燃料種設定!$E$1012:$E$1024</definedName>
    <definedName name="_N0149">燃料種設定!$E$1025:$E$1033</definedName>
    <definedName name="_N0150">燃料種設定!$E$1034:$E$1042</definedName>
    <definedName name="_N0151">燃料種設定!$E$1043:$E$1055</definedName>
    <definedName name="_N0152">燃料種設定!$E$1056:$E$1064</definedName>
    <definedName name="_N0153">燃料種設定!$E$1065:$E$1073</definedName>
    <definedName name="_N0154">燃料種設定!$E$1074:$E$1086</definedName>
    <definedName name="_N0155">燃料種設定!$E$1087:$E$1095</definedName>
    <definedName name="_N0156">燃料種設定!$E$1096:$E$1104</definedName>
    <definedName name="_N0157">燃料種設定!$E$1105:$E$1117</definedName>
    <definedName name="_N0158">燃料種設定!$E$1118:$E$1126</definedName>
    <definedName name="_N0159">燃料種設定!$E$1127:$E$1135</definedName>
    <definedName name="_N0160">燃料種設定!$E$1136:$E$1148</definedName>
    <definedName name="_N0161">燃料種設定!$E$1149:$E$1157</definedName>
    <definedName name="_N0162">燃料種設定!$E$1158:$E$1166</definedName>
    <definedName name="_N0163">燃料種設定!$E$1167:$E$1179</definedName>
    <definedName name="_N0164">燃料種設定!$E$1180:$E$1188</definedName>
    <definedName name="_N0165">燃料種設定!$E$1189:$E$1197</definedName>
    <definedName name="_N0166">燃料種設定!$E$1198:$E$1210</definedName>
    <definedName name="_N0167">燃料種設定!$E$1211:$E$1219</definedName>
    <definedName name="_N0168">燃料種設定!$E$1220:$E$1228</definedName>
    <definedName name="_N0169">燃料種設定!$E$1229:$E$1241</definedName>
    <definedName name="_N0170">燃料種設定!$E$1242:$E$1250</definedName>
    <definedName name="_N0171">燃料種設定!$E$1251:$E$1259</definedName>
    <definedName name="_N0172">燃料種設定!$E$1260:$E$1272</definedName>
    <definedName name="_N0173">燃料種設定!$E$1273:$E$1281</definedName>
    <definedName name="_N0174">燃料種設定!$E$1282:$E$1290</definedName>
    <definedName name="_N0175">燃料種設定!$E$1291:$E$1303</definedName>
    <definedName name="_N0176">燃料種設定!$E$1304:$E$1312</definedName>
    <definedName name="_N0177">燃料種設定!$E$1313:$E$1321</definedName>
    <definedName name="_N0178">燃料種設定!$E$1322:$E$1334</definedName>
    <definedName name="_N0179">燃料種設定!$E$1335:$E$1343</definedName>
    <definedName name="_N0180">燃料種設定!$E$1344:$E$1345</definedName>
    <definedName name="_N0181">燃料種設定!$E$1346:$E$1358</definedName>
    <definedName name="_N0182">燃料種設定!$E$1359:$E$1367</definedName>
    <definedName name="_N0183">燃料種設定!$E$1368:$E$1369</definedName>
    <definedName name="_N0184">燃料種設定!$E$1370:$E$1371</definedName>
    <definedName name="_N0185">燃料種設定!$E$1372:$E$1384</definedName>
    <definedName name="_N0186">燃料種設定!$E$1385:$E$1393</definedName>
    <definedName name="_N0187">燃料種設定!$E$1394:$E$1415</definedName>
    <definedName name="_N0188">燃料種設定!$E$1416:$E$1437</definedName>
    <definedName name="_N0189">燃料種設定!$E$1438:$E$1459</definedName>
    <definedName name="_N0190">燃料種設定!$E$1460:$E$1481</definedName>
    <definedName name="_N0191">燃料種設定!$E$1482:$E$1483</definedName>
    <definedName name="_N0192">燃料種設定!$E$1484</definedName>
    <definedName name="_N0193">燃料種設定!$E$1485:$E$1486</definedName>
    <definedName name="_N02">排出活動区分!$D$270</definedName>
    <definedName name="_N03">排出活動区分!$D$271:$D$274</definedName>
    <definedName name="_N04">排出活動区分!$D$275:$D$276</definedName>
    <definedName name="_N05">排出活動区分!$D$277</definedName>
    <definedName name="_N06">排出活動区分!$D$278:$D$321</definedName>
    <definedName name="_N07">排出活動区分!$D$322:$D$334</definedName>
    <definedName name="_N08">排出活動区分!$D$335:$D$400</definedName>
    <definedName name="_N09">排出活動区分!$D$401:$D$417</definedName>
    <definedName name="_N10">排出活動区分!$D$418</definedName>
    <definedName name="_N11">排出活動区分!$D$419:$D$429</definedName>
    <definedName name="_N12">排出活動区分!$D$430:$D$432</definedName>
    <definedName name="_N13">排出活動区分!$D$433:$D$442</definedName>
    <definedName name="_N14">排出活動区分!$D$443:$D$456</definedName>
    <definedName name="_N15">排出活動区分!$D$457:$D$464</definedName>
    <definedName name="_P01">排出活動区分!$D$487:$D$488</definedName>
    <definedName name="_P02">排出活動区分!$D$489</definedName>
    <definedName name="_P03">排出活動区分!$D$490:$D$495</definedName>
    <definedName name="_P04">排出活動区分!$D$496</definedName>
    <definedName name="_S01">排出活動区分!$D$497</definedName>
    <definedName name="_S02">排出活動区分!$D$498</definedName>
    <definedName name="_S03">排出活動区分!$D$499</definedName>
    <definedName name="_S04">排出活動区分!$D$500</definedName>
    <definedName name="_S05">排出活動区分!$D$501</definedName>
    <definedName name="_S06">排出活動区分!$D$502</definedName>
    <definedName name="_S07">排出活動区分!$D$503</definedName>
    <definedName name="_T01">排出活動区分!$D$504</definedName>
    <definedName name="_T02">排出活動区分!$D$505:$D$508</definedName>
    <definedName name="○" localSheetId="2">#REF!</definedName>
    <definedName name="○" localSheetId="3">#REF!</definedName>
    <definedName name="○" localSheetId="8">#REF!</definedName>
    <definedName name="○" localSheetId="9">#REF!</definedName>
    <definedName name="○">#REF!</definedName>
    <definedName name="◎" localSheetId="2">#REF!</definedName>
    <definedName name="◎" localSheetId="3">#REF!</definedName>
    <definedName name="◎" localSheetId="8">#REF!</definedName>
    <definedName name="◎" localSheetId="9">#REF!</definedName>
    <definedName name="◎">#REF!</definedName>
    <definedName name="●" localSheetId="2">#REF!</definedName>
    <definedName name="●" localSheetId="3">#REF!</definedName>
    <definedName name="●" localSheetId="8">#REF!</definedName>
    <definedName name="●" localSheetId="9">#REF!</definedName>
    <definedName name="●">#REF!</definedName>
    <definedName name="①_低炭素型の技術・製品・サービスの調達に関する対策の実施">#REF!</definedName>
    <definedName name="ＡＡ" localSheetId="2">#REF!</definedName>
    <definedName name="ＡＡ" localSheetId="3">#REF!</definedName>
    <definedName name="ＡＡ" localSheetId="8">#REF!</definedName>
    <definedName name="ＡＡ" localSheetId="9">#REF!</definedName>
    <definedName name="ＡＡ">#REF!</definedName>
    <definedName name="ＢＢ" localSheetId="2">#REF!</definedName>
    <definedName name="ＢＢ" localSheetId="3">#REF!</definedName>
    <definedName name="ＢＢ" localSheetId="8">#REF!</definedName>
    <definedName name="ＢＢ" localSheetId="9">#REF!</definedName>
    <definedName name="ＢＢ">#REF!</definedName>
    <definedName name="ＣＣ" localSheetId="2">#REF!</definedName>
    <definedName name="ＣＣ" localSheetId="3">#REF!</definedName>
    <definedName name="ＣＣ" localSheetId="8">#REF!</definedName>
    <definedName name="ＣＣ" localSheetId="9">#REF!</definedName>
    <definedName name="ＣＣ">#REF!</definedName>
    <definedName name="DA">産業分類!$C$2:$C$3</definedName>
    <definedName name="DB">産業分類!$C$4:$C$5</definedName>
    <definedName name="DC">産業分類!$C$6</definedName>
    <definedName name="ＤＤ" localSheetId="2">#REF!</definedName>
    <definedName name="ＤＤ" localSheetId="3">#REF!</definedName>
    <definedName name="DD">産業分類!$C$7:$C$9</definedName>
    <definedName name="DE">産業分類!$C$10:$C$33</definedName>
    <definedName name="DF">産業分類!$C$34:$C$37</definedName>
    <definedName name="DG">産業分類!$C$38:$C$42</definedName>
    <definedName name="DH">産業分類!$C$43:$C$50</definedName>
    <definedName name="DI">産業分類!$C$51:$C$62</definedName>
    <definedName name="DJ">産業分類!$C$63:$C$68</definedName>
    <definedName name="DK">産業分類!$C$69:$C$71</definedName>
    <definedName name="DL">産業分類!$C$72:$C$75</definedName>
    <definedName name="DM">産業分類!$C$76:$C$78</definedName>
    <definedName name="DN">産業分類!$C$79:$C$81</definedName>
    <definedName name="DO">産業分類!$C$82:$C$83</definedName>
    <definedName name="DP">産業分類!$C$84:$C$86</definedName>
    <definedName name="DQ">産業分類!$C$87:$C$88</definedName>
    <definedName name="DR">産業分類!$C$89:$C$97</definedName>
    <definedName name="DS">産業分類!$C$98:$C$99</definedName>
    <definedName name="DT">産業分類!$C$100</definedName>
    <definedName name="ＥＥ" localSheetId="2">#REF!</definedName>
    <definedName name="ＥＥ" localSheetId="3">#REF!</definedName>
    <definedName name="ＥＥ" localSheetId="8">#REF!</definedName>
    <definedName name="ＥＥ" localSheetId="9">#REF!</definedName>
    <definedName name="ＥＥ">#REF!</definedName>
    <definedName name="ＦＦ" localSheetId="2">#REF!</definedName>
    <definedName name="ＦＦ" localSheetId="3">#REF!</definedName>
    <definedName name="ＦＦ" localSheetId="8">#REF!</definedName>
    <definedName name="ＦＦ" localSheetId="9">#REF!</definedName>
    <definedName name="ＦＦ">#REF!</definedName>
    <definedName name="ＧＧ" localSheetId="2">#REF!</definedName>
    <definedName name="ＧＧ" localSheetId="3">#REF!</definedName>
    <definedName name="ＧＧ" localSheetId="8">#REF!</definedName>
    <definedName name="ＧＧ" localSheetId="9">#REF!</definedName>
    <definedName name="ＧＧ">#REF!</definedName>
    <definedName name="ＨＨ" localSheetId="2">#REF!</definedName>
    <definedName name="ＨＨ" localSheetId="3">#REF!</definedName>
    <definedName name="ＨＨ" localSheetId="8">#REF!</definedName>
    <definedName name="ＨＨ" localSheetId="9">#REF!</definedName>
    <definedName name="ＨＨ">#REF!</definedName>
    <definedName name="ＪＪ" localSheetId="2">#REF!</definedName>
    <definedName name="ＪＪ" localSheetId="3">#REF!</definedName>
    <definedName name="ＪＪ" localSheetId="8">#REF!</definedName>
    <definedName name="ＪＪ" localSheetId="9">#REF!</definedName>
    <definedName name="ＪＪ">#REF!</definedName>
    <definedName name="ＫＫ" localSheetId="2">#REF!</definedName>
    <definedName name="ＫＫ" localSheetId="3">#REF!</definedName>
    <definedName name="ＫＫ" localSheetId="8">#REF!</definedName>
    <definedName name="ＫＫ" localSheetId="9">#REF!</definedName>
    <definedName name="ＫＫ">#REF!</definedName>
    <definedName name="ＬＬ" localSheetId="2">#REF!</definedName>
    <definedName name="ＬＬ" localSheetId="3">#REF!</definedName>
    <definedName name="ＬＬ" localSheetId="8">#REF!</definedName>
    <definedName name="ＬＬ" localSheetId="9">#REF!</definedName>
    <definedName name="ＬＬ">#REF!</definedName>
    <definedName name="ＭＭ" localSheetId="2">#REF!</definedName>
    <definedName name="ＭＭ" localSheetId="3">#REF!</definedName>
    <definedName name="ＭＭ" localSheetId="8">#REF!</definedName>
    <definedName name="ＭＭ" localSheetId="9">#REF!</definedName>
    <definedName name="ＭＭ">#REF!</definedName>
    <definedName name="ＮＮ" localSheetId="2">#REF!</definedName>
    <definedName name="ＮＮ" localSheetId="3">#REF!</definedName>
    <definedName name="ＮＮ" localSheetId="8">#REF!</definedName>
    <definedName name="ＮＮ" localSheetId="9">#REF!</definedName>
    <definedName name="ＮＮ">#REF!</definedName>
    <definedName name="ＯＯ" localSheetId="2">#REF!</definedName>
    <definedName name="ＯＯ" localSheetId="3">#REF!</definedName>
    <definedName name="ＯＯ" localSheetId="8">#REF!</definedName>
    <definedName name="ＯＯ" localSheetId="9">#REF!</definedName>
    <definedName name="ＯＯ">#REF!</definedName>
    <definedName name="ＰＰ" localSheetId="2">#REF!</definedName>
    <definedName name="ＰＰ" localSheetId="3">#REF!</definedName>
    <definedName name="ＰＰ" localSheetId="8">#REF!</definedName>
    <definedName name="ＰＰ" localSheetId="9">#REF!</definedName>
    <definedName name="ＰＰ">#REF!</definedName>
    <definedName name="_xlnm.Print_Area" localSheetId="2">計算書①!$A$2:$U$135</definedName>
    <definedName name="_xlnm.Print_Area" localSheetId="3">計算書②!$A$2:$I$59</definedName>
    <definedName name="_xlnm.Print_Area" localSheetId="4">計算書③!$A$2:$O$166</definedName>
    <definedName name="_xlnm.Print_Area" localSheetId="0">実施状況書提出書!$A$2:$S$40</definedName>
    <definedName name="_xlnm.Print_Area" localSheetId="1">'別紙１ 推進体制'!$A$2:$C$23</definedName>
    <definedName name="_xlnm.Print_Area" localSheetId="5">'別紙２ 排出状況'!$A$2:$N$15</definedName>
    <definedName name="_xlnm.Print_Area" localSheetId="6">'別紙３ 工場毎'!$A$2:$O$35</definedName>
    <definedName name="_xlnm.Print_Area" localSheetId="7">'別紙４ 抑制'!$A$2:$V$50</definedName>
    <definedName name="_xlnm.Print_Area" localSheetId="8">'別紙５ 削減対策'!$A$2:$P$32</definedName>
    <definedName name="_xlnm.Print_Area" localSheetId="9">'別紙６ 先進対策'!$A$2:$M$19</definedName>
    <definedName name="_xlnm.Print_Area" localSheetId="10">'別紙７ ｸﾚｼﾞｯﾄ'!$A$2:$G$48</definedName>
    <definedName name="_xlnm.Print_Titles" localSheetId="12">温室効果ガス!$1:$1</definedName>
    <definedName name="_xlnm.Print_Titles" localSheetId="15">燃料種!$1:$1</definedName>
    <definedName name="_xlnm.Print_Titles" localSheetId="16">燃料種設定!$1:$1</definedName>
    <definedName name="_xlnm.Print_Titles" localSheetId="13">排出活動!$1:$1</definedName>
    <definedName name="_xlnm.Print_Titles" localSheetId="14">排出活動区分!$1:$1</definedName>
    <definedName name="ＱＱ" localSheetId="2">#REF!</definedName>
    <definedName name="ＱＱ" localSheetId="3">#REF!</definedName>
    <definedName name="ＱＱ" localSheetId="8">#REF!</definedName>
    <definedName name="ＱＱ" localSheetId="9">#REF!</definedName>
    <definedName name="ＱＱ">#REF!</definedName>
    <definedName name="ＲＲ" localSheetId="2">#REF!</definedName>
    <definedName name="ＲＲ" localSheetId="3">#REF!</definedName>
    <definedName name="ＲＲ" localSheetId="8">#REF!</definedName>
    <definedName name="ＲＲ" localSheetId="9">#REF!</definedName>
    <definedName name="ＲＲ">#REF!</definedName>
    <definedName name="ＳＳ" localSheetId="2">#REF!</definedName>
    <definedName name="ＳＳ" localSheetId="3">#REF!</definedName>
    <definedName name="ＳＳ" localSheetId="8">#REF!</definedName>
    <definedName name="ＳＳ" localSheetId="9">#REF!</definedName>
    <definedName name="ＳＳ">#REF!</definedName>
    <definedName name="ＴＴ" localSheetId="2">#REF!</definedName>
    <definedName name="ＴＴ" localSheetId="3">#REF!</definedName>
    <definedName name="ＴＴ" localSheetId="8">#REF!</definedName>
    <definedName name="ＴＴ" localSheetId="9">#REF!</definedName>
    <definedName name="ＴＴ">#REF!</definedName>
    <definedName name="パーフルオロカーボン">排出活動!$C$50:$C$53</definedName>
    <definedName name="パーフルオロカーボンリスト">温室効果ガス!$B$23:$B$31</definedName>
    <definedName name="ハイドロフルオロカーボン">排出活動!$C$39:$C$49</definedName>
    <definedName name="ハイドロフルオロカーボンリスト">温室効果ガス!$B$4:$B$22</definedName>
    <definedName name="ポスト新長期規制達成車" localSheetId="2">#REF!</definedName>
    <definedName name="ポスト新長期規制達成車" localSheetId="3">#REF!</definedName>
    <definedName name="ポスト新長期規制達成車" localSheetId="8">#REF!</definedName>
    <definedName name="ポスト新長期規制達成車" localSheetId="9">#REF!</definedName>
    <definedName name="ポスト新長期規制達成車">#REF!</definedName>
    <definedName name="メタン">排出活動!$C$2:$C$23</definedName>
    <definedName name="一酸化二窒素">排出活動!$C$24:$C$38</definedName>
    <definedName name="三ふっ化窒素">排出活動!$C$61:$C$62</definedName>
    <definedName name="小分類">#REF!</definedName>
    <definedName name="対策小分類">#REF!</definedName>
    <definedName name="対策大分類">#REF!</definedName>
    <definedName name="大区分">[1]別紙2!$E$9:$E$23</definedName>
    <definedName name="大分類">産業分類!$A$2:$A$21</definedName>
    <definedName name="燃料種―">燃料種設定!$E$1487</definedName>
    <definedName name="平成17年基準超低公害車" localSheetId="2">#REF!</definedName>
    <definedName name="平成17年基準超低公害車" localSheetId="3">#REF!</definedName>
    <definedName name="平成17年基準超低公害車" localSheetId="8">#REF!</definedName>
    <definedName name="平成17年基準超低公害車" localSheetId="9">#REF!</definedName>
    <definedName name="平成17年基準超低公害車">#REF!</definedName>
    <definedName name="平成17年基準優低公害車" localSheetId="2">#REF!</definedName>
    <definedName name="平成17年基準優低公害車" localSheetId="3">#REF!</definedName>
    <definedName name="平成17年基準優低公害車" localSheetId="8">#REF!</definedName>
    <definedName name="平成17年基準優低公害車" localSheetId="9">#REF!</definedName>
    <definedName name="平成17年基準優低公害車">#REF!</definedName>
    <definedName name="平成17年基準良低公害車" localSheetId="2">#REF!</definedName>
    <definedName name="平成17年基準良低公害車" localSheetId="3">#REF!</definedName>
    <definedName name="平成17年基準良低公害車" localSheetId="8">#REF!</definedName>
    <definedName name="平成17年基準良低公害車" localSheetId="9">#REF!</definedName>
    <definedName name="平成17年基準良低公害車">#REF!</definedName>
    <definedName name="六フッ化硫黄" localSheetId="7">[2]排出活動!#REF!</definedName>
    <definedName name="六フッ化硫黄" localSheetId="8">[3]排出活動!#REF!</definedName>
    <definedName name="六フッ化硫黄" localSheetId="9">[3]排出活動!#REF!</definedName>
    <definedName name="六フッ化硫黄">排出活動!#REF!</definedName>
    <definedName name="六ふっ化硫黄">排出活動!$C$54:$C$60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43" l="1"/>
  <c r="K37" i="43" l="1"/>
  <c r="K38" i="43"/>
  <c r="K36" i="43"/>
  <c r="K39" i="43" s="1"/>
  <c r="J38" i="43"/>
  <c r="J37" i="43"/>
  <c r="J36" i="43"/>
  <c r="I37" i="43"/>
  <c r="I36" i="43"/>
  <c r="J39" i="43" l="1"/>
  <c r="I39" i="43"/>
  <c r="K27" i="42" l="1"/>
  <c r="S27" i="42" s="1"/>
  <c r="N27" i="42"/>
  <c r="Q27" i="42"/>
  <c r="K28" i="42"/>
  <c r="S28" i="42" s="1"/>
  <c r="N28" i="42"/>
  <c r="Q28" i="42"/>
  <c r="K29" i="42"/>
  <c r="S29" i="42" s="1"/>
  <c r="N29" i="42"/>
  <c r="Q29" i="42"/>
  <c r="K30" i="42"/>
  <c r="S30" i="42" s="1"/>
  <c r="N30" i="42"/>
  <c r="Q30" i="42"/>
  <c r="K31" i="42"/>
  <c r="S31" i="42" s="1"/>
  <c r="N31" i="42"/>
  <c r="Q31" i="42"/>
  <c r="K32" i="42"/>
  <c r="S32" i="42" s="1"/>
  <c r="N32" i="42"/>
  <c r="Q32" i="42"/>
  <c r="K33" i="42"/>
  <c r="S33" i="42" s="1"/>
  <c r="N33" i="42"/>
  <c r="Q33" i="42"/>
  <c r="K34" i="42"/>
  <c r="S34" i="42" s="1"/>
  <c r="N34" i="42"/>
  <c r="Q34" i="42"/>
  <c r="Q26" i="42"/>
  <c r="N26" i="42"/>
  <c r="K26" i="42"/>
  <c r="S26" i="42" s="1"/>
  <c r="N21" i="42"/>
  <c r="K21" i="42"/>
  <c r="S21" i="42" s="1"/>
  <c r="Q21" i="42" l="1"/>
  <c r="I35" i="43" l="1"/>
  <c r="J35" i="43"/>
  <c r="L10" i="44"/>
  <c r="M10" i="44" l="1"/>
  <c r="O15" i="42"/>
  <c r="L15" i="42"/>
  <c r="I15" i="42"/>
  <c r="S14" i="42" s="1"/>
  <c r="V15" i="42" s="1"/>
  <c r="O8" i="42"/>
  <c r="L8" i="42"/>
  <c r="I8" i="42"/>
  <c r="L13" i="44" l="1"/>
  <c r="M13" i="44" s="1"/>
  <c r="L17" i="44"/>
  <c r="M17" i="44" s="1"/>
  <c r="L19" i="44"/>
  <c r="M19" i="44" s="1"/>
  <c r="L11" i="44"/>
  <c r="M11" i="44" s="1"/>
  <c r="K34" i="43"/>
  <c r="K35" i="43"/>
  <c r="L12" i="44"/>
  <c r="M12" i="44" s="1"/>
  <c r="L14" i="44"/>
  <c r="M14" i="44" s="1"/>
  <c r="L16" i="44"/>
  <c r="M16" i="44" s="1"/>
  <c r="L18" i="44"/>
  <c r="M18" i="44" s="1"/>
  <c r="L15" i="44"/>
  <c r="M15" i="44" s="1"/>
  <c r="T7" i="42"/>
  <c r="J34" i="43"/>
  <c r="J40" i="43" s="1"/>
  <c r="O7" i="43" s="1"/>
  <c r="I34" i="43"/>
  <c r="I40" i="43" s="1"/>
  <c r="M9" i="44" l="1"/>
  <c r="K6" i="44" s="1"/>
  <c r="K40" i="43"/>
  <c r="P7" i="43" s="1"/>
  <c r="N7" i="43"/>
  <c r="O34" i="29"/>
  <c r="M34" i="29" s="1"/>
  <c r="O150" i="31"/>
  <c r="O158" i="31"/>
  <c r="O504" i="29"/>
  <c r="M504" i="29" s="1"/>
  <c r="O64" i="29"/>
  <c r="M64" i="29" s="1"/>
  <c r="O54" i="29"/>
  <c r="M54" i="29" s="1"/>
  <c r="O24" i="29"/>
  <c r="M24" i="29" s="1"/>
  <c r="O14" i="29"/>
  <c r="M14" i="29" s="1"/>
  <c r="R29" i="39"/>
  <c r="N135" i="31"/>
  <c r="N136" i="31"/>
  <c r="N137" i="31"/>
  <c r="N138" i="31"/>
  <c r="N139" i="31"/>
  <c r="N140" i="31"/>
  <c r="N141" i="31"/>
  <c r="N142" i="31"/>
  <c r="N143" i="31"/>
  <c r="N144" i="31"/>
  <c r="N145" i="31"/>
  <c r="N146" i="31"/>
  <c r="N134" i="31"/>
  <c r="N111" i="31"/>
  <c r="N112" i="31"/>
  <c r="N113" i="31"/>
  <c r="N114" i="31"/>
  <c r="N115" i="31"/>
  <c r="N116" i="31"/>
  <c r="N117" i="31"/>
  <c r="N118" i="31"/>
  <c r="N119" i="31"/>
  <c r="N120" i="31"/>
  <c r="N121" i="31"/>
  <c r="N122" i="31"/>
  <c r="N123" i="31"/>
  <c r="N124" i="31"/>
  <c r="N125" i="31"/>
  <c r="N126" i="31"/>
  <c r="N127" i="31"/>
  <c r="N128" i="31"/>
  <c r="N129" i="31"/>
  <c r="N130" i="31"/>
  <c r="N131" i="31"/>
  <c r="N132" i="31"/>
  <c r="N110" i="31"/>
  <c r="O494" i="29"/>
  <c r="M494" i="29" s="1"/>
  <c r="O484" i="29"/>
  <c r="M484" i="29" s="1"/>
  <c r="O474" i="29"/>
  <c r="M474" i="29" s="1"/>
  <c r="O464" i="29"/>
  <c r="M464" i="29" s="1"/>
  <c r="O454" i="29"/>
  <c r="M454" i="29" s="1"/>
  <c r="O444" i="29"/>
  <c r="M444" i="29" s="1"/>
  <c r="O434" i="29"/>
  <c r="M434" i="29" s="1"/>
  <c r="O424" i="29"/>
  <c r="M424" i="29" s="1"/>
  <c r="O414" i="29"/>
  <c r="M414" i="29" s="1"/>
  <c r="O404" i="29"/>
  <c r="M404" i="29" s="1"/>
  <c r="O394" i="29"/>
  <c r="M394" i="29" s="1"/>
  <c r="O384" i="29"/>
  <c r="M384" i="29" s="1"/>
  <c r="O374" i="29"/>
  <c r="M374" i="29" s="1"/>
  <c r="O364" i="29"/>
  <c r="M364" i="29" s="1"/>
  <c r="O354" i="29"/>
  <c r="M354" i="29" s="1"/>
  <c r="O344" i="29"/>
  <c r="M344" i="29" s="1"/>
  <c r="O334" i="29"/>
  <c r="M334" i="29" s="1"/>
  <c r="O324" i="29"/>
  <c r="M324" i="29" s="1"/>
  <c r="O314" i="29"/>
  <c r="M314" i="29" s="1"/>
  <c r="O304" i="29"/>
  <c r="M304" i="29" s="1"/>
  <c r="O294" i="29"/>
  <c r="M294" i="29" s="1"/>
  <c r="O284" i="29"/>
  <c r="M284" i="29" s="1"/>
  <c r="O274" i="29"/>
  <c r="M274" i="29" s="1"/>
  <c r="O264" i="29"/>
  <c r="M264" i="29" s="1"/>
  <c r="O254" i="29"/>
  <c r="M254" i="29" s="1"/>
  <c r="O244" i="29"/>
  <c r="M244" i="29" s="1"/>
  <c r="O234" i="29"/>
  <c r="M234" i="29" s="1"/>
  <c r="O224" i="29"/>
  <c r="M224" i="29" s="1"/>
  <c r="O214" i="29"/>
  <c r="M214" i="29" s="1"/>
  <c r="O204" i="29"/>
  <c r="M204" i="29" s="1"/>
  <c r="O194" i="29"/>
  <c r="M194" i="29" s="1"/>
  <c r="O184" i="29"/>
  <c r="M184" i="29" s="1"/>
  <c r="O174" i="29"/>
  <c r="M174" i="29" s="1"/>
  <c r="O164" i="29"/>
  <c r="M164" i="29" s="1"/>
  <c r="O154" i="29"/>
  <c r="M154" i="29" s="1"/>
  <c r="O144" i="29"/>
  <c r="M144" i="29" s="1"/>
  <c r="O134" i="29"/>
  <c r="M134" i="29" s="1"/>
  <c r="O124" i="29"/>
  <c r="M124" i="29" s="1"/>
  <c r="O114" i="29"/>
  <c r="M114" i="29" s="1"/>
  <c r="O104" i="29"/>
  <c r="M104" i="29" s="1"/>
  <c r="O94" i="29"/>
  <c r="M94" i="29" s="1"/>
  <c r="O84" i="29"/>
  <c r="M84" i="29" s="1"/>
  <c r="O74" i="29"/>
  <c r="M74" i="29" s="1"/>
  <c r="O44" i="29"/>
  <c r="M44" i="29" s="1"/>
  <c r="I159" i="31"/>
  <c r="I160" i="31"/>
  <c r="I161" i="31"/>
  <c r="I162" i="31"/>
  <c r="I163" i="31"/>
  <c r="I158" i="31"/>
  <c r="S166" i="31"/>
  <c r="R166" i="31"/>
  <c r="O166" i="31"/>
  <c r="S165" i="31"/>
  <c r="R165" i="31"/>
  <c r="O165" i="31"/>
  <c r="S164" i="31"/>
  <c r="R164" i="31"/>
  <c r="O164" i="31"/>
  <c r="S163" i="31"/>
  <c r="R163" i="31"/>
  <c r="M163" i="31" s="1"/>
  <c r="O163" i="31"/>
  <c r="S162" i="31"/>
  <c r="R162" i="31"/>
  <c r="L162" i="31" s="1"/>
  <c r="O162" i="31"/>
  <c r="S161" i="31"/>
  <c r="R161" i="31"/>
  <c r="M161" i="31" s="1"/>
  <c r="O161" i="31"/>
  <c r="S160" i="31"/>
  <c r="R160" i="31"/>
  <c r="M160" i="31" s="1"/>
  <c r="O160" i="31"/>
  <c r="S159" i="31"/>
  <c r="R159" i="31"/>
  <c r="M159" i="31" s="1"/>
  <c r="O159" i="31"/>
  <c r="S158" i="31"/>
  <c r="R158" i="31"/>
  <c r="L158" i="31" s="1"/>
  <c r="S157" i="31"/>
  <c r="R157" i="31"/>
  <c r="R31" i="39"/>
  <c r="R32" i="39"/>
  <c r="N31" i="39"/>
  <c r="K32" i="39"/>
  <c r="R54" i="39"/>
  <c r="R53" i="39"/>
  <c r="R52" i="39"/>
  <c r="R51" i="39"/>
  <c r="G5" i="7"/>
  <c r="R71" i="39"/>
  <c r="T71" i="39" s="1"/>
  <c r="S72" i="39"/>
  <c r="U72" i="39" s="1"/>
  <c r="R73" i="39"/>
  <c r="T73" i="39" s="1"/>
  <c r="S74" i="39"/>
  <c r="U74" i="39" s="1"/>
  <c r="R75" i="39"/>
  <c r="T75" i="39" s="1"/>
  <c r="S76" i="39"/>
  <c r="U76" i="39" s="1"/>
  <c r="R77" i="39"/>
  <c r="T77" i="39" s="1"/>
  <c r="S78" i="39"/>
  <c r="U78" i="39" s="1"/>
  <c r="R79" i="39"/>
  <c r="T79" i="39" s="1"/>
  <c r="S80" i="39"/>
  <c r="U80" i="39" s="1"/>
  <c r="R81" i="39"/>
  <c r="S82" i="39"/>
  <c r="R83" i="39"/>
  <c r="S84" i="39"/>
  <c r="R85" i="39"/>
  <c r="S86" i="39"/>
  <c r="R87" i="39"/>
  <c r="S88" i="39"/>
  <c r="R89" i="39"/>
  <c r="S90" i="39"/>
  <c r="R91" i="39"/>
  <c r="S92" i="39"/>
  <c r="R93" i="39"/>
  <c r="S94" i="39"/>
  <c r="R95" i="39"/>
  <c r="S96" i="39"/>
  <c r="R97" i="39"/>
  <c r="S98" i="39"/>
  <c r="R99" i="39"/>
  <c r="T99" i="39" s="1"/>
  <c r="S100" i="39"/>
  <c r="U100" i="39" s="1"/>
  <c r="K75" i="39"/>
  <c r="K73" i="39"/>
  <c r="S70" i="39"/>
  <c r="U70" i="39" s="1"/>
  <c r="R69" i="39"/>
  <c r="T69" i="39" s="1"/>
  <c r="S68" i="39"/>
  <c r="U68" i="39" s="1"/>
  <c r="R67" i="39"/>
  <c r="T67" i="39" s="1"/>
  <c r="O91" i="31"/>
  <c r="R91" i="31"/>
  <c r="S91" i="31"/>
  <c r="O92" i="31"/>
  <c r="R92" i="31"/>
  <c r="S92" i="31"/>
  <c r="O93" i="31"/>
  <c r="R93" i="31"/>
  <c r="S93" i="31"/>
  <c r="O94" i="31"/>
  <c r="R94" i="31"/>
  <c r="S94" i="31"/>
  <c r="O95" i="31"/>
  <c r="R95" i="31"/>
  <c r="S95" i="31"/>
  <c r="O96" i="31"/>
  <c r="R96" i="31"/>
  <c r="S96" i="31"/>
  <c r="O97" i="31"/>
  <c r="R97" i="31"/>
  <c r="S97" i="31"/>
  <c r="O98" i="31"/>
  <c r="R98" i="31"/>
  <c r="S98" i="31"/>
  <c r="O99" i="31"/>
  <c r="R99" i="31"/>
  <c r="S99" i="31"/>
  <c r="O100" i="31"/>
  <c r="R100" i="31"/>
  <c r="S100" i="31"/>
  <c r="O101" i="31"/>
  <c r="R101" i="31"/>
  <c r="S101" i="31"/>
  <c r="O102" i="31"/>
  <c r="R102" i="31"/>
  <c r="S102" i="31"/>
  <c r="O103" i="31"/>
  <c r="R103" i="31"/>
  <c r="S103" i="31"/>
  <c r="O104" i="31"/>
  <c r="R104" i="31"/>
  <c r="S104" i="31"/>
  <c r="O105" i="31"/>
  <c r="R105" i="31"/>
  <c r="S105" i="31"/>
  <c r="O106" i="31"/>
  <c r="R106" i="31"/>
  <c r="S106" i="31"/>
  <c r="O107" i="31"/>
  <c r="R107" i="31"/>
  <c r="S107" i="31"/>
  <c r="I63" i="31"/>
  <c r="S63" i="31"/>
  <c r="J63" i="31" s="1"/>
  <c r="K63" i="31"/>
  <c r="R63" i="31"/>
  <c r="L63" i="31" s="1"/>
  <c r="O63" i="31"/>
  <c r="T63" i="31"/>
  <c r="I64" i="31"/>
  <c r="S64" i="31"/>
  <c r="J64" i="31" s="1"/>
  <c r="K64" i="31"/>
  <c r="R64" i="31"/>
  <c r="M64" i="31" s="1"/>
  <c r="O64" i="31"/>
  <c r="T64" i="31"/>
  <c r="I65" i="31"/>
  <c r="S65" i="31"/>
  <c r="J65" i="31" s="1"/>
  <c r="K65" i="31"/>
  <c r="R65" i="31"/>
  <c r="L65" i="31" s="1"/>
  <c r="O65" i="31"/>
  <c r="T65" i="31"/>
  <c r="I66" i="31"/>
  <c r="S66" i="31"/>
  <c r="J66" i="31" s="1"/>
  <c r="K66" i="31"/>
  <c r="R66" i="31"/>
  <c r="L66" i="31" s="1"/>
  <c r="O66" i="31"/>
  <c r="T66" i="31"/>
  <c r="I67" i="31"/>
  <c r="S67" i="31"/>
  <c r="J67" i="31" s="1"/>
  <c r="K67" i="31"/>
  <c r="R67" i="31"/>
  <c r="L67" i="31" s="1"/>
  <c r="O67" i="31"/>
  <c r="T67" i="31"/>
  <c r="I68" i="31"/>
  <c r="S68" i="31"/>
  <c r="J68" i="31" s="1"/>
  <c r="K68" i="31"/>
  <c r="R68" i="31"/>
  <c r="O68" i="31"/>
  <c r="T68" i="31"/>
  <c r="I69" i="31"/>
  <c r="S69" i="31"/>
  <c r="J69" i="31" s="1"/>
  <c r="K69" i="31"/>
  <c r="R69" i="31"/>
  <c r="M69" i="31" s="1"/>
  <c r="O69" i="31"/>
  <c r="T69" i="31"/>
  <c r="I70" i="31"/>
  <c r="S70" i="31"/>
  <c r="J70" i="31" s="1"/>
  <c r="K70" i="31"/>
  <c r="R70" i="31"/>
  <c r="M70" i="31" s="1"/>
  <c r="O70" i="31"/>
  <c r="T70" i="31"/>
  <c r="I71" i="31"/>
  <c r="S71" i="31"/>
  <c r="J71" i="31" s="1"/>
  <c r="K71" i="31"/>
  <c r="R71" i="31"/>
  <c r="M71" i="31" s="1"/>
  <c r="O71" i="31"/>
  <c r="T71" i="31"/>
  <c r="I72" i="31"/>
  <c r="S72" i="31"/>
  <c r="J72" i="31" s="1"/>
  <c r="K72" i="31"/>
  <c r="R72" i="31"/>
  <c r="L72" i="31" s="1"/>
  <c r="O72" i="31"/>
  <c r="T72" i="31"/>
  <c r="I73" i="31"/>
  <c r="S73" i="31"/>
  <c r="J73" i="31" s="1"/>
  <c r="K73" i="31"/>
  <c r="R73" i="31"/>
  <c r="L73" i="31" s="1"/>
  <c r="O73" i="31"/>
  <c r="T73" i="31"/>
  <c r="I74" i="31"/>
  <c r="S74" i="31"/>
  <c r="J74" i="31" s="1"/>
  <c r="K74" i="31"/>
  <c r="R74" i="31"/>
  <c r="L74" i="31" s="1"/>
  <c r="O74" i="31"/>
  <c r="T74" i="31"/>
  <c r="I75" i="31"/>
  <c r="S75" i="31"/>
  <c r="J75" i="31" s="1"/>
  <c r="K75" i="31"/>
  <c r="R75" i="31"/>
  <c r="M75" i="31" s="1"/>
  <c r="O75" i="31"/>
  <c r="T75" i="31"/>
  <c r="I76" i="31"/>
  <c r="S76" i="31"/>
  <c r="J76" i="31" s="1"/>
  <c r="K76" i="31"/>
  <c r="R76" i="31"/>
  <c r="O76" i="31"/>
  <c r="T76" i="31"/>
  <c r="I77" i="31"/>
  <c r="S77" i="31"/>
  <c r="J77" i="31" s="1"/>
  <c r="K77" i="31"/>
  <c r="R77" i="31"/>
  <c r="L77" i="31" s="1"/>
  <c r="O77" i="31"/>
  <c r="T77" i="31"/>
  <c r="I78" i="31"/>
  <c r="S78" i="31"/>
  <c r="J78" i="31" s="1"/>
  <c r="K78" i="31"/>
  <c r="R78" i="31"/>
  <c r="L78" i="31" s="1"/>
  <c r="O78" i="31"/>
  <c r="T78" i="31"/>
  <c r="I79" i="31"/>
  <c r="S79" i="31"/>
  <c r="J79" i="31" s="1"/>
  <c r="K79" i="31"/>
  <c r="R79" i="31"/>
  <c r="O79" i="31"/>
  <c r="T79" i="31"/>
  <c r="I80" i="31"/>
  <c r="S80" i="31"/>
  <c r="J80" i="31" s="1"/>
  <c r="K80" i="31"/>
  <c r="R80" i="31"/>
  <c r="O80" i="31"/>
  <c r="T80" i="31"/>
  <c r="I81" i="31"/>
  <c r="S81" i="31"/>
  <c r="J81" i="31" s="1"/>
  <c r="K81" i="31"/>
  <c r="R81" i="31"/>
  <c r="M81" i="31" s="1"/>
  <c r="O81" i="31"/>
  <c r="T81" i="31"/>
  <c r="I82" i="31"/>
  <c r="S82" i="31"/>
  <c r="J82" i="31" s="1"/>
  <c r="K82" i="31"/>
  <c r="R82" i="31"/>
  <c r="L82" i="31" s="1"/>
  <c r="O82" i="31"/>
  <c r="T82" i="31"/>
  <c r="I83" i="31"/>
  <c r="S83" i="31"/>
  <c r="J83" i="31" s="1"/>
  <c r="K83" i="31"/>
  <c r="R83" i="31"/>
  <c r="M83" i="31" s="1"/>
  <c r="O83" i="31"/>
  <c r="T83" i="31"/>
  <c r="I84" i="31"/>
  <c r="S84" i="31"/>
  <c r="J84" i="31" s="1"/>
  <c r="K84" i="31"/>
  <c r="R84" i="31"/>
  <c r="O84" i="31"/>
  <c r="T84" i="31"/>
  <c r="I85" i="31"/>
  <c r="S85" i="31"/>
  <c r="J85" i="31" s="1"/>
  <c r="K85" i="31"/>
  <c r="R85" i="31"/>
  <c r="L85" i="31" s="1"/>
  <c r="O85" i="31"/>
  <c r="T85" i="31"/>
  <c r="I86" i="31"/>
  <c r="S86" i="31"/>
  <c r="J86" i="31" s="1"/>
  <c r="K86" i="31"/>
  <c r="R86" i="31"/>
  <c r="O86" i="31"/>
  <c r="T86" i="31"/>
  <c r="I87" i="31"/>
  <c r="S87" i="31"/>
  <c r="J87" i="31" s="1"/>
  <c r="K87" i="31"/>
  <c r="R87" i="31"/>
  <c r="L87" i="31" s="1"/>
  <c r="O87" i="31"/>
  <c r="T87" i="31"/>
  <c r="O34" i="31"/>
  <c r="R34" i="31"/>
  <c r="S34" i="31"/>
  <c r="O35" i="31"/>
  <c r="R35" i="31"/>
  <c r="S35" i="31"/>
  <c r="O36" i="31"/>
  <c r="R36" i="31"/>
  <c r="S36" i="31"/>
  <c r="O37" i="31"/>
  <c r="R37" i="31"/>
  <c r="S37" i="31"/>
  <c r="O38" i="31"/>
  <c r="R38" i="31"/>
  <c r="S38" i="31"/>
  <c r="O39" i="31"/>
  <c r="R39" i="31"/>
  <c r="S39" i="31"/>
  <c r="O40" i="31"/>
  <c r="R40" i="31"/>
  <c r="S40" i="31"/>
  <c r="O41" i="31"/>
  <c r="R41" i="31"/>
  <c r="S41" i="31"/>
  <c r="O42" i="31"/>
  <c r="R42" i="31"/>
  <c r="S42" i="31"/>
  <c r="O43" i="31"/>
  <c r="R43" i="31"/>
  <c r="S43" i="31"/>
  <c r="O44" i="31"/>
  <c r="R44" i="31"/>
  <c r="S44" i="31"/>
  <c r="O45" i="31"/>
  <c r="R45" i="31"/>
  <c r="S45" i="31"/>
  <c r="O46" i="31"/>
  <c r="R46" i="31"/>
  <c r="S46" i="31"/>
  <c r="O47" i="31"/>
  <c r="R47" i="31"/>
  <c r="S47" i="31"/>
  <c r="O48" i="31"/>
  <c r="R48" i="31"/>
  <c r="S48" i="31"/>
  <c r="O49" i="31"/>
  <c r="R49" i="31"/>
  <c r="S49" i="31"/>
  <c r="O50" i="31"/>
  <c r="R50" i="31"/>
  <c r="S50" i="31"/>
  <c r="R17" i="31"/>
  <c r="L17" i="31" s="1"/>
  <c r="S17" i="31"/>
  <c r="J17" i="31" s="1"/>
  <c r="T17" i="31"/>
  <c r="R18" i="31"/>
  <c r="L18" i="31" s="1"/>
  <c r="S18" i="31"/>
  <c r="J18" i="31" s="1"/>
  <c r="T18" i="31"/>
  <c r="R19" i="31"/>
  <c r="M19" i="31" s="1"/>
  <c r="S19" i="31"/>
  <c r="J19" i="31" s="1"/>
  <c r="T19" i="31"/>
  <c r="R20" i="31"/>
  <c r="M20" i="31" s="1"/>
  <c r="S20" i="31"/>
  <c r="J20" i="31" s="1"/>
  <c r="T20" i="31"/>
  <c r="R21" i="31"/>
  <c r="M21" i="31" s="1"/>
  <c r="S21" i="31"/>
  <c r="J21" i="31" s="1"/>
  <c r="T21" i="31"/>
  <c r="R22" i="31"/>
  <c r="M22" i="31" s="1"/>
  <c r="S22" i="31"/>
  <c r="J22" i="31" s="1"/>
  <c r="T22" i="31"/>
  <c r="R23" i="31"/>
  <c r="L23" i="31" s="1"/>
  <c r="S23" i="31"/>
  <c r="J23" i="31" s="1"/>
  <c r="T23" i="31"/>
  <c r="R24" i="31"/>
  <c r="M24" i="31" s="1"/>
  <c r="S24" i="31"/>
  <c r="J24" i="31" s="1"/>
  <c r="T24" i="31"/>
  <c r="R25" i="31"/>
  <c r="L25" i="31" s="1"/>
  <c r="S25" i="31"/>
  <c r="J25" i="31" s="1"/>
  <c r="T25" i="31"/>
  <c r="R26" i="31"/>
  <c r="S26" i="31"/>
  <c r="J26" i="31" s="1"/>
  <c r="T26" i="31"/>
  <c r="R27" i="31"/>
  <c r="S27" i="31"/>
  <c r="J27" i="31" s="1"/>
  <c r="T27" i="31"/>
  <c r="R28" i="31"/>
  <c r="S28" i="31"/>
  <c r="J28" i="31" s="1"/>
  <c r="T28" i="31"/>
  <c r="R29" i="31"/>
  <c r="M29" i="31" s="1"/>
  <c r="S29" i="31"/>
  <c r="J29" i="31" s="1"/>
  <c r="T29" i="31"/>
  <c r="R30" i="31"/>
  <c r="L30" i="31" s="1"/>
  <c r="S30" i="31"/>
  <c r="J30" i="31" s="1"/>
  <c r="T30" i="31"/>
  <c r="R31" i="31"/>
  <c r="M31" i="31" s="1"/>
  <c r="S31" i="31"/>
  <c r="J31" i="31" s="1"/>
  <c r="T31" i="31"/>
  <c r="I17" i="31"/>
  <c r="K17" i="31"/>
  <c r="O17" i="31"/>
  <c r="I18" i="31"/>
  <c r="K18" i="31"/>
  <c r="O18" i="31"/>
  <c r="I19" i="31"/>
  <c r="K19" i="31"/>
  <c r="O19" i="31"/>
  <c r="I20" i="31"/>
  <c r="K20" i="31"/>
  <c r="O20" i="31"/>
  <c r="I21" i="31"/>
  <c r="K21" i="31"/>
  <c r="O21" i="31"/>
  <c r="I22" i="31"/>
  <c r="K22" i="31"/>
  <c r="O22" i="31"/>
  <c r="I23" i="31"/>
  <c r="K23" i="31"/>
  <c r="O23" i="31"/>
  <c r="I24" i="31"/>
  <c r="K24" i="31"/>
  <c r="O24" i="31"/>
  <c r="I25" i="31"/>
  <c r="K25" i="31"/>
  <c r="O25" i="31"/>
  <c r="I26" i="31"/>
  <c r="K26" i="31"/>
  <c r="O26" i="31"/>
  <c r="I27" i="31"/>
  <c r="K27" i="31"/>
  <c r="O27" i="31"/>
  <c r="I28" i="31"/>
  <c r="K28" i="31"/>
  <c r="O28" i="31"/>
  <c r="I29" i="31"/>
  <c r="K29" i="31"/>
  <c r="O29" i="31"/>
  <c r="I30" i="31"/>
  <c r="K30" i="31"/>
  <c r="O30" i="31"/>
  <c r="I31" i="31"/>
  <c r="K31" i="31"/>
  <c r="O31" i="31"/>
  <c r="R105" i="39"/>
  <c r="T105" i="39" s="1"/>
  <c r="S105" i="39"/>
  <c r="R106" i="39"/>
  <c r="U106" i="39" s="1"/>
  <c r="S106" i="39"/>
  <c r="R107" i="39"/>
  <c r="U107" i="39" s="1"/>
  <c r="S107" i="39"/>
  <c r="R108" i="39"/>
  <c r="T108" i="39" s="1"/>
  <c r="S108" i="39"/>
  <c r="R109" i="39"/>
  <c r="T109" i="39" s="1"/>
  <c r="S109" i="39"/>
  <c r="R110" i="39"/>
  <c r="U110" i="39" s="1"/>
  <c r="S110" i="39"/>
  <c r="R111" i="39"/>
  <c r="U111" i="39" s="1"/>
  <c r="S111" i="39"/>
  <c r="R112" i="39"/>
  <c r="T112" i="39" s="1"/>
  <c r="S112" i="39"/>
  <c r="R113" i="39"/>
  <c r="T113" i="39" s="1"/>
  <c r="S113" i="39"/>
  <c r="R114" i="39"/>
  <c r="U114" i="39" s="1"/>
  <c r="S114" i="39"/>
  <c r="R115" i="39"/>
  <c r="S115" i="39"/>
  <c r="R116" i="39"/>
  <c r="S116" i="39"/>
  <c r="R117" i="39"/>
  <c r="U117" i="39" s="1"/>
  <c r="S117" i="39"/>
  <c r="R118" i="39"/>
  <c r="U118" i="39" s="1"/>
  <c r="S118" i="39"/>
  <c r="R119" i="39"/>
  <c r="U119" i="39" s="1"/>
  <c r="S119" i="39"/>
  <c r="K69" i="39"/>
  <c r="K71" i="39"/>
  <c r="K77" i="39"/>
  <c r="K79" i="39"/>
  <c r="K81" i="39"/>
  <c r="K83" i="39"/>
  <c r="K85" i="39"/>
  <c r="K87" i="39"/>
  <c r="K89" i="39"/>
  <c r="K91" i="39"/>
  <c r="K93" i="39"/>
  <c r="K95" i="39"/>
  <c r="K97" i="39"/>
  <c r="R35" i="39"/>
  <c r="R36" i="39"/>
  <c r="R37" i="39"/>
  <c r="R38" i="39"/>
  <c r="R39" i="39"/>
  <c r="R40" i="39"/>
  <c r="R41" i="39"/>
  <c r="R42" i="39"/>
  <c r="R43" i="39"/>
  <c r="R44" i="39"/>
  <c r="R45" i="39"/>
  <c r="R46" i="39"/>
  <c r="R47" i="39"/>
  <c r="R48" i="39"/>
  <c r="R49" i="39"/>
  <c r="K35" i="39"/>
  <c r="N35" i="39"/>
  <c r="K36" i="39"/>
  <c r="N36" i="39"/>
  <c r="K37" i="39"/>
  <c r="N37" i="39"/>
  <c r="K38" i="39"/>
  <c r="N38" i="39"/>
  <c r="K39" i="39"/>
  <c r="N39" i="39"/>
  <c r="K40" i="39"/>
  <c r="N40" i="39"/>
  <c r="K41" i="39"/>
  <c r="N41" i="39"/>
  <c r="K42" i="39"/>
  <c r="N42" i="39"/>
  <c r="K43" i="39"/>
  <c r="N43" i="39"/>
  <c r="K44" i="39"/>
  <c r="N44" i="39"/>
  <c r="K45" i="39"/>
  <c r="N45" i="39"/>
  <c r="K46" i="39"/>
  <c r="N46" i="39"/>
  <c r="K47" i="39"/>
  <c r="N47" i="39"/>
  <c r="K48" i="39"/>
  <c r="N48" i="39"/>
  <c r="K49" i="39"/>
  <c r="N49" i="39"/>
  <c r="R33" i="39"/>
  <c r="R34" i="39"/>
  <c r="R7" i="39"/>
  <c r="R8" i="39"/>
  <c r="R9" i="39"/>
  <c r="R11" i="39"/>
  <c r="R12" i="39"/>
  <c r="R13" i="39"/>
  <c r="R14" i="39"/>
  <c r="R15" i="39"/>
  <c r="R16" i="39"/>
  <c r="R17" i="39"/>
  <c r="R18" i="39"/>
  <c r="R20" i="39"/>
  <c r="R21" i="39"/>
  <c r="R22" i="39"/>
  <c r="R23" i="39"/>
  <c r="R24" i="39"/>
  <c r="R25" i="39"/>
  <c r="R26" i="39"/>
  <c r="R27" i="39"/>
  <c r="R28" i="39"/>
  <c r="R30" i="39"/>
  <c r="R50" i="39"/>
  <c r="S58" i="39"/>
  <c r="U58" i="39" s="1"/>
  <c r="S60" i="39"/>
  <c r="U60" i="39" s="1"/>
  <c r="S62" i="39"/>
  <c r="U62" i="39" s="1"/>
  <c r="S64" i="39"/>
  <c r="U64" i="39" s="1"/>
  <c r="S66" i="39"/>
  <c r="U66" i="39" s="1"/>
  <c r="R101" i="39"/>
  <c r="U101" i="39" s="1"/>
  <c r="R102" i="39"/>
  <c r="U102" i="39" s="1"/>
  <c r="R103" i="39"/>
  <c r="U103" i="39" s="1"/>
  <c r="R104" i="39"/>
  <c r="U104" i="39" s="1"/>
  <c r="R120" i="39"/>
  <c r="T120" i="39" s="1"/>
  <c r="S124" i="39"/>
  <c r="U124" i="39" s="1"/>
  <c r="R125" i="39"/>
  <c r="U125" i="39" s="1"/>
  <c r="R57" i="39"/>
  <c r="T57" i="39" s="1"/>
  <c r="R59" i="39"/>
  <c r="T59" i="39" s="1"/>
  <c r="R61" i="39"/>
  <c r="T61" i="39" s="1"/>
  <c r="R63" i="39"/>
  <c r="T63" i="39" s="1"/>
  <c r="R65" i="39"/>
  <c r="T65" i="39" s="1"/>
  <c r="R123" i="39"/>
  <c r="T123" i="39" s="1"/>
  <c r="O8" i="31"/>
  <c r="O9" i="31"/>
  <c r="O10" i="31"/>
  <c r="O11" i="31"/>
  <c r="O12" i="31"/>
  <c r="O13" i="31"/>
  <c r="O14" i="31"/>
  <c r="O15" i="31"/>
  <c r="S16" i="31"/>
  <c r="J16" i="31" s="1"/>
  <c r="O16" i="31"/>
  <c r="O32" i="31"/>
  <c r="O33" i="31"/>
  <c r="O51" i="31"/>
  <c r="O52" i="31"/>
  <c r="O54" i="31"/>
  <c r="O55" i="31"/>
  <c r="O56" i="31"/>
  <c r="O57" i="31"/>
  <c r="O58" i="31"/>
  <c r="O59" i="31"/>
  <c r="O60" i="31"/>
  <c r="O61" i="31"/>
  <c r="O62" i="31"/>
  <c r="O88" i="31"/>
  <c r="O89" i="31"/>
  <c r="O90" i="31"/>
  <c r="O108"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4" i="31"/>
  <c r="O135" i="31"/>
  <c r="O136" i="31"/>
  <c r="O137" i="31"/>
  <c r="O138" i="31"/>
  <c r="O139" i="31"/>
  <c r="O140" i="31"/>
  <c r="O141" i="31"/>
  <c r="O142" i="31"/>
  <c r="O143" i="31"/>
  <c r="O144" i="31"/>
  <c r="O145" i="31"/>
  <c r="O146" i="31"/>
  <c r="O148" i="31"/>
  <c r="O149" i="31"/>
  <c r="O151" i="31"/>
  <c r="O152" i="31"/>
  <c r="O153" i="31"/>
  <c r="O154" i="31"/>
  <c r="O155" i="31"/>
  <c r="O156" i="31"/>
  <c r="F1625" i="32"/>
  <c r="F1626" i="32"/>
  <c r="T55" i="31"/>
  <c r="T56" i="31"/>
  <c r="T57" i="31"/>
  <c r="T58" i="31"/>
  <c r="T59" i="31"/>
  <c r="T60" i="31"/>
  <c r="T61" i="31"/>
  <c r="T62" i="31"/>
  <c r="T88" i="31"/>
  <c r="T54" i="31"/>
  <c r="I54" i="31"/>
  <c r="I55" i="31"/>
  <c r="I56" i="31"/>
  <c r="I57" i="31"/>
  <c r="I58" i="31"/>
  <c r="I59" i="31"/>
  <c r="I60" i="31"/>
  <c r="I61" i="31"/>
  <c r="I62" i="31"/>
  <c r="I88" i="31"/>
  <c r="I11" i="31"/>
  <c r="I12" i="31"/>
  <c r="I13" i="31"/>
  <c r="I14" i="31"/>
  <c r="I15" i="31"/>
  <c r="T16" i="31"/>
  <c r="I16" i="31"/>
  <c r="I32" i="31"/>
  <c r="T9" i="31"/>
  <c r="I9" i="31"/>
  <c r="T10" i="31"/>
  <c r="I10" i="31"/>
  <c r="T11" i="31"/>
  <c r="T12" i="31"/>
  <c r="T13" i="31"/>
  <c r="T14" i="31"/>
  <c r="T15" i="31"/>
  <c r="T32" i="31"/>
  <c r="F3" i="38"/>
  <c r="F4" i="38"/>
  <c r="F5" i="38"/>
  <c r="F6" i="38"/>
  <c r="F7" i="38"/>
  <c r="F8" i="38"/>
  <c r="F9" i="38"/>
  <c r="F10" i="38"/>
  <c r="F11" i="38"/>
  <c r="F12" i="38"/>
  <c r="F13" i="38"/>
  <c r="F14" i="38"/>
  <c r="F15" i="38"/>
  <c r="F16" i="38"/>
  <c r="F17" i="38"/>
  <c r="F18" i="38"/>
  <c r="F19" i="38"/>
  <c r="F20" i="38"/>
  <c r="F21" i="38"/>
  <c r="T8" i="31"/>
  <c r="I8" i="31"/>
  <c r="F22" i="38"/>
  <c r="F23" i="38"/>
  <c r="F24" i="38"/>
  <c r="F25" i="38"/>
  <c r="F26" i="38"/>
  <c r="F27" i="38"/>
  <c r="F28" i="38"/>
  <c r="F29" i="38"/>
  <c r="F30" i="38"/>
  <c r="F31" i="38"/>
  <c r="F32" i="38"/>
  <c r="F33" i="38"/>
  <c r="F2" i="38"/>
  <c r="R152" i="31"/>
  <c r="M152" i="31" s="1"/>
  <c r="R136" i="31"/>
  <c r="L136" i="31" s="1"/>
  <c r="R140" i="31"/>
  <c r="M140" i="31" s="1"/>
  <c r="R123" i="31"/>
  <c r="M123" i="31" s="1"/>
  <c r="R59" i="31"/>
  <c r="R88" i="31"/>
  <c r="M88" i="31" s="1"/>
  <c r="S61" i="31"/>
  <c r="J61" i="31" s="1"/>
  <c r="S62" i="31"/>
  <c r="J62" i="31" s="1"/>
  <c r="R16" i="31"/>
  <c r="M16" i="31" s="1"/>
  <c r="R32" i="31"/>
  <c r="M32" i="31" s="1"/>
  <c r="S12" i="31"/>
  <c r="J12" i="31" s="1"/>
  <c r="S103" i="39"/>
  <c r="K65" i="39"/>
  <c r="S120" i="39"/>
  <c r="S104" i="39"/>
  <c r="S102" i="39"/>
  <c r="K99" i="39"/>
  <c r="K67" i="39"/>
  <c r="K63" i="39"/>
  <c r="K61" i="39"/>
  <c r="Q502" i="29"/>
  <c r="Q492" i="29"/>
  <c r="Q482" i="29"/>
  <c r="Q472" i="29"/>
  <c r="Q462" i="29"/>
  <c r="Q452" i="29"/>
  <c r="Q442" i="29"/>
  <c r="Q432" i="29"/>
  <c r="Q422" i="29"/>
  <c r="Q412" i="29"/>
  <c r="Q402" i="29"/>
  <c r="Q392" i="29"/>
  <c r="Q382" i="29"/>
  <c r="Q372" i="29"/>
  <c r="Q362" i="29"/>
  <c r="Q352" i="29"/>
  <c r="Q342" i="29"/>
  <c r="Q332" i="29"/>
  <c r="Q322" i="29"/>
  <c r="Q312" i="29"/>
  <c r="Q302" i="29"/>
  <c r="Q292" i="29"/>
  <c r="Q282" i="29"/>
  <c r="Q272" i="29"/>
  <c r="Q262" i="29"/>
  <c r="Q252" i="29"/>
  <c r="Q242" i="29"/>
  <c r="Q232" i="29"/>
  <c r="Q222" i="29"/>
  <c r="Q212" i="29"/>
  <c r="Q202" i="29"/>
  <c r="Q192" i="29"/>
  <c r="Q182" i="29"/>
  <c r="Q172" i="29"/>
  <c r="Q162" i="29"/>
  <c r="Q152" i="29"/>
  <c r="Q142" i="29"/>
  <c r="Q132" i="29"/>
  <c r="Q122" i="29"/>
  <c r="Q112" i="29"/>
  <c r="Q102" i="29"/>
  <c r="Q92" i="29"/>
  <c r="Q82" i="29"/>
  <c r="Q72" i="29"/>
  <c r="Q62" i="29"/>
  <c r="Q52" i="29"/>
  <c r="Q42" i="29"/>
  <c r="Q32" i="29"/>
  <c r="Q22" i="29"/>
  <c r="Q12" i="29"/>
  <c r="K11" i="39"/>
  <c r="K55" i="31"/>
  <c r="K56" i="31"/>
  <c r="K57" i="31"/>
  <c r="K58" i="31"/>
  <c r="K59" i="31"/>
  <c r="K60" i="31"/>
  <c r="K61" i="31"/>
  <c r="K62" i="31"/>
  <c r="K88" i="31"/>
  <c r="K54" i="31"/>
  <c r="K9" i="31"/>
  <c r="K10" i="31"/>
  <c r="K11" i="31"/>
  <c r="K12" i="31"/>
  <c r="K13" i="31"/>
  <c r="K14" i="31"/>
  <c r="K15" i="31"/>
  <c r="K16" i="31"/>
  <c r="K32" i="31"/>
  <c r="K8" i="31"/>
  <c r="F1488" i="32"/>
  <c r="F1489" i="32"/>
  <c r="F1490" i="32"/>
  <c r="F1491" i="32"/>
  <c r="F1492" i="32"/>
  <c r="F1493" i="32"/>
  <c r="F1494" i="32"/>
  <c r="F1495" i="32"/>
  <c r="F1496" i="32"/>
  <c r="F1497" i="32"/>
  <c r="F1498" i="32"/>
  <c r="F1499" i="32"/>
  <c r="F1500" i="32"/>
  <c r="F1501" i="32"/>
  <c r="F1502" i="32"/>
  <c r="F1503" i="32"/>
  <c r="F1504" i="32"/>
  <c r="F1505" i="32"/>
  <c r="F1506" i="32"/>
  <c r="F1507" i="32"/>
  <c r="F1508" i="32"/>
  <c r="F1509" i="32"/>
  <c r="F1510" i="32"/>
  <c r="F1511" i="32"/>
  <c r="F1512" i="32"/>
  <c r="F1513" i="32"/>
  <c r="F1514" i="32"/>
  <c r="F1515" i="32"/>
  <c r="F1516" i="32"/>
  <c r="F1517" i="32"/>
  <c r="F1518" i="32"/>
  <c r="F1519" i="32"/>
  <c r="F1520" i="32"/>
  <c r="F1521" i="32"/>
  <c r="F1522" i="32"/>
  <c r="F1523" i="32"/>
  <c r="F1524" i="32"/>
  <c r="F1525" i="32"/>
  <c r="F1526" i="32"/>
  <c r="F1527" i="32"/>
  <c r="F1528" i="32"/>
  <c r="F1529" i="32"/>
  <c r="F1530" i="32"/>
  <c r="F1531" i="32"/>
  <c r="F1532" i="32"/>
  <c r="F1533" i="32"/>
  <c r="F1534" i="32"/>
  <c r="F1535" i="32"/>
  <c r="F1536" i="32"/>
  <c r="F1537" i="32"/>
  <c r="F1538" i="32"/>
  <c r="F1539" i="32"/>
  <c r="F1540" i="32"/>
  <c r="F1541" i="32"/>
  <c r="F1542" i="32"/>
  <c r="F1543" i="32"/>
  <c r="F1544" i="32"/>
  <c r="F1545" i="32"/>
  <c r="F1546" i="32"/>
  <c r="F1547" i="32"/>
  <c r="F1548" i="32"/>
  <c r="F1549" i="32"/>
  <c r="F1550" i="32"/>
  <c r="F1551" i="32"/>
  <c r="F1552" i="32"/>
  <c r="F1553" i="32"/>
  <c r="F1554" i="32"/>
  <c r="F1555" i="32"/>
  <c r="F1556" i="32"/>
  <c r="F1557" i="32"/>
  <c r="F1558" i="32"/>
  <c r="F1559" i="32"/>
  <c r="F1560" i="32"/>
  <c r="F1561" i="32"/>
  <c r="F1562" i="32"/>
  <c r="F1563" i="32"/>
  <c r="F1564" i="32"/>
  <c r="F1565" i="32"/>
  <c r="F1566" i="32"/>
  <c r="F1567" i="32"/>
  <c r="F1568" i="32"/>
  <c r="F1569" i="32"/>
  <c r="F1570" i="32"/>
  <c r="F1571" i="32"/>
  <c r="F1572" i="32"/>
  <c r="F1573" i="32"/>
  <c r="F1574" i="32"/>
  <c r="F1575" i="32"/>
  <c r="F1576" i="32"/>
  <c r="F1577" i="32"/>
  <c r="F1578" i="32"/>
  <c r="F1579" i="32"/>
  <c r="F1580" i="32"/>
  <c r="F1581" i="32"/>
  <c r="F1582" i="32"/>
  <c r="F1583" i="32"/>
  <c r="F1584" i="32"/>
  <c r="F1585" i="32"/>
  <c r="F1586" i="32"/>
  <c r="F1587" i="32"/>
  <c r="F1588" i="32"/>
  <c r="F1589" i="32"/>
  <c r="F1590" i="32"/>
  <c r="F1591" i="32"/>
  <c r="F1592" i="32"/>
  <c r="F1593" i="32"/>
  <c r="F1594" i="32"/>
  <c r="F1595" i="32"/>
  <c r="F1596" i="32"/>
  <c r="F1597" i="32"/>
  <c r="F1598" i="32"/>
  <c r="F1599" i="32"/>
  <c r="F1600" i="32"/>
  <c r="F1601" i="32"/>
  <c r="F1602" i="32"/>
  <c r="F1603" i="32"/>
  <c r="F1604" i="32"/>
  <c r="F1605" i="32"/>
  <c r="F1606" i="32"/>
  <c r="F1607" i="32"/>
  <c r="F1608" i="32"/>
  <c r="F1609" i="32"/>
  <c r="F1610" i="32"/>
  <c r="F1611" i="32"/>
  <c r="F1612" i="32"/>
  <c r="F1613" i="32"/>
  <c r="F1614" i="32"/>
  <c r="F1615" i="32"/>
  <c r="F1616" i="32"/>
  <c r="F1617" i="32"/>
  <c r="F1618" i="32"/>
  <c r="F1619" i="32"/>
  <c r="F1620" i="32"/>
  <c r="F1621" i="32"/>
  <c r="F1622" i="32"/>
  <c r="F1623" i="32"/>
  <c r="F1624" i="32"/>
  <c r="F1627" i="32"/>
  <c r="F1628" i="32"/>
  <c r="F1629" i="32"/>
  <c r="F1630" i="32"/>
  <c r="F1631" i="32"/>
  <c r="F1632" i="32"/>
  <c r="F1633" i="32"/>
  <c r="F1634" i="32"/>
  <c r="F1635" i="32"/>
  <c r="F1636" i="32"/>
  <c r="F1637" i="32"/>
  <c r="F1638" i="32"/>
  <c r="F1639" i="32"/>
  <c r="F1640" i="32"/>
  <c r="F1641" i="32"/>
  <c r="F1642" i="32"/>
  <c r="F1643" i="32"/>
  <c r="F1644" i="32"/>
  <c r="F1645" i="32"/>
  <c r="F1646" i="32"/>
  <c r="F1647" i="32"/>
  <c r="F1648" i="32"/>
  <c r="F1649" i="32"/>
  <c r="F1650" i="32"/>
  <c r="F1651" i="32"/>
  <c r="F1652" i="32"/>
  <c r="F1653" i="32"/>
  <c r="F1654" i="32"/>
  <c r="F1655" i="32"/>
  <c r="F1656" i="32"/>
  <c r="F1657" i="32"/>
  <c r="F1658" i="32"/>
  <c r="F1659" i="32"/>
  <c r="F1660" i="32"/>
  <c r="F1661" i="32"/>
  <c r="F1662" i="32"/>
  <c r="F1663" i="32"/>
  <c r="F1664" i="32"/>
  <c r="F1665" i="32"/>
  <c r="F1666" i="32"/>
  <c r="F1667" i="32"/>
  <c r="F1668" i="32"/>
  <c r="F1669" i="32"/>
  <c r="F1670" i="32"/>
  <c r="F1671" i="32"/>
  <c r="F1672" i="32"/>
  <c r="F1673" i="32"/>
  <c r="F1674" i="32"/>
  <c r="F1675" i="32"/>
  <c r="F1676" i="32"/>
  <c r="F1677" i="32"/>
  <c r="F1678" i="32"/>
  <c r="F1679" i="32"/>
  <c r="F1680" i="32"/>
  <c r="F1681" i="32"/>
  <c r="F1682" i="32"/>
  <c r="F1683" i="32"/>
  <c r="F1684" i="32"/>
  <c r="F1685" i="32"/>
  <c r="F1686" i="32"/>
  <c r="F1687" i="32"/>
  <c r="F1688" i="32"/>
  <c r="F1689" i="32"/>
  <c r="F1690" i="32"/>
  <c r="F1691" i="32"/>
  <c r="F1692" i="32"/>
  <c r="F1693" i="32"/>
  <c r="F1694" i="32"/>
  <c r="F1695" i="32"/>
  <c r="F1696" i="32"/>
  <c r="F1697" i="32"/>
  <c r="F1698" i="32"/>
  <c r="F1699" i="32"/>
  <c r="F1700" i="32"/>
  <c r="F1701" i="32"/>
  <c r="F1702" i="32"/>
  <c r="F1703" i="32"/>
  <c r="F1704" i="32"/>
  <c r="F1705" i="32"/>
  <c r="F1706" i="32"/>
  <c r="F1707" i="32"/>
  <c r="F1708" i="32"/>
  <c r="F1709" i="32"/>
  <c r="F1710" i="32"/>
  <c r="F1711" i="32"/>
  <c r="F1712" i="32"/>
  <c r="F1713" i="32"/>
  <c r="F1714" i="32"/>
  <c r="F1715" i="32"/>
  <c r="F1716" i="32"/>
  <c r="F1717" i="32"/>
  <c r="F1718" i="32"/>
  <c r="F1719" i="32"/>
  <c r="F1720" i="32"/>
  <c r="F1721" i="32"/>
  <c r="F1722" i="32"/>
  <c r="F1723" i="32"/>
  <c r="F1724" i="32"/>
  <c r="F1725" i="32"/>
  <c r="F1726" i="32"/>
  <c r="F1727" i="32"/>
  <c r="F1728" i="32"/>
  <c r="F1729" i="32"/>
  <c r="F1730" i="32"/>
  <c r="F1731" i="32"/>
  <c r="F1732" i="32"/>
  <c r="F1733" i="32"/>
  <c r="F1734" i="32"/>
  <c r="F1735" i="32"/>
  <c r="F1736" i="32"/>
  <c r="F1737" i="32"/>
  <c r="F1738" i="32"/>
  <c r="F1739" i="32"/>
  <c r="F1740" i="32"/>
  <c r="F1741" i="32"/>
  <c r="F1742" i="32"/>
  <c r="F1743" i="32"/>
  <c r="F1744" i="32"/>
  <c r="F1745" i="32"/>
  <c r="F1746" i="32"/>
  <c r="F1747" i="32"/>
  <c r="F1748" i="32"/>
  <c r="F1749" i="32"/>
  <c r="F1750" i="32"/>
  <c r="F1751" i="32"/>
  <c r="F1752" i="32"/>
  <c r="F1753" i="32"/>
  <c r="F1754" i="32"/>
  <c r="F1755" i="32"/>
  <c r="F1756" i="32"/>
  <c r="F1757" i="32"/>
  <c r="F1758" i="32"/>
  <c r="F1759" i="32"/>
  <c r="F1760" i="32"/>
  <c r="F1761" i="32"/>
  <c r="F1762" i="32"/>
  <c r="F1763" i="32"/>
  <c r="F1764" i="32"/>
  <c r="F1765" i="32"/>
  <c r="F1766" i="32"/>
  <c r="F1767" i="32"/>
  <c r="F1768" i="32"/>
  <c r="F1769" i="32"/>
  <c r="F1770" i="32"/>
  <c r="F1771" i="32"/>
  <c r="F1772" i="32"/>
  <c r="F1773" i="32"/>
  <c r="F1774" i="32"/>
  <c r="F1775" i="32"/>
  <c r="F1776" i="32"/>
  <c r="F1777" i="32"/>
  <c r="F1778" i="32"/>
  <c r="F1779" i="32"/>
  <c r="F1780" i="32"/>
  <c r="F1781" i="32"/>
  <c r="F1782" i="32"/>
  <c r="F1783" i="32"/>
  <c r="F1784" i="32"/>
  <c r="F1785" i="32"/>
  <c r="F1786" i="32"/>
  <c r="F1787" i="32"/>
  <c r="F1788" i="32"/>
  <c r="F1789" i="32"/>
  <c r="F1790" i="32"/>
  <c r="F1791" i="32"/>
  <c r="F1792" i="32"/>
  <c r="F1793" i="32"/>
  <c r="F1794" i="32"/>
  <c r="F1795" i="32"/>
  <c r="F1796" i="32"/>
  <c r="F1797" i="32"/>
  <c r="F1798" i="32"/>
  <c r="F1799" i="32"/>
  <c r="F1800" i="32"/>
  <c r="F1801" i="32"/>
  <c r="F1802" i="32"/>
  <c r="F1803" i="32"/>
  <c r="F1804" i="32"/>
  <c r="F1805" i="32"/>
  <c r="F1806" i="32"/>
  <c r="F1807" i="32"/>
  <c r="F1808" i="32"/>
  <c r="F1809" i="32"/>
  <c r="F1810" i="32"/>
  <c r="F1811" i="32"/>
  <c r="F1812" i="32"/>
  <c r="F1813" i="32"/>
  <c r="F1814" i="32"/>
  <c r="F1815" i="32"/>
  <c r="F1816" i="32"/>
  <c r="F1817" i="32"/>
  <c r="F1818" i="32"/>
  <c r="F1819" i="32"/>
  <c r="F1820" i="32"/>
  <c r="F1821" i="32"/>
  <c r="F1822" i="32"/>
  <c r="F1823" i="32"/>
  <c r="F1824" i="32"/>
  <c r="F1825" i="32"/>
  <c r="F1826" i="32"/>
  <c r="F1827" i="32"/>
  <c r="F1828" i="32"/>
  <c r="F1829" i="32"/>
  <c r="F1830" i="32"/>
  <c r="F1831" i="32"/>
  <c r="F1832" i="32"/>
  <c r="F1833" i="32"/>
  <c r="F1834" i="32"/>
  <c r="F1835" i="32"/>
  <c r="F1836" i="32"/>
  <c r="F1837" i="32"/>
  <c r="F1838" i="32"/>
  <c r="F1839" i="32"/>
  <c r="F1840" i="32"/>
  <c r="F1841" i="32"/>
  <c r="F1842" i="32"/>
  <c r="F1843" i="32"/>
  <c r="F1844" i="32"/>
  <c r="F1845" i="32"/>
  <c r="F1846" i="32"/>
  <c r="F1847" i="32"/>
  <c r="F1848" i="32"/>
  <c r="F1849" i="32"/>
  <c r="F1850" i="32"/>
  <c r="F1851" i="32"/>
  <c r="F1852" i="32"/>
  <c r="F1853" i="32"/>
  <c r="F1854" i="32"/>
  <c r="F1855" i="32"/>
  <c r="F1856" i="32"/>
  <c r="F1857" i="32"/>
  <c r="F1487" i="32"/>
  <c r="F2" i="32"/>
  <c r="S9" i="31"/>
  <c r="J9" i="31" s="1"/>
  <c r="S10" i="31"/>
  <c r="J10" i="31" s="1"/>
  <c r="S11" i="31"/>
  <c r="J11" i="31" s="1"/>
  <c r="S13" i="31"/>
  <c r="J13" i="31" s="1"/>
  <c r="S14" i="31"/>
  <c r="J14" i="31" s="1"/>
  <c r="S15" i="31"/>
  <c r="J15" i="31" s="1"/>
  <c r="S32" i="31"/>
  <c r="J32" i="31" s="1"/>
  <c r="S33" i="31"/>
  <c r="S51" i="31"/>
  <c r="S52" i="31"/>
  <c r="S53" i="31"/>
  <c r="S54" i="31"/>
  <c r="J54" i="31" s="1"/>
  <c r="S55" i="31"/>
  <c r="J55" i="31" s="1"/>
  <c r="S56" i="31"/>
  <c r="J56" i="31" s="1"/>
  <c r="S57" i="31"/>
  <c r="J57" i="31" s="1"/>
  <c r="S58" i="31"/>
  <c r="J58" i="31" s="1"/>
  <c r="S59" i="31"/>
  <c r="J59" i="31" s="1"/>
  <c r="S60" i="31"/>
  <c r="J60" i="31" s="1"/>
  <c r="S88" i="31"/>
  <c r="J88" i="31" s="1"/>
  <c r="S89" i="31"/>
  <c r="S90" i="31"/>
  <c r="S108" i="31"/>
  <c r="S109" i="31"/>
  <c r="S110" i="31"/>
  <c r="S111" i="31"/>
  <c r="S112" i="31"/>
  <c r="S113" i="31"/>
  <c r="S114" i="31"/>
  <c r="S115" i="31"/>
  <c r="S116" i="31"/>
  <c r="S117" i="31"/>
  <c r="S118" i="31"/>
  <c r="S119" i="31"/>
  <c r="S120" i="31"/>
  <c r="S121" i="31"/>
  <c r="S122" i="31"/>
  <c r="S123" i="31"/>
  <c r="S124" i="31"/>
  <c r="S125" i="31"/>
  <c r="S126" i="31"/>
  <c r="S127" i="31"/>
  <c r="S128" i="31"/>
  <c r="S129" i="31"/>
  <c r="S130" i="31"/>
  <c r="S131" i="31"/>
  <c r="S132" i="31"/>
  <c r="S133" i="31"/>
  <c r="S134" i="31"/>
  <c r="S135" i="31"/>
  <c r="S136" i="31"/>
  <c r="S137" i="31"/>
  <c r="S138" i="31"/>
  <c r="S139" i="31"/>
  <c r="S140" i="31"/>
  <c r="S141" i="31"/>
  <c r="S142" i="31"/>
  <c r="S143" i="31"/>
  <c r="S144" i="31"/>
  <c r="S145" i="31"/>
  <c r="S146" i="31"/>
  <c r="S147" i="31"/>
  <c r="S148" i="31"/>
  <c r="S149" i="31"/>
  <c r="S150" i="31"/>
  <c r="S151" i="31"/>
  <c r="S152" i="31"/>
  <c r="S153" i="31"/>
  <c r="S154" i="31"/>
  <c r="S155" i="31"/>
  <c r="S156" i="31"/>
  <c r="S8" i="31"/>
  <c r="J8" i="31" s="1"/>
  <c r="F1486" i="32"/>
  <c r="F1485" i="32"/>
  <c r="F1483" i="32"/>
  <c r="F1482" i="32"/>
  <c r="F1461" i="32"/>
  <c r="F1462" i="32"/>
  <c r="F1463" i="32"/>
  <c r="F1464" i="32"/>
  <c r="F1465" i="32"/>
  <c r="F1466" i="32"/>
  <c r="F1467" i="32"/>
  <c r="F1468" i="32"/>
  <c r="F1469" i="32"/>
  <c r="F1470" i="32"/>
  <c r="F1471" i="32"/>
  <c r="F1472" i="32"/>
  <c r="F1473" i="32"/>
  <c r="F1474" i="32"/>
  <c r="F1475" i="32"/>
  <c r="F1476" i="32"/>
  <c r="F1477" i="32"/>
  <c r="F1478" i="32"/>
  <c r="F1479" i="32"/>
  <c r="F1480" i="32"/>
  <c r="F1481" i="32"/>
  <c r="F1460" i="32"/>
  <c r="F1439" i="32"/>
  <c r="F1440" i="32"/>
  <c r="F1441" i="32"/>
  <c r="F1442" i="32"/>
  <c r="F1443" i="32"/>
  <c r="F1444" i="32"/>
  <c r="F1445" i="32"/>
  <c r="F1446" i="32"/>
  <c r="F1447" i="32"/>
  <c r="F1448" i="32"/>
  <c r="F1449" i="32"/>
  <c r="F1450" i="32"/>
  <c r="F1451" i="32"/>
  <c r="F1452" i="32"/>
  <c r="F1453" i="32"/>
  <c r="F1454" i="32"/>
  <c r="F1455" i="32"/>
  <c r="F1456" i="32"/>
  <c r="F1457" i="32"/>
  <c r="F1458" i="32"/>
  <c r="F1459" i="32"/>
  <c r="F1438" i="32"/>
  <c r="F1417" i="32"/>
  <c r="F1418" i="32"/>
  <c r="F1419" i="32"/>
  <c r="F1420" i="32"/>
  <c r="F1421" i="32"/>
  <c r="F1422" i="32"/>
  <c r="F1423" i="32"/>
  <c r="F1424" i="32"/>
  <c r="F1425" i="32"/>
  <c r="F1426" i="32"/>
  <c r="F1427" i="32"/>
  <c r="F1428" i="32"/>
  <c r="F1429" i="32"/>
  <c r="F1430" i="32"/>
  <c r="F1431" i="32"/>
  <c r="F1432" i="32"/>
  <c r="F1433" i="32"/>
  <c r="F1434" i="32"/>
  <c r="F1435" i="32"/>
  <c r="F1436" i="32"/>
  <c r="F1437" i="32"/>
  <c r="F1416" i="32"/>
  <c r="F1395" i="32"/>
  <c r="F1396" i="32"/>
  <c r="F1397" i="32"/>
  <c r="F1398" i="32"/>
  <c r="F1399" i="32"/>
  <c r="F1400" i="32"/>
  <c r="F1401" i="32"/>
  <c r="F1402" i="32"/>
  <c r="F1403" i="32"/>
  <c r="F1404" i="32"/>
  <c r="F1405" i="32"/>
  <c r="F1406" i="32"/>
  <c r="F1407" i="32"/>
  <c r="F1408" i="32"/>
  <c r="F1409" i="32"/>
  <c r="F1410" i="32"/>
  <c r="F1411" i="32"/>
  <c r="F1412" i="32"/>
  <c r="F1413" i="32"/>
  <c r="F1414" i="32"/>
  <c r="F1415" i="32"/>
  <c r="F1394" i="32"/>
  <c r="F1386" i="32"/>
  <c r="F1387" i="32"/>
  <c r="F1388" i="32"/>
  <c r="F1389" i="32"/>
  <c r="F1390" i="32"/>
  <c r="F1391" i="32"/>
  <c r="F1392" i="32"/>
  <c r="F1393" i="32"/>
  <c r="F1385" i="32"/>
  <c r="F1373" i="32"/>
  <c r="F1374" i="32"/>
  <c r="F1375" i="32"/>
  <c r="F1376" i="32"/>
  <c r="F1377" i="32"/>
  <c r="F1378" i="32"/>
  <c r="F1379" i="32"/>
  <c r="F1380" i="32"/>
  <c r="F1381" i="32"/>
  <c r="F1382" i="32"/>
  <c r="F1383" i="32"/>
  <c r="F1384" i="32"/>
  <c r="F1372" i="32"/>
  <c r="F1371" i="32"/>
  <c r="F1370" i="32"/>
  <c r="F1369" i="32"/>
  <c r="F1368" i="32"/>
  <c r="F1360" i="32"/>
  <c r="F1361" i="32"/>
  <c r="F1362" i="32"/>
  <c r="F1363" i="32"/>
  <c r="F1364" i="32"/>
  <c r="F1365" i="32"/>
  <c r="F1366" i="32"/>
  <c r="F1367" i="32"/>
  <c r="F1359" i="32"/>
  <c r="F1347" i="32"/>
  <c r="F1348" i="32"/>
  <c r="F1349" i="32"/>
  <c r="F1350" i="32"/>
  <c r="F1351" i="32"/>
  <c r="F1352" i="32"/>
  <c r="F1353" i="32"/>
  <c r="F1354" i="32"/>
  <c r="F1355" i="32"/>
  <c r="F1356" i="32"/>
  <c r="F1357" i="32"/>
  <c r="F1358" i="32"/>
  <c r="F1346" i="32"/>
  <c r="F1345" i="32"/>
  <c r="F1344" i="32"/>
  <c r="F1336" i="32"/>
  <c r="F1337" i="32"/>
  <c r="F1338" i="32"/>
  <c r="F1339" i="32"/>
  <c r="F1340" i="32"/>
  <c r="F1341" i="32"/>
  <c r="F1342" i="32"/>
  <c r="F1343" i="32"/>
  <c r="F1335" i="32"/>
  <c r="F1323" i="32"/>
  <c r="F1324" i="32"/>
  <c r="F1325" i="32"/>
  <c r="F1326" i="32"/>
  <c r="F1327" i="32"/>
  <c r="F1328" i="32"/>
  <c r="F1329" i="32"/>
  <c r="F1330" i="32"/>
  <c r="F1331" i="32"/>
  <c r="F1332" i="32"/>
  <c r="F1333" i="32"/>
  <c r="F1334" i="32"/>
  <c r="F1322" i="32"/>
  <c r="F1314" i="32"/>
  <c r="F1315" i="32"/>
  <c r="F1316" i="32"/>
  <c r="F1317" i="32"/>
  <c r="F1318" i="32"/>
  <c r="F1319" i="32"/>
  <c r="F1320" i="32"/>
  <c r="F1321" i="32"/>
  <c r="F1313" i="32"/>
  <c r="F1305" i="32"/>
  <c r="F1306" i="32"/>
  <c r="F1307" i="32"/>
  <c r="F1308" i="32"/>
  <c r="F1309" i="32"/>
  <c r="F1310" i="32"/>
  <c r="F1311" i="32"/>
  <c r="F1312" i="32"/>
  <c r="F1304" i="32"/>
  <c r="F1292" i="32"/>
  <c r="F1293" i="32"/>
  <c r="F1294" i="32"/>
  <c r="F1295" i="32"/>
  <c r="F1296" i="32"/>
  <c r="F1297" i="32"/>
  <c r="F1298" i="32"/>
  <c r="F1299" i="32"/>
  <c r="F1300" i="32"/>
  <c r="F1301" i="32"/>
  <c r="F1302" i="32"/>
  <c r="F1303" i="32"/>
  <c r="F1291" i="32"/>
  <c r="F1283" i="32"/>
  <c r="F1284" i="32"/>
  <c r="F1285" i="32"/>
  <c r="F1286" i="32"/>
  <c r="F1287" i="32"/>
  <c r="F1288" i="32"/>
  <c r="F1289" i="32"/>
  <c r="F1290" i="32"/>
  <c r="F1282" i="32"/>
  <c r="F1274" i="32"/>
  <c r="F1275" i="32"/>
  <c r="F1276" i="32"/>
  <c r="F1277" i="32"/>
  <c r="F1278" i="32"/>
  <c r="F1279" i="32"/>
  <c r="F1280" i="32"/>
  <c r="F1281" i="32"/>
  <c r="F1273" i="32"/>
  <c r="F1261" i="32"/>
  <c r="F1262" i="32"/>
  <c r="F1263" i="32"/>
  <c r="F1264" i="32"/>
  <c r="F1265" i="32"/>
  <c r="F1266" i="32"/>
  <c r="F1267" i="32"/>
  <c r="F1268" i="32"/>
  <c r="F1269" i="32"/>
  <c r="F1270" i="32"/>
  <c r="F1271" i="32"/>
  <c r="F1272" i="32"/>
  <c r="F1260" i="32"/>
  <c r="F1252" i="32"/>
  <c r="F1253" i="32"/>
  <c r="F1254" i="32"/>
  <c r="F1255" i="32"/>
  <c r="F1256" i="32"/>
  <c r="F1257" i="32"/>
  <c r="F1258" i="32"/>
  <c r="F1259" i="32"/>
  <c r="F1251" i="32"/>
  <c r="F1243" i="32"/>
  <c r="F1244" i="32"/>
  <c r="F1245" i="32"/>
  <c r="F1246" i="32"/>
  <c r="F1247" i="32"/>
  <c r="F1248" i="32"/>
  <c r="F1249" i="32"/>
  <c r="F1250" i="32"/>
  <c r="F1242" i="32"/>
  <c r="F1230" i="32"/>
  <c r="F1231" i="32"/>
  <c r="F1232" i="32"/>
  <c r="F1233" i="32"/>
  <c r="F1234" i="32"/>
  <c r="F1235" i="32"/>
  <c r="F1236" i="32"/>
  <c r="F1237" i="32"/>
  <c r="F1238" i="32"/>
  <c r="F1239" i="32"/>
  <c r="F1240" i="32"/>
  <c r="F1241" i="32"/>
  <c r="F1229" i="32"/>
  <c r="F1221" i="32"/>
  <c r="F1222" i="32"/>
  <c r="F1223" i="32"/>
  <c r="F1224" i="32"/>
  <c r="F1225" i="32"/>
  <c r="F1226" i="32"/>
  <c r="F1227" i="32"/>
  <c r="F1228" i="32"/>
  <c r="F1220" i="32"/>
  <c r="F1212" i="32"/>
  <c r="F1213" i="32"/>
  <c r="F1214" i="32"/>
  <c r="F1215" i="32"/>
  <c r="F1216" i="32"/>
  <c r="F1217" i="32"/>
  <c r="F1218" i="32"/>
  <c r="F1219" i="32"/>
  <c r="F1211" i="32"/>
  <c r="F1199" i="32"/>
  <c r="F1200" i="32"/>
  <c r="F1201" i="32"/>
  <c r="F1202" i="32"/>
  <c r="F1203" i="32"/>
  <c r="F1204" i="32"/>
  <c r="F1205" i="32"/>
  <c r="F1206" i="32"/>
  <c r="F1207" i="32"/>
  <c r="F1208" i="32"/>
  <c r="F1209" i="32"/>
  <c r="F1210" i="32"/>
  <c r="F1198" i="32"/>
  <c r="F1190" i="32"/>
  <c r="F1191" i="32"/>
  <c r="F1192" i="32"/>
  <c r="F1193" i="32"/>
  <c r="F1194" i="32"/>
  <c r="F1195" i="32"/>
  <c r="F1196" i="32"/>
  <c r="F1197" i="32"/>
  <c r="F1189" i="32"/>
  <c r="F1181" i="32"/>
  <c r="F1182" i="32"/>
  <c r="F1183" i="32"/>
  <c r="F1184" i="32"/>
  <c r="F1185" i="32"/>
  <c r="F1186" i="32"/>
  <c r="F1187" i="32"/>
  <c r="F1188" i="32"/>
  <c r="F1180" i="32"/>
  <c r="F1168" i="32"/>
  <c r="F1169" i="32"/>
  <c r="F1170" i="32"/>
  <c r="F1171" i="32"/>
  <c r="F1172" i="32"/>
  <c r="F1173" i="32"/>
  <c r="F1174" i="32"/>
  <c r="F1175" i="32"/>
  <c r="F1176" i="32"/>
  <c r="F1177" i="32"/>
  <c r="F1178" i="32"/>
  <c r="F1179" i="32"/>
  <c r="F1167" i="32"/>
  <c r="F1159" i="32"/>
  <c r="F1160" i="32"/>
  <c r="F1161" i="32"/>
  <c r="F1162" i="32"/>
  <c r="F1163" i="32"/>
  <c r="F1164" i="32"/>
  <c r="F1165" i="32"/>
  <c r="F1166" i="32"/>
  <c r="F1158" i="32"/>
  <c r="F1150" i="32"/>
  <c r="F1151" i="32"/>
  <c r="F1152" i="32"/>
  <c r="F1153" i="32"/>
  <c r="F1154" i="32"/>
  <c r="F1155" i="32"/>
  <c r="F1156" i="32"/>
  <c r="F1157" i="32"/>
  <c r="F1149" i="32"/>
  <c r="F1137" i="32"/>
  <c r="F1138" i="32"/>
  <c r="F1139" i="32"/>
  <c r="F1140" i="32"/>
  <c r="F1141" i="32"/>
  <c r="F1142" i="32"/>
  <c r="F1143" i="32"/>
  <c r="F1144" i="32"/>
  <c r="F1145" i="32"/>
  <c r="F1146" i="32"/>
  <c r="F1147" i="32"/>
  <c r="F1148" i="32"/>
  <c r="F1136" i="32"/>
  <c r="F1128" i="32"/>
  <c r="F1129" i="32"/>
  <c r="F1130" i="32"/>
  <c r="F1131" i="32"/>
  <c r="F1132" i="32"/>
  <c r="F1133" i="32"/>
  <c r="F1134" i="32"/>
  <c r="F1135" i="32"/>
  <c r="F1127" i="32"/>
  <c r="F1119" i="32"/>
  <c r="F1120" i="32"/>
  <c r="F1121" i="32"/>
  <c r="F1122" i="32"/>
  <c r="F1123" i="32"/>
  <c r="F1124" i="32"/>
  <c r="F1125" i="32"/>
  <c r="F1126" i="32"/>
  <c r="F1118" i="32"/>
  <c r="F1106" i="32"/>
  <c r="F1107" i="32"/>
  <c r="F1108" i="32"/>
  <c r="F1109" i="32"/>
  <c r="F1110" i="32"/>
  <c r="F1111" i="32"/>
  <c r="F1112" i="32"/>
  <c r="F1113" i="32"/>
  <c r="F1114" i="32"/>
  <c r="F1115" i="32"/>
  <c r="F1116" i="32"/>
  <c r="F1117" i="32"/>
  <c r="F1105" i="32"/>
  <c r="F1097" i="32"/>
  <c r="F1098" i="32"/>
  <c r="F1099" i="32"/>
  <c r="F1100" i="32"/>
  <c r="F1101" i="32"/>
  <c r="F1102" i="32"/>
  <c r="F1103" i="32"/>
  <c r="F1104" i="32"/>
  <c r="F1096" i="32"/>
  <c r="F1088" i="32"/>
  <c r="F1089" i="32"/>
  <c r="F1090" i="32"/>
  <c r="F1091" i="32"/>
  <c r="F1092" i="32"/>
  <c r="F1093" i="32"/>
  <c r="F1094" i="32"/>
  <c r="F1095" i="32"/>
  <c r="F1087" i="32"/>
  <c r="F1075" i="32"/>
  <c r="F1076" i="32"/>
  <c r="F1077" i="32"/>
  <c r="F1078" i="32"/>
  <c r="F1079" i="32"/>
  <c r="F1080" i="32"/>
  <c r="F1081" i="32"/>
  <c r="F1082" i="32"/>
  <c r="F1083" i="32"/>
  <c r="F1084" i="32"/>
  <c r="F1085" i="32"/>
  <c r="F1086" i="32"/>
  <c r="F1074" i="32"/>
  <c r="F1066" i="32"/>
  <c r="F1067" i="32"/>
  <c r="F1068" i="32"/>
  <c r="F1069" i="32"/>
  <c r="F1070" i="32"/>
  <c r="F1071" i="32"/>
  <c r="F1072" i="32"/>
  <c r="F1073" i="32"/>
  <c r="F1065" i="32"/>
  <c r="F1057" i="32"/>
  <c r="F1058" i="32"/>
  <c r="F1059" i="32"/>
  <c r="F1060" i="32"/>
  <c r="F1061" i="32"/>
  <c r="F1062" i="32"/>
  <c r="F1063" i="32"/>
  <c r="F1064" i="32"/>
  <c r="F1056" i="32"/>
  <c r="F1044" i="32"/>
  <c r="F1045" i="32"/>
  <c r="F1046" i="32"/>
  <c r="F1047" i="32"/>
  <c r="F1048" i="32"/>
  <c r="F1049" i="32"/>
  <c r="F1050" i="32"/>
  <c r="F1051" i="32"/>
  <c r="F1052" i="32"/>
  <c r="F1053" i="32"/>
  <c r="F1054" i="32"/>
  <c r="F1055" i="32"/>
  <c r="F1043" i="32"/>
  <c r="F1035" i="32"/>
  <c r="F1036" i="32"/>
  <c r="F1037" i="32"/>
  <c r="F1038" i="32"/>
  <c r="F1039" i="32"/>
  <c r="F1040" i="32"/>
  <c r="F1041" i="32"/>
  <c r="F1042" i="32"/>
  <c r="F1034" i="32"/>
  <c r="F1033" i="32"/>
  <c r="F1026" i="32"/>
  <c r="F1027" i="32"/>
  <c r="F1028" i="32"/>
  <c r="F1029" i="32"/>
  <c r="F1030" i="32"/>
  <c r="F1031" i="32"/>
  <c r="F1032" i="32"/>
  <c r="F1025" i="32"/>
  <c r="F1013" i="32"/>
  <c r="F1014" i="32"/>
  <c r="F1015" i="32"/>
  <c r="F1016" i="32"/>
  <c r="F1017" i="32"/>
  <c r="F1018" i="32"/>
  <c r="F1019" i="32"/>
  <c r="F1020" i="32"/>
  <c r="F1021" i="32"/>
  <c r="F1022" i="32"/>
  <c r="F1023" i="32"/>
  <c r="F1024" i="32"/>
  <c r="F1012" i="32"/>
  <c r="F1004" i="32"/>
  <c r="F1005" i="32"/>
  <c r="F1006" i="32"/>
  <c r="F1007" i="32"/>
  <c r="F1008" i="32"/>
  <c r="F1009" i="32"/>
  <c r="F1010" i="32"/>
  <c r="F1011" i="32"/>
  <c r="F1003" i="32"/>
  <c r="F995" i="32"/>
  <c r="F996" i="32"/>
  <c r="F997" i="32"/>
  <c r="F998" i="32"/>
  <c r="F999" i="32"/>
  <c r="F1000" i="32"/>
  <c r="F1001" i="32"/>
  <c r="F1002" i="32"/>
  <c r="F994" i="32"/>
  <c r="F982" i="32"/>
  <c r="F983" i="32"/>
  <c r="F984" i="32"/>
  <c r="F985" i="32"/>
  <c r="F986" i="32"/>
  <c r="F987" i="32"/>
  <c r="F988" i="32"/>
  <c r="F989" i="32"/>
  <c r="F990" i="32"/>
  <c r="F991" i="32"/>
  <c r="F992" i="32"/>
  <c r="F993" i="32"/>
  <c r="F981" i="32"/>
  <c r="F973" i="32"/>
  <c r="F974" i="32"/>
  <c r="F975" i="32"/>
  <c r="F976" i="32"/>
  <c r="F977" i="32"/>
  <c r="F978" i="32"/>
  <c r="F979" i="32"/>
  <c r="F980" i="32"/>
  <c r="F972" i="32"/>
  <c r="F964" i="32"/>
  <c r="F965" i="32"/>
  <c r="F966" i="32"/>
  <c r="F967" i="32"/>
  <c r="F968" i="32"/>
  <c r="F969" i="32"/>
  <c r="F970" i="32"/>
  <c r="F971" i="32"/>
  <c r="F963" i="32"/>
  <c r="F951" i="32"/>
  <c r="F952" i="32"/>
  <c r="F953" i="32"/>
  <c r="F954" i="32"/>
  <c r="F955" i="32"/>
  <c r="F956" i="32"/>
  <c r="F957" i="32"/>
  <c r="F958" i="32"/>
  <c r="F959" i="32"/>
  <c r="F960" i="32"/>
  <c r="F961" i="32"/>
  <c r="F962" i="32"/>
  <c r="F950" i="32"/>
  <c r="F942" i="32"/>
  <c r="F943" i="32"/>
  <c r="F944" i="32"/>
  <c r="F945" i="32"/>
  <c r="F946" i="32"/>
  <c r="F947" i="32"/>
  <c r="F948" i="32"/>
  <c r="F949" i="32"/>
  <c r="F941" i="32"/>
  <c r="F933" i="32"/>
  <c r="F934" i="32"/>
  <c r="F935" i="32"/>
  <c r="F936" i="32"/>
  <c r="F937" i="32"/>
  <c r="F938" i="32"/>
  <c r="F939" i="32"/>
  <c r="F940" i="32"/>
  <c r="F932" i="32"/>
  <c r="F920" i="32"/>
  <c r="F921" i="32"/>
  <c r="F922" i="32"/>
  <c r="F923" i="32"/>
  <c r="F924" i="32"/>
  <c r="F925" i="32"/>
  <c r="F926" i="32"/>
  <c r="F927" i="32"/>
  <c r="F928" i="32"/>
  <c r="F929" i="32"/>
  <c r="F930" i="32"/>
  <c r="F931" i="32"/>
  <c r="F919" i="32"/>
  <c r="F911" i="32"/>
  <c r="F912" i="32"/>
  <c r="F913" i="32"/>
  <c r="F914" i="32"/>
  <c r="F915" i="32"/>
  <c r="F916" i="32"/>
  <c r="F917" i="32"/>
  <c r="F918" i="32"/>
  <c r="F910" i="32"/>
  <c r="F902" i="32"/>
  <c r="F903" i="32"/>
  <c r="F904" i="32"/>
  <c r="F905" i="32"/>
  <c r="F906" i="32"/>
  <c r="F907" i="32"/>
  <c r="F908" i="32"/>
  <c r="F909" i="32"/>
  <c r="F901" i="32"/>
  <c r="F889" i="32"/>
  <c r="F890" i="32"/>
  <c r="F891" i="32"/>
  <c r="F892" i="32"/>
  <c r="F893" i="32"/>
  <c r="F894" i="32"/>
  <c r="F895" i="32"/>
  <c r="F896" i="32"/>
  <c r="F897" i="32"/>
  <c r="F898" i="32"/>
  <c r="F899" i="32"/>
  <c r="F900" i="32"/>
  <c r="F888" i="32"/>
  <c r="F880" i="32"/>
  <c r="F881" i="32"/>
  <c r="F882" i="32"/>
  <c r="F883" i="32"/>
  <c r="F884" i="32"/>
  <c r="F885" i="32"/>
  <c r="F886" i="32"/>
  <c r="F887" i="32"/>
  <c r="F879" i="32"/>
  <c r="F871" i="32"/>
  <c r="F872" i="32"/>
  <c r="F873" i="32"/>
  <c r="F874" i="32"/>
  <c r="F875" i="32"/>
  <c r="F876" i="32"/>
  <c r="F877" i="32"/>
  <c r="F878" i="32"/>
  <c r="F870" i="32"/>
  <c r="F858" i="32"/>
  <c r="F859" i="32"/>
  <c r="F860" i="32"/>
  <c r="F861" i="32"/>
  <c r="F862" i="32"/>
  <c r="F863" i="32"/>
  <c r="F864" i="32"/>
  <c r="F865" i="32"/>
  <c r="F866" i="32"/>
  <c r="F867" i="32"/>
  <c r="F868" i="32"/>
  <c r="F869" i="32"/>
  <c r="F857" i="32"/>
  <c r="F849" i="32"/>
  <c r="F850" i="32"/>
  <c r="F851" i="32"/>
  <c r="F852" i="32"/>
  <c r="F853" i="32"/>
  <c r="F854" i="32"/>
  <c r="F855" i="32"/>
  <c r="F856" i="32"/>
  <c r="F848" i="32"/>
  <c r="F840" i="32"/>
  <c r="F841" i="32"/>
  <c r="F842" i="32"/>
  <c r="F843" i="32"/>
  <c r="F844" i="32"/>
  <c r="F845" i="32"/>
  <c r="F846" i="32"/>
  <c r="F847" i="32"/>
  <c r="F839" i="32"/>
  <c r="F827" i="32"/>
  <c r="F828" i="32"/>
  <c r="F829" i="32"/>
  <c r="F830" i="32"/>
  <c r="F831" i="32"/>
  <c r="F832" i="32"/>
  <c r="F833" i="32"/>
  <c r="F834" i="32"/>
  <c r="F835" i="32"/>
  <c r="F836" i="32"/>
  <c r="F837" i="32"/>
  <c r="F838" i="32"/>
  <c r="F826" i="32"/>
  <c r="F818" i="32"/>
  <c r="F819" i="32"/>
  <c r="F820" i="32"/>
  <c r="F821" i="32"/>
  <c r="F822" i="32"/>
  <c r="F823" i="32"/>
  <c r="F824" i="32"/>
  <c r="F825" i="32"/>
  <c r="F817" i="32"/>
  <c r="F809" i="32"/>
  <c r="F810" i="32"/>
  <c r="F811" i="32"/>
  <c r="F812" i="32"/>
  <c r="F813" i="32"/>
  <c r="F814" i="32"/>
  <c r="F815" i="32"/>
  <c r="F816" i="32"/>
  <c r="F808" i="32"/>
  <c r="F787" i="32"/>
  <c r="F788" i="32"/>
  <c r="F789" i="32"/>
  <c r="F790" i="32"/>
  <c r="F791" i="32"/>
  <c r="F792" i="32"/>
  <c r="F793" i="32"/>
  <c r="F794" i="32"/>
  <c r="F795" i="32"/>
  <c r="F796" i="32"/>
  <c r="F797" i="32"/>
  <c r="F798" i="32"/>
  <c r="F799" i="32"/>
  <c r="F800" i="32"/>
  <c r="F801" i="32"/>
  <c r="F802" i="32"/>
  <c r="F803" i="32"/>
  <c r="F804" i="32"/>
  <c r="F805" i="32"/>
  <c r="F806" i="32"/>
  <c r="F807" i="32"/>
  <c r="F786" i="32"/>
  <c r="F778" i="32"/>
  <c r="F779" i="32"/>
  <c r="F780" i="32"/>
  <c r="F781" i="32"/>
  <c r="F782" i="32"/>
  <c r="F783" i="32"/>
  <c r="F784" i="32"/>
  <c r="F785" i="32"/>
  <c r="F777" i="32"/>
  <c r="F765" i="32"/>
  <c r="F766" i="32"/>
  <c r="F767" i="32"/>
  <c r="F768" i="32"/>
  <c r="F769" i="32"/>
  <c r="F770" i="32"/>
  <c r="F771" i="32"/>
  <c r="F772" i="32"/>
  <c r="F773" i="32"/>
  <c r="F774" i="32"/>
  <c r="F775" i="32"/>
  <c r="F776" i="32"/>
  <c r="F764" i="32"/>
  <c r="F756" i="32"/>
  <c r="F757" i="32"/>
  <c r="F758" i="32"/>
  <c r="F759" i="32"/>
  <c r="F760" i="32"/>
  <c r="F761" i="32"/>
  <c r="F762" i="32"/>
  <c r="F763" i="32"/>
  <c r="F755" i="32"/>
  <c r="F743" i="32"/>
  <c r="F744" i="32"/>
  <c r="F745" i="32"/>
  <c r="F746" i="32"/>
  <c r="F747" i="32"/>
  <c r="F748" i="32"/>
  <c r="F749" i="32"/>
  <c r="F750" i="32"/>
  <c r="F751" i="32"/>
  <c r="F752" i="32"/>
  <c r="F753" i="32"/>
  <c r="F754" i="32"/>
  <c r="F742" i="32"/>
  <c r="F734" i="32"/>
  <c r="F735" i="32"/>
  <c r="F736" i="32"/>
  <c r="F737" i="32"/>
  <c r="F738" i="32"/>
  <c r="F739" i="32"/>
  <c r="F740" i="32"/>
  <c r="F741" i="32"/>
  <c r="F733" i="32"/>
  <c r="F721" i="32"/>
  <c r="F722" i="32"/>
  <c r="F723" i="32"/>
  <c r="F724" i="32"/>
  <c r="F725" i="32"/>
  <c r="F726" i="32"/>
  <c r="F727" i="32"/>
  <c r="F728" i="32"/>
  <c r="F729" i="32"/>
  <c r="F730" i="32"/>
  <c r="F731" i="32"/>
  <c r="F732" i="32"/>
  <c r="F720" i="32"/>
  <c r="F712" i="32"/>
  <c r="F713" i="32"/>
  <c r="F714" i="32"/>
  <c r="F715" i="32"/>
  <c r="F716" i="32"/>
  <c r="F717" i="32"/>
  <c r="F718" i="32"/>
  <c r="F719" i="32"/>
  <c r="F711" i="32"/>
  <c r="F699" i="32"/>
  <c r="F700" i="32"/>
  <c r="F701" i="32"/>
  <c r="F702" i="32"/>
  <c r="F703" i="32"/>
  <c r="F704" i="32"/>
  <c r="F705" i="32"/>
  <c r="F706" i="32"/>
  <c r="F707" i="32"/>
  <c r="F708" i="32"/>
  <c r="F709" i="32"/>
  <c r="F710" i="32"/>
  <c r="F698" i="32"/>
  <c r="F690" i="32"/>
  <c r="F691" i="32"/>
  <c r="F692" i="32"/>
  <c r="F693" i="32"/>
  <c r="F694" i="32"/>
  <c r="F695" i="32"/>
  <c r="F696" i="32"/>
  <c r="F697" i="32"/>
  <c r="F689" i="32"/>
  <c r="F681" i="32"/>
  <c r="F682" i="32"/>
  <c r="F683" i="32"/>
  <c r="F684" i="32"/>
  <c r="F685" i="32"/>
  <c r="F686" i="32"/>
  <c r="F687" i="32"/>
  <c r="F688" i="32"/>
  <c r="F680" i="32"/>
  <c r="F668" i="32"/>
  <c r="F669" i="32"/>
  <c r="F670" i="32"/>
  <c r="F671" i="32"/>
  <c r="F672" i="32"/>
  <c r="F673" i="32"/>
  <c r="F674" i="32"/>
  <c r="F675" i="32"/>
  <c r="F676" i="32"/>
  <c r="F677" i="32"/>
  <c r="F678" i="32"/>
  <c r="F679" i="32"/>
  <c r="F667" i="32"/>
  <c r="F659" i="32"/>
  <c r="F660" i="32"/>
  <c r="F661" i="32"/>
  <c r="F662" i="32"/>
  <c r="F663" i="32"/>
  <c r="F664" i="32"/>
  <c r="F665" i="32"/>
  <c r="F666" i="32"/>
  <c r="F658" i="32"/>
  <c r="F650" i="32"/>
  <c r="F651" i="32"/>
  <c r="F652" i="32"/>
  <c r="F653" i="32"/>
  <c r="F654" i="32"/>
  <c r="F655" i="32"/>
  <c r="F656" i="32"/>
  <c r="F657" i="32"/>
  <c r="F649" i="32"/>
  <c r="F637" i="32"/>
  <c r="F638" i="32"/>
  <c r="F639" i="32"/>
  <c r="F640" i="32"/>
  <c r="F641" i="32"/>
  <c r="F642" i="32"/>
  <c r="F643" i="32"/>
  <c r="F644" i="32"/>
  <c r="F645" i="32"/>
  <c r="F646" i="32"/>
  <c r="F647" i="32"/>
  <c r="F648" i="32"/>
  <c r="F636" i="32"/>
  <c r="F628" i="32"/>
  <c r="F629" i="32"/>
  <c r="F630" i="32"/>
  <c r="F631" i="32"/>
  <c r="F632" i="32"/>
  <c r="F633" i="32"/>
  <c r="F634" i="32"/>
  <c r="F635" i="32"/>
  <c r="F627" i="32"/>
  <c r="F619" i="32"/>
  <c r="F620" i="32"/>
  <c r="F621" i="32"/>
  <c r="F622" i="32"/>
  <c r="F623" i="32"/>
  <c r="F624" i="32"/>
  <c r="F625" i="32"/>
  <c r="F626" i="32"/>
  <c r="F618" i="32"/>
  <c r="F606" i="32"/>
  <c r="F607" i="32"/>
  <c r="F608" i="32"/>
  <c r="F609" i="32"/>
  <c r="F610" i="32"/>
  <c r="F611" i="32"/>
  <c r="F612" i="32"/>
  <c r="F613" i="32"/>
  <c r="F614" i="32"/>
  <c r="F615" i="32"/>
  <c r="F616" i="32"/>
  <c r="F617" i="32"/>
  <c r="F605" i="32"/>
  <c r="F597" i="32"/>
  <c r="F598" i="32"/>
  <c r="F599" i="32"/>
  <c r="F600" i="32"/>
  <c r="F601" i="32"/>
  <c r="F602" i="32"/>
  <c r="F603" i="32"/>
  <c r="F604" i="32"/>
  <c r="F596" i="32"/>
  <c r="F588" i="32"/>
  <c r="F589" i="32"/>
  <c r="F590" i="32"/>
  <c r="F591" i="32"/>
  <c r="F592" i="32"/>
  <c r="F593" i="32"/>
  <c r="F594" i="32"/>
  <c r="F595" i="32"/>
  <c r="F587" i="32"/>
  <c r="F575" i="32"/>
  <c r="F576" i="32"/>
  <c r="F577" i="32"/>
  <c r="F578" i="32"/>
  <c r="F579" i="32"/>
  <c r="F580" i="32"/>
  <c r="F581" i="32"/>
  <c r="F582" i="32"/>
  <c r="F583" i="32"/>
  <c r="F584" i="32"/>
  <c r="F585" i="32"/>
  <c r="F586" i="32"/>
  <c r="F574" i="32"/>
  <c r="F566" i="32"/>
  <c r="F567" i="32"/>
  <c r="F568" i="32"/>
  <c r="F569" i="32"/>
  <c r="F570" i="32"/>
  <c r="F571" i="32"/>
  <c r="F572" i="32"/>
  <c r="F573" i="32"/>
  <c r="F565" i="32"/>
  <c r="F544" i="32"/>
  <c r="F545" i="32"/>
  <c r="F546" i="32"/>
  <c r="F547" i="32"/>
  <c r="F548" i="32"/>
  <c r="F549" i="32"/>
  <c r="F550" i="32"/>
  <c r="F551" i="32"/>
  <c r="F552" i="32"/>
  <c r="F553" i="32"/>
  <c r="F554" i="32"/>
  <c r="F555" i="32"/>
  <c r="F556" i="32"/>
  <c r="F557" i="32"/>
  <c r="F558" i="32"/>
  <c r="F559" i="32"/>
  <c r="F560" i="32"/>
  <c r="F561" i="32"/>
  <c r="F562" i="32"/>
  <c r="F563" i="32"/>
  <c r="F564" i="32"/>
  <c r="F543" i="32"/>
  <c r="F542" i="32"/>
  <c r="F541" i="32"/>
  <c r="F533" i="32"/>
  <c r="F534" i="32"/>
  <c r="F535" i="32"/>
  <c r="F536" i="32"/>
  <c r="F537" i="32"/>
  <c r="F538" i="32"/>
  <c r="F539" i="32"/>
  <c r="F540" i="32"/>
  <c r="F532" i="32"/>
  <c r="F524" i="32"/>
  <c r="F525" i="32"/>
  <c r="F526" i="32"/>
  <c r="F527" i="32"/>
  <c r="F528" i="32"/>
  <c r="F529" i="32"/>
  <c r="F530" i="32"/>
  <c r="F531" i="32"/>
  <c r="F523" i="32"/>
  <c r="F515" i="32"/>
  <c r="F516" i="32"/>
  <c r="F517" i="32"/>
  <c r="F518" i="32"/>
  <c r="F519" i="32"/>
  <c r="F520" i="32"/>
  <c r="F521" i="32"/>
  <c r="F522" i="32"/>
  <c r="F514" i="32"/>
  <c r="F513" i="32"/>
  <c r="F512" i="32"/>
  <c r="F510" i="32"/>
  <c r="F509" i="32"/>
  <c r="F488" i="32"/>
  <c r="F489" i="32"/>
  <c r="F490" i="32"/>
  <c r="F491" i="32"/>
  <c r="F492" i="32"/>
  <c r="F493" i="32"/>
  <c r="F494" i="32"/>
  <c r="F495" i="32"/>
  <c r="F496" i="32"/>
  <c r="F497" i="32"/>
  <c r="F498" i="32"/>
  <c r="F499" i="32"/>
  <c r="F500" i="32"/>
  <c r="F501" i="32"/>
  <c r="F502" i="32"/>
  <c r="F503" i="32"/>
  <c r="F504" i="32"/>
  <c r="F505" i="32"/>
  <c r="F506" i="32"/>
  <c r="F507" i="32"/>
  <c r="F508" i="32"/>
  <c r="F487" i="32"/>
  <c r="F486" i="32"/>
  <c r="F466" i="32"/>
  <c r="F467" i="32"/>
  <c r="F468" i="32"/>
  <c r="F469" i="32"/>
  <c r="F470" i="32"/>
  <c r="F471" i="32"/>
  <c r="F472" i="32"/>
  <c r="F473" i="32"/>
  <c r="F474" i="32"/>
  <c r="F475" i="32"/>
  <c r="F476" i="32"/>
  <c r="F477" i="32"/>
  <c r="F478" i="32"/>
  <c r="F479" i="32"/>
  <c r="F480" i="32"/>
  <c r="F481" i="32"/>
  <c r="F482" i="32"/>
  <c r="F483" i="32"/>
  <c r="F484" i="32"/>
  <c r="F485" i="32"/>
  <c r="F465" i="32"/>
  <c r="F457" i="32"/>
  <c r="F458" i="32"/>
  <c r="F459" i="32"/>
  <c r="F460" i="32"/>
  <c r="F461" i="32"/>
  <c r="F462" i="32"/>
  <c r="F463" i="32"/>
  <c r="F464" i="32"/>
  <c r="F456" i="32"/>
  <c r="F455" i="32"/>
  <c r="F454" i="32"/>
  <c r="F453" i="32"/>
  <c r="F452" i="32"/>
  <c r="F444" i="32"/>
  <c r="F445" i="32"/>
  <c r="F446" i="32"/>
  <c r="F447" i="32"/>
  <c r="F448" i="32"/>
  <c r="F449" i="32"/>
  <c r="F450" i="32"/>
  <c r="F451" i="32"/>
  <c r="F443" i="32"/>
  <c r="F442" i="32"/>
  <c r="F441" i="32"/>
  <c r="F410" i="32"/>
  <c r="F411" i="32"/>
  <c r="F412" i="32"/>
  <c r="F413" i="32"/>
  <c r="F414" i="32"/>
  <c r="F415" i="32"/>
  <c r="F416" i="32"/>
  <c r="F417" i="32"/>
  <c r="F418" i="32"/>
  <c r="F419" i="32"/>
  <c r="F420" i="32"/>
  <c r="F421" i="32"/>
  <c r="F422" i="32"/>
  <c r="F423" i="32"/>
  <c r="F424" i="32"/>
  <c r="F425" i="32"/>
  <c r="F426" i="32"/>
  <c r="F427" i="32"/>
  <c r="F428" i="32"/>
  <c r="F429" i="32"/>
  <c r="F430" i="32"/>
  <c r="F431" i="32"/>
  <c r="F432" i="32"/>
  <c r="F433" i="32"/>
  <c r="F434" i="32"/>
  <c r="F435" i="32"/>
  <c r="F436" i="32"/>
  <c r="F437" i="32"/>
  <c r="F438" i="32"/>
  <c r="F439" i="32"/>
  <c r="F440" i="32"/>
  <c r="F409" i="32"/>
  <c r="F378" i="32"/>
  <c r="F379" i="32"/>
  <c r="F380" i="32"/>
  <c r="F381" i="32"/>
  <c r="F382" i="32"/>
  <c r="F383" i="32"/>
  <c r="F384" i="32"/>
  <c r="F385" i="32"/>
  <c r="F386" i="32"/>
  <c r="F387" i="32"/>
  <c r="F388" i="32"/>
  <c r="F389" i="32"/>
  <c r="F390" i="32"/>
  <c r="F391" i="32"/>
  <c r="F392" i="32"/>
  <c r="F393" i="32"/>
  <c r="F394" i="32"/>
  <c r="F395" i="32"/>
  <c r="F396" i="32"/>
  <c r="F397" i="32"/>
  <c r="F398" i="32"/>
  <c r="F399" i="32"/>
  <c r="F400" i="32"/>
  <c r="F401" i="32"/>
  <c r="F402" i="32"/>
  <c r="F403" i="32"/>
  <c r="F404" i="32"/>
  <c r="F405" i="32"/>
  <c r="F406" i="32"/>
  <c r="F407" i="32"/>
  <c r="F408" i="32"/>
  <c r="F377" i="32"/>
  <c r="F346" i="32"/>
  <c r="F347" i="32"/>
  <c r="F348" i="32"/>
  <c r="F349" i="32"/>
  <c r="F350" i="32"/>
  <c r="F351" i="32"/>
  <c r="F352" i="32"/>
  <c r="F353" i="32"/>
  <c r="F354" i="32"/>
  <c r="F355" i="32"/>
  <c r="F356" i="32"/>
  <c r="F357" i="32"/>
  <c r="F358" i="32"/>
  <c r="F359" i="32"/>
  <c r="F360" i="32"/>
  <c r="F361" i="32"/>
  <c r="F362" i="32"/>
  <c r="F363" i="32"/>
  <c r="F364" i="32"/>
  <c r="F365" i="32"/>
  <c r="F366" i="32"/>
  <c r="F367" i="32"/>
  <c r="F368" i="32"/>
  <c r="F369" i="32"/>
  <c r="F370" i="32"/>
  <c r="F371" i="32"/>
  <c r="F372" i="32"/>
  <c r="F373" i="32"/>
  <c r="F374" i="32"/>
  <c r="F375" i="32"/>
  <c r="F376" i="32"/>
  <c r="F345" i="32"/>
  <c r="F314" i="32"/>
  <c r="F315" i="32"/>
  <c r="F316" i="32"/>
  <c r="F317" i="32"/>
  <c r="F318" i="32"/>
  <c r="F319" i="32"/>
  <c r="F320" i="32"/>
  <c r="F321" i="32"/>
  <c r="F322" i="32"/>
  <c r="F323" i="32"/>
  <c r="F324" i="32"/>
  <c r="F325" i="32"/>
  <c r="F326" i="32"/>
  <c r="F327" i="32"/>
  <c r="F328" i="32"/>
  <c r="F329" i="32"/>
  <c r="F330" i="32"/>
  <c r="F331" i="32"/>
  <c r="F332" i="32"/>
  <c r="F333" i="32"/>
  <c r="F334" i="32"/>
  <c r="F335" i="32"/>
  <c r="F336" i="32"/>
  <c r="F337" i="32"/>
  <c r="F338" i="32"/>
  <c r="F339" i="32"/>
  <c r="F340" i="32"/>
  <c r="F341" i="32"/>
  <c r="F342" i="32"/>
  <c r="F343" i="32"/>
  <c r="F344" i="32"/>
  <c r="F313" i="32"/>
  <c r="F282" i="32"/>
  <c r="F283" i="32"/>
  <c r="F284" i="32"/>
  <c r="F285" i="32"/>
  <c r="F286" i="32"/>
  <c r="F287" i="32"/>
  <c r="F288" i="32"/>
  <c r="F289" i="32"/>
  <c r="F290" i="32"/>
  <c r="F291" i="32"/>
  <c r="F292" i="32"/>
  <c r="F293" i="32"/>
  <c r="F294" i="32"/>
  <c r="F295" i="32"/>
  <c r="F296" i="32"/>
  <c r="F297" i="32"/>
  <c r="F298" i="32"/>
  <c r="F299" i="32"/>
  <c r="F300" i="32"/>
  <c r="F301" i="32"/>
  <c r="F302" i="32"/>
  <c r="F303" i="32"/>
  <c r="F304" i="32"/>
  <c r="F305" i="32"/>
  <c r="F306" i="32"/>
  <c r="F307" i="32"/>
  <c r="F308" i="32"/>
  <c r="F309" i="32"/>
  <c r="F310" i="32"/>
  <c r="F311" i="32"/>
  <c r="F312" i="32"/>
  <c r="F281" i="32"/>
  <c r="F250" i="32"/>
  <c r="F251" i="32"/>
  <c r="F252" i="32"/>
  <c r="F253" i="32"/>
  <c r="F254" i="32"/>
  <c r="F255" i="32"/>
  <c r="F256" i="32"/>
  <c r="F257" i="32"/>
  <c r="F258" i="32"/>
  <c r="F259" i="32"/>
  <c r="F260" i="32"/>
  <c r="F261" i="32"/>
  <c r="F262" i="32"/>
  <c r="F263" i="32"/>
  <c r="F264" i="32"/>
  <c r="F265" i="32"/>
  <c r="F266" i="32"/>
  <c r="F267" i="32"/>
  <c r="F268" i="32"/>
  <c r="F269" i="32"/>
  <c r="F270" i="32"/>
  <c r="F271" i="32"/>
  <c r="F272" i="32"/>
  <c r="F273" i="32"/>
  <c r="F274" i="32"/>
  <c r="F275" i="32"/>
  <c r="F276" i="32"/>
  <c r="F277" i="32"/>
  <c r="F278" i="32"/>
  <c r="F279" i="32"/>
  <c r="F280" i="32"/>
  <c r="F249" i="32"/>
  <c r="F241" i="32"/>
  <c r="F242" i="32"/>
  <c r="F243" i="32"/>
  <c r="F244" i="32"/>
  <c r="F245" i="32"/>
  <c r="F246" i="32"/>
  <c r="F247" i="32"/>
  <c r="F248" i="32"/>
  <c r="F240" i="32"/>
  <c r="F232" i="32"/>
  <c r="F233" i="32"/>
  <c r="F234" i="32"/>
  <c r="F235" i="32"/>
  <c r="F236" i="32"/>
  <c r="F237" i="32"/>
  <c r="F238" i="32"/>
  <c r="F239" i="32"/>
  <c r="F231" i="32"/>
  <c r="F223" i="32"/>
  <c r="F224" i="32"/>
  <c r="F225" i="32"/>
  <c r="F226" i="32"/>
  <c r="F227" i="32"/>
  <c r="F228" i="32"/>
  <c r="F229" i="32"/>
  <c r="F230" i="32"/>
  <c r="F222" i="32"/>
  <c r="F214" i="32"/>
  <c r="F215" i="32"/>
  <c r="F216" i="32"/>
  <c r="F217" i="32"/>
  <c r="F218" i="32"/>
  <c r="F219" i="32"/>
  <c r="F220" i="32"/>
  <c r="F221" i="32"/>
  <c r="F213" i="32"/>
  <c r="F205" i="32"/>
  <c r="F206" i="32"/>
  <c r="F207" i="32"/>
  <c r="F208" i="32"/>
  <c r="F209" i="32"/>
  <c r="F210" i="32"/>
  <c r="F211" i="32"/>
  <c r="F212" i="32"/>
  <c r="F204" i="32"/>
  <c r="F196" i="32"/>
  <c r="F197" i="32"/>
  <c r="F198" i="32"/>
  <c r="F199" i="32"/>
  <c r="F200" i="32"/>
  <c r="F201" i="32"/>
  <c r="F202" i="32"/>
  <c r="F203" i="32"/>
  <c r="F195" i="32"/>
  <c r="F187" i="32"/>
  <c r="F188" i="32"/>
  <c r="F189" i="32"/>
  <c r="F190" i="32"/>
  <c r="F191" i="32"/>
  <c r="F192" i="32"/>
  <c r="F193" i="32"/>
  <c r="F194" i="32"/>
  <c r="F186" i="32"/>
  <c r="F178" i="32"/>
  <c r="F179" i="32"/>
  <c r="F180" i="32"/>
  <c r="F181" i="32"/>
  <c r="F182" i="32"/>
  <c r="F183" i="32"/>
  <c r="F184" i="32"/>
  <c r="F185" i="32"/>
  <c r="F177" i="32"/>
  <c r="F169" i="32"/>
  <c r="F170" i="32"/>
  <c r="F171" i="32"/>
  <c r="F172" i="32"/>
  <c r="F173" i="32"/>
  <c r="F174" i="32"/>
  <c r="F175" i="32"/>
  <c r="F176" i="32"/>
  <c r="F168" i="32"/>
  <c r="F160" i="32"/>
  <c r="F161" i="32"/>
  <c r="F162" i="32"/>
  <c r="F163" i="32"/>
  <c r="F164" i="32"/>
  <c r="F165" i="32"/>
  <c r="F166" i="32"/>
  <c r="F167" i="32"/>
  <c r="F159" i="32"/>
  <c r="F151" i="32"/>
  <c r="F152" i="32"/>
  <c r="F153" i="32"/>
  <c r="F154" i="32"/>
  <c r="F155" i="32"/>
  <c r="F156" i="32"/>
  <c r="F157" i="32"/>
  <c r="F158" i="32"/>
  <c r="F150" i="32"/>
  <c r="F142" i="32"/>
  <c r="F143" i="32"/>
  <c r="F144" i="32"/>
  <c r="F145" i="32"/>
  <c r="F146" i="32"/>
  <c r="F147" i="32"/>
  <c r="F148" i="32"/>
  <c r="F149" i="32"/>
  <c r="F141" i="32"/>
  <c r="F133" i="32"/>
  <c r="F134" i="32"/>
  <c r="F135" i="32"/>
  <c r="F136" i="32"/>
  <c r="F137" i="32"/>
  <c r="F138" i="32"/>
  <c r="F139" i="32"/>
  <c r="F140" i="32"/>
  <c r="F132" i="32"/>
  <c r="F124" i="32"/>
  <c r="F125" i="32"/>
  <c r="F126" i="32"/>
  <c r="F127" i="32"/>
  <c r="F128" i="32"/>
  <c r="F129" i="32"/>
  <c r="F130" i="32"/>
  <c r="F131" i="32"/>
  <c r="F123" i="32"/>
  <c r="F92" i="32"/>
  <c r="F93" i="32"/>
  <c r="F94" i="32"/>
  <c r="F95" i="32"/>
  <c r="F96" i="32"/>
  <c r="F97" i="32"/>
  <c r="F98" i="32"/>
  <c r="F99" i="32"/>
  <c r="F100" i="32"/>
  <c r="F101" i="32"/>
  <c r="F102" i="32"/>
  <c r="F103" i="32"/>
  <c r="F104" i="32"/>
  <c r="F105" i="32"/>
  <c r="F106" i="32"/>
  <c r="F107" i="32"/>
  <c r="F108" i="32"/>
  <c r="F109" i="32"/>
  <c r="F110" i="32"/>
  <c r="F111" i="32"/>
  <c r="F112" i="32"/>
  <c r="F113" i="32"/>
  <c r="F114" i="32"/>
  <c r="F115" i="32"/>
  <c r="F116" i="32"/>
  <c r="F117" i="32"/>
  <c r="F118" i="32"/>
  <c r="F119" i="32"/>
  <c r="F120" i="32"/>
  <c r="F121" i="32"/>
  <c r="F122" i="32"/>
  <c r="F91" i="32"/>
  <c r="F83" i="32"/>
  <c r="F84" i="32"/>
  <c r="F85" i="32"/>
  <c r="F86" i="32"/>
  <c r="F87" i="32"/>
  <c r="F88" i="32"/>
  <c r="F89" i="32"/>
  <c r="F90" i="32"/>
  <c r="F82" i="32"/>
  <c r="F74" i="32"/>
  <c r="F75" i="32"/>
  <c r="F76" i="32"/>
  <c r="F77" i="32"/>
  <c r="F78" i="32"/>
  <c r="F79" i="32"/>
  <c r="F80" i="32"/>
  <c r="F81" i="32"/>
  <c r="F73" i="32"/>
  <c r="F65" i="32"/>
  <c r="F66" i="32"/>
  <c r="F67" i="32"/>
  <c r="F68" i="32"/>
  <c r="F69" i="32"/>
  <c r="F70" i="32"/>
  <c r="F71" i="32"/>
  <c r="F72" i="32"/>
  <c r="F64" i="32"/>
  <c r="F56" i="32"/>
  <c r="F57" i="32"/>
  <c r="F58" i="32"/>
  <c r="F59" i="32"/>
  <c r="F60" i="32"/>
  <c r="F61" i="32"/>
  <c r="F62" i="32"/>
  <c r="F63" i="32"/>
  <c r="F55"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23" i="32"/>
  <c r="F15" i="32"/>
  <c r="F16" i="32"/>
  <c r="F17" i="32"/>
  <c r="F18" i="32"/>
  <c r="F19" i="32"/>
  <c r="F20" i="32"/>
  <c r="F21" i="32"/>
  <c r="F22" i="32"/>
  <c r="F14" i="32"/>
  <c r="F6" i="32"/>
  <c r="F7" i="32"/>
  <c r="F8" i="32"/>
  <c r="F9" i="32"/>
  <c r="F10" i="32"/>
  <c r="F11" i="32"/>
  <c r="F12" i="32"/>
  <c r="F13" i="32"/>
  <c r="F5" i="32"/>
  <c r="F3" i="32"/>
  <c r="F4" i="32"/>
  <c r="F511" i="32"/>
  <c r="F1484" i="32"/>
  <c r="H9" i="32"/>
  <c r="I9" i="32" s="1"/>
  <c r="H10" i="32"/>
  <c r="I10" i="32" s="1"/>
  <c r="H11" i="32"/>
  <c r="I11" i="32" s="1"/>
  <c r="H12" i="32"/>
  <c r="I12" i="32" s="1"/>
  <c r="H13" i="32"/>
  <c r="I13" i="32" s="1"/>
  <c r="H14" i="32"/>
  <c r="I14" i="32" s="1"/>
  <c r="H15" i="32"/>
  <c r="I15" i="32" s="1"/>
  <c r="H16" i="32"/>
  <c r="I16" i="32" s="1"/>
  <c r="H17" i="32"/>
  <c r="I17" i="32" s="1"/>
  <c r="H18" i="32"/>
  <c r="I18" i="32" s="1"/>
  <c r="H19" i="32"/>
  <c r="I19" i="32" s="1"/>
  <c r="H20" i="32"/>
  <c r="I20" i="32" s="1"/>
  <c r="H21" i="32"/>
  <c r="I21" i="32" s="1"/>
  <c r="H22" i="32"/>
  <c r="I22" i="32" s="1"/>
  <c r="H23" i="32"/>
  <c r="I23" i="32" s="1"/>
  <c r="H24" i="32"/>
  <c r="I24" i="32" s="1"/>
  <c r="H25" i="32"/>
  <c r="I25" i="32" s="1"/>
  <c r="H26" i="32"/>
  <c r="I26" i="32" s="1"/>
  <c r="H27" i="32"/>
  <c r="I27" i="32" s="1"/>
  <c r="H28" i="32"/>
  <c r="I28" i="32" s="1"/>
  <c r="H29" i="32"/>
  <c r="I29" i="32" s="1"/>
  <c r="H30" i="32"/>
  <c r="I30" i="32" s="1"/>
  <c r="H31" i="32"/>
  <c r="I31" i="32" s="1"/>
  <c r="H32" i="32"/>
  <c r="I32" i="32" s="1"/>
  <c r="H33" i="32"/>
  <c r="I33" i="32" s="1"/>
  <c r="H34" i="32"/>
  <c r="I34" i="32" s="1"/>
  <c r="H35" i="32"/>
  <c r="I35" i="32" s="1"/>
  <c r="H36" i="32"/>
  <c r="I36" i="32" s="1"/>
  <c r="H37" i="32"/>
  <c r="I37" i="32" s="1"/>
  <c r="H38" i="32"/>
  <c r="I38" i="32" s="1"/>
  <c r="H39" i="32"/>
  <c r="I39" i="32" s="1"/>
  <c r="H40" i="32"/>
  <c r="I40" i="32" s="1"/>
  <c r="H41" i="32"/>
  <c r="I41" i="32" s="1"/>
  <c r="H42" i="32"/>
  <c r="I42" i="32" s="1"/>
  <c r="H43" i="32"/>
  <c r="I43" i="32" s="1"/>
  <c r="H44" i="32"/>
  <c r="I44" i="32" s="1"/>
  <c r="H45" i="32"/>
  <c r="I45" i="32" s="1"/>
  <c r="H46" i="32"/>
  <c r="I46" i="32" s="1"/>
  <c r="H47" i="32"/>
  <c r="I47" i="32" s="1"/>
  <c r="H48" i="32"/>
  <c r="I48" i="32" s="1"/>
  <c r="H49" i="32"/>
  <c r="I49" i="32" s="1"/>
  <c r="H50" i="32"/>
  <c r="I50" i="32" s="1"/>
  <c r="H51" i="32"/>
  <c r="I51" i="32" s="1"/>
  <c r="H52" i="32"/>
  <c r="I52" i="32" s="1"/>
  <c r="H53" i="32"/>
  <c r="I53" i="32" s="1"/>
  <c r="H54" i="32"/>
  <c r="I54" i="32" s="1"/>
  <c r="H55" i="32"/>
  <c r="I55" i="32" s="1"/>
  <c r="H56" i="32"/>
  <c r="I56" i="32" s="1"/>
  <c r="H57" i="32"/>
  <c r="I57" i="32" s="1"/>
  <c r="H58" i="32"/>
  <c r="I58" i="32" s="1"/>
  <c r="H59" i="32"/>
  <c r="I59" i="32" s="1"/>
  <c r="H60" i="32"/>
  <c r="I60" i="32" s="1"/>
  <c r="H61" i="32"/>
  <c r="I61" i="32" s="1"/>
  <c r="H62" i="32"/>
  <c r="I62" i="32" s="1"/>
  <c r="H63" i="32"/>
  <c r="I63" i="32" s="1"/>
  <c r="H64" i="32"/>
  <c r="I64" i="32" s="1"/>
  <c r="H65" i="32"/>
  <c r="I65" i="32" s="1"/>
  <c r="H66" i="32"/>
  <c r="I66" i="32" s="1"/>
  <c r="H67" i="32"/>
  <c r="I67" i="32" s="1"/>
  <c r="H68" i="32"/>
  <c r="I68" i="32" s="1"/>
  <c r="H69" i="32"/>
  <c r="I69" i="32" s="1"/>
  <c r="H70" i="32"/>
  <c r="I70" i="32" s="1"/>
  <c r="H71" i="32"/>
  <c r="I71" i="32" s="1"/>
  <c r="H72" i="32"/>
  <c r="I72" i="32" s="1"/>
  <c r="H73" i="32"/>
  <c r="I73" i="32" s="1"/>
  <c r="H74" i="32"/>
  <c r="I74" i="32" s="1"/>
  <c r="H75" i="32"/>
  <c r="I75" i="32" s="1"/>
  <c r="H76" i="32"/>
  <c r="I76" i="32" s="1"/>
  <c r="H77" i="32"/>
  <c r="I77" i="32" s="1"/>
  <c r="H78" i="32"/>
  <c r="I78" i="32" s="1"/>
  <c r="H79" i="32"/>
  <c r="I79" i="32" s="1"/>
  <c r="H80" i="32"/>
  <c r="I80" i="32" s="1"/>
  <c r="H81" i="32"/>
  <c r="I81" i="32" s="1"/>
  <c r="H82" i="32"/>
  <c r="I82" i="32" s="1"/>
  <c r="H83" i="32"/>
  <c r="I83" i="32" s="1"/>
  <c r="H84" i="32"/>
  <c r="I84" i="32" s="1"/>
  <c r="H85" i="32"/>
  <c r="I85" i="32" s="1"/>
  <c r="H86" i="32"/>
  <c r="I86" i="32" s="1"/>
  <c r="H87" i="32"/>
  <c r="I87" i="32" s="1"/>
  <c r="H88" i="32"/>
  <c r="I88" i="32" s="1"/>
  <c r="H89" i="32"/>
  <c r="I89" i="32" s="1"/>
  <c r="H90" i="32"/>
  <c r="I90" i="32" s="1"/>
  <c r="H91" i="32"/>
  <c r="I91" i="32" s="1"/>
  <c r="H92" i="32"/>
  <c r="I92" i="32" s="1"/>
  <c r="H93" i="32"/>
  <c r="I93" i="32" s="1"/>
  <c r="H94" i="32"/>
  <c r="I94" i="32" s="1"/>
  <c r="H95" i="32"/>
  <c r="I95" i="32" s="1"/>
  <c r="H96" i="32"/>
  <c r="I96" i="32" s="1"/>
  <c r="H97" i="32"/>
  <c r="I97" i="32" s="1"/>
  <c r="H98" i="32"/>
  <c r="I98" i="32" s="1"/>
  <c r="H99" i="32"/>
  <c r="I99" i="32" s="1"/>
  <c r="H100" i="32"/>
  <c r="I100" i="32" s="1"/>
  <c r="H101" i="32"/>
  <c r="I101" i="32" s="1"/>
  <c r="H102" i="32"/>
  <c r="I102" i="32" s="1"/>
  <c r="H103" i="32"/>
  <c r="I103" i="32" s="1"/>
  <c r="H104" i="32"/>
  <c r="I104" i="32" s="1"/>
  <c r="H105" i="32"/>
  <c r="I105" i="32" s="1"/>
  <c r="H106" i="32"/>
  <c r="I106" i="32" s="1"/>
  <c r="H107" i="32"/>
  <c r="I107" i="32" s="1"/>
  <c r="H108" i="32"/>
  <c r="I108" i="32" s="1"/>
  <c r="H109" i="32"/>
  <c r="I109" i="32" s="1"/>
  <c r="H110" i="32"/>
  <c r="I110" i="32" s="1"/>
  <c r="H111" i="32"/>
  <c r="I111" i="32" s="1"/>
  <c r="H112" i="32"/>
  <c r="I112" i="32" s="1"/>
  <c r="H113" i="32"/>
  <c r="I113" i="32" s="1"/>
  <c r="H114" i="32"/>
  <c r="I114" i="32" s="1"/>
  <c r="H115" i="32"/>
  <c r="I115" i="32" s="1"/>
  <c r="H116" i="32"/>
  <c r="I116" i="32" s="1"/>
  <c r="H117" i="32"/>
  <c r="I117" i="32" s="1"/>
  <c r="H118" i="32"/>
  <c r="I118" i="32" s="1"/>
  <c r="H119" i="32"/>
  <c r="I119" i="32" s="1"/>
  <c r="H120" i="32"/>
  <c r="I120" i="32" s="1"/>
  <c r="H121" i="32"/>
  <c r="I121" i="32" s="1"/>
  <c r="H122" i="32"/>
  <c r="I122" i="32" s="1"/>
  <c r="H123" i="32"/>
  <c r="I123" i="32" s="1"/>
  <c r="H124" i="32"/>
  <c r="I124" i="32" s="1"/>
  <c r="H125" i="32"/>
  <c r="I125" i="32" s="1"/>
  <c r="H126" i="32"/>
  <c r="I126" i="32" s="1"/>
  <c r="H127" i="32"/>
  <c r="I127" i="32" s="1"/>
  <c r="H128" i="32"/>
  <c r="I128" i="32" s="1"/>
  <c r="H129" i="32"/>
  <c r="I129" i="32" s="1"/>
  <c r="H130" i="32"/>
  <c r="I130" i="32" s="1"/>
  <c r="H131" i="32"/>
  <c r="I131" i="32" s="1"/>
  <c r="H132" i="32"/>
  <c r="I132" i="32" s="1"/>
  <c r="H133" i="32"/>
  <c r="I133" i="32" s="1"/>
  <c r="H134" i="32"/>
  <c r="I134" i="32" s="1"/>
  <c r="H135" i="32"/>
  <c r="I135" i="32" s="1"/>
  <c r="H136" i="32"/>
  <c r="I136" i="32" s="1"/>
  <c r="H137" i="32"/>
  <c r="I137" i="32" s="1"/>
  <c r="H138" i="32"/>
  <c r="I138" i="32" s="1"/>
  <c r="H139" i="32"/>
  <c r="I139" i="32" s="1"/>
  <c r="H140" i="32"/>
  <c r="I140" i="32" s="1"/>
  <c r="H141" i="32"/>
  <c r="I141" i="32" s="1"/>
  <c r="H142" i="32"/>
  <c r="I142" i="32" s="1"/>
  <c r="H143" i="32"/>
  <c r="I143" i="32" s="1"/>
  <c r="H144" i="32"/>
  <c r="I144" i="32" s="1"/>
  <c r="H145" i="32"/>
  <c r="I145" i="32" s="1"/>
  <c r="H146" i="32"/>
  <c r="I146" i="32" s="1"/>
  <c r="H147" i="32"/>
  <c r="I147" i="32" s="1"/>
  <c r="H148" i="32"/>
  <c r="I148" i="32" s="1"/>
  <c r="H149" i="32"/>
  <c r="I149" i="32" s="1"/>
  <c r="H150" i="32"/>
  <c r="I150" i="32" s="1"/>
  <c r="H151" i="32"/>
  <c r="I151" i="32" s="1"/>
  <c r="H152" i="32"/>
  <c r="I152" i="32" s="1"/>
  <c r="H153" i="32"/>
  <c r="I153" i="32" s="1"/>
  <c r="H154" i="32"/>
  <c r="I154" i="32" s="1"/>
  <c r="H155" i="32"/>
  <c r="I155" i="32" s="1"/>
  <c r="H156" i="32"/>
  <c r="I156" i="32" s="1"/>
  <c r="H157" i="32"/>
  <c r="I157" i="32" s="1"/>
  <c r="H158" i="32"/>
  <c r="I158" i="32" s="1"/>
  <c r="H159" i="32"/>
  <c r="I159" i="32" s="1"/>
  <c r="H160" i="32"/>
  <c r="I160" i="32" s="1"/>
  <c r="H161" i="32"/>
  <c r="I161" i="32" s="1"/>
  <c r="H162" i="32"/>
  <c r="I162" i="32" s="1"/>
  <c r="H163" i="32"/>
  <c r="I163" i="32" s="1"/>
  <c r="H164" i="32"/>
  <c r="I164" i="32" s="1"/>
  <c r="H165" i="32"/>
  <c r="I165" i="32" s="1"/>
  <c r="H166" i="32"/>
  <c r="I166" i="32" s="1"/>
  <c r="H167" i="32"/>
  <c r="I167" i="32" s="1"/>
  <c r="H168" i="32"/>
  <c r="I168" i="32" s="1"/>
  <c r="H169" i="32"/>
  <c r="I169" i="32" s="1"/>
  <c r="H170" i="32"/>
  <c r="I170" i="32" s="1"/>
  <c r="H171" i="32"/>
  <c r="I171" i="32" s="1"/>
  <c r="H172" i="32"/>
  <c r="I172" i="32" s="1"/>
  <c r="H173" i="32"/>
  <c r="I173" i="32" s="1"/>
  <c r="H174" i="32"/>
  <c r="I174" i="32" s="1"/>
  <c r="H175" i="32"/>
  <c r="I175" i="32" s="1"/>
  <c r="H176" i="32"/>
  <c r="I176" i="32" s="1"/>
  <c r="H177" i="32"/>
  <c r="I177" i="32" s="1"/>
  <c r="H178" i="32"/>
  <c r="I178" i="32" s="1"/>
  <c r="H179" i="32"/>
  <c r="I179" i="32" s="1"/>
  <c r="H180" i="32"/>
  <c r="I180" i="32" s="1"/>
  <c r="H181" i="32"/>
  <c r="I181" i="32" s="1"/>
  <c r="H182" i="32"/>
  <c r="I182" i="32" s="1"/>
  <c r="H183" i="32"/>
  <c r="I183" i="32" s="1"/>
  <c r="H184" i="32"/>
  <c r="I184" i="32" s="1"/>
  <c r="H185" i="32"/>
  <c r="I185" i="32" s="1"/>
  <c r="H186" i="32"/>
  <c r="I186" i="32" s="1"/>
  <c r="H187" i="32"/>
  <c r="I187" i="32" s="1"/>
  <c r="H188" i="32"/>
  <c r="I188" i="32" s="1"/>
  <c r="H189" i="32"/>
  <c r="I189" i="32" s="1"/>
  <c r="H190" i="32"/>
  <c r="I190" i="32" s="1"/>
  <c r="H191" i="32"/>
  <c r="I191" i="32" s="1"/>
  <c r="H192" i="32"/>
  <c r="I192" i="32" s="1"/>
  <c r="H193" i="32"/>
  <c r="I193" i="32" s="1"/>
  <c r="H194" i="32"/>
  <c r="I194" i="32" s="1"/>
  <c r="H195" i="32"/>
  <c r="I195" i="32" s="1"/>
  <c r="H196" i="32"/>
  <c r="I196" i="32" s="1"/>
  <c r="H197" i="32"/>
  <c r="I197" i="32" s="1"/>
  <c r="H198" i="32"/>
  <c r="I198" i="32" s="1"/>
  <c r="H199" i="32"/>
  <c r="I199" i="32" s="1"/>
  <c r="H200" i="32"/>
  <c r="I200" i="32" s="1"/>
  <c r="H201" i="32"/>
  <c r="I201" i="32" s="1"/>
  <c r="H202" i="32"/>
  <c r="I202" i="32" s="1"/>
  <c r="H203" i="32"/>
  <c r="I203" i="32" s="1"/>
  <c r="H204" i="32"/>
  <c r="I204" i="32" s="1"/>
  <c r="H205" i="32"/>
  <c r="I205" i="32" s="1"/>
  <c r="H206" i="32"/>
  <c r="I206" i="32" s="1"/>
  <c r="H207" i="32"/>
  <c r="I207" i="32" s="1"/>
  <c r="H208" i="32"/>
  <c r="I208" i="32" s="1"/>
  <c r="H209" i="32"/>
  <c r="I209" i="32" s="1"/>
  <c r="H210" i="32"/>
  <c r="I210" i="32" s="1"/>
  <c r="H211" i="32"/>
  <c r="I211" i="32" s="1"/>
  <c r="H212" i="32"/>
  <c r="I212" i="32" s="1"/>
  <c r="H213" i="32"/>
  <c r="I213" i="32"/>
  <c r="H214" i="32"/>
  <c r="I214" i="32" s="1"/>
  <c r="H215" i="32"/>
  <c r="I215" i="32" s="1"/>
  <c r="H216" i="32"/>
  <c r="I216" i="32" s="1"/>
  <c r="H217" i="32"/>
  <c r="I217" i="32" s="1"/>
  <c r="H218" i="32"/>
  <c r="I218" i="32" s="1"/>
  <c r="H219" i="32"/>
  <c r="I219" i="32" s="1"/>
  <c r="H220" i="32"/>
  <c r="I220" i="32" s="1"/>
  <c r="H221" i="32"/>
  <c r="I221" i="32" s="1"/>
  <c r="H222" i="32"/>
  <c r="I222" i="32" s="1"/>
  <c r="H223" i="32"/>
  <c r="I223" i="32" s="1"/>
  <c r="H224" i="32"/>
  <c r="I224" i="32" s="1"/>
  <c r="H225" i="32"/>
  <c r="I225" i="32" s="1"/>
  <c r="H226" i="32"/>
  <c r="I226" i="32" s="1"/>
  <c r="H227" i="32"/>
  <c r="I227" i="32" s="1"/>
  <c r="H228" i="32"/>
  <c r="I228" i="32" s="1"/>
  <c r="H229" i="32"/>
  <c r="I229" i="32" s="1"/>
  <c r="H230" i="32"/>
  <c r="I230" i="32" s="1"/>
  <c r="H231" i="32"/>
  <c r="I231" i="32" s="1"/>
  <c r="H232" i="32"/>
  <c r="I232" i="32" s="1"/>
  <c r="H233" i="32"/>
  <c r="I233" i="32" s="1"/>
  <c r="H234" i="32"/>
  <c r="I234" i="32" s="1"/>
  <c r="H235" i="32"/>
  <c r="I235" i="32" s="1"/>
  <c r="H236" i="32"/>
  <c r="I236" i="32" s="1"/>
  <c r="H237" i="32"/>
  <c r="I237" i="32" s="1"/>
  <c r="H238" i="32"/>
  <c r="I238" i="32" s="1"/>
  <c r="H239" i="32"/>
  <c r="I239" i="32" s="1"/>
  <c r="H240" i="32"/>
  <c r="I240" i="32" s="1"/>
  <c r="H241" i="32"/>
  <c r="I241" i="32" s="1"/>
  <c r="H242" i="32"/>
  <c r="I242" i="32" s="1"/>
  <c r="H243" i="32"/>
  <c r="I243" i="32" s="1"/>
  <c r="H244" i="32"/>
  <c r="I244" i="32" s="1"/>
  <c r="H245" i="32"/>
  <c r="I245" i="32" s="1"/>
  <c r="H246" i="32"/>
  <c r="I246" i="32" s="1"/>
  <c r="H247" i="32"/>
  <c r="I247" i="32" s="1"/>
  <c r="H248" i="32"/>
  <c r="I248" i="32" s="1"/>
  <c r="H249" i="32"/>
  <c r="I249" i="32" s="1"/>
  <c r="H250" i="32"/>
  <c r="I250" i="32" s="1"/>
  <c r="H251" i="32"/>
  <c r="I251" i="32" s="1"/>
  <c r="H252" i="32"/>
  <c r="I252" i="32" s="1"/>
  <c r="H253" i="32"/>
  <c r="I253" i="32" s="1"/>
  <c r="H254" i="32"/>
  <c r="I254" i="32" s="1"/>
  <c r="H255" i="32"/>
  <c r="I255" i="32" s="1"/>
  <c r="H256" i="32"/>
  <c r="I256" i="32" s="1"/>
  <c r="H257" i="32"/>
  <c r="I257" i="32" s="1"/>
  <c r="H258" i="32"/>
  <c r="I258" i="32" s="1"/>
  <c r="H259" i="32"/>
  <c r="I259" i="32" s="1"/>
  <c r="H260" i="32"/>
  <c r="I260" i="32" s="1"/>
  <c r="H261" i="32"/>
  <c r="I261" i="32" s="1"/>
  <c r="H262" i="32"/>
  <c r="I262" i="32" s="1"/>
  <c r="H263" i="32"/>
  <c r="I263" i="32" s="1"/>
  <c r="H264" i="32"/>
  <c r="I264" i="32" s="1"/>
  <c r="H265" i="32"/>
  <c r="I265" i="32" s="1"/>
  <c r="H266" i="32"/>
  <c r="I266" i="32" s="1"/>
  <c r="H267" i="32"/>
  <c r="I267" i="32" s="1"/>
  <c r="H268" i="32"/>
  <c r="I268" i="32" s="1"/>
  <c r="H269" i="32"/>
  <c r="I269" i="32" s="1"/>
  <c r="H270" i="32"/>
  <c r="I270" i="32" s="1"/>
  <c r="H271" i="32"/>
  <c r="I271" i="32" s="1"/>
  <c r="H272" i="32"/>
  <c r="I272" i="32" s="1"/>
  <c r="H273" i="32"/>
  <c r="I273" i="32" s="1"/>
  <c r="H274" i="32"/>
  <c r="I274" i="32" s="1"/>
  <c r="H275" i="32"/>
  <c r="I275" i="32" s="1"/>
  <c r="H276" i="32"/>
  <c r="I276" i="32" s="1"/>
  <c r="H277" i="32"/>
  <c r="I277" i="32" s="1"/>
  <c r="H278" i="32"/>
  <c r="I278" i="32" s="1"/>
  <c r="H279" i="32"/>
  <c r="I279" i="32" s="1"/>
  <c r="H280" i="32"/>
  <c r="I280" i="32" s="1"/>
  <c r="H281" i="32"/>
  <c r="I281" i="32" s="1"/>
  <c r="H282" i="32"/>
  <c r="I282" i="32" s="1"/>
  <c r="H283" i="32"/>
  <c r="I283" i="32" s="1"/>
  <c r="H284" i="32"/>
  <c r="I284" i="32" s="1"/>
  <c r="H285" i="32"/>
  <c r="I285" i="32" s="1"/>
  <c r="H286" i="32"/>
  <c r="I286" i="32" s="1"/>
  <c r="H287" i="32"/>
  <c r="I287" i="32" s="1"/>
  <c r="H288" i="32"/>
  <c r="I288" i="32" s="1"/>
  <c r="H289" i="32"/>
  <c r="I289" i="32" s="1"/>
  <c r="H290" i="32"/>
  <c r="I290" i="32" s="1"/>
  <c r="H291" i="32"/>
  <c r="I291" i="32" s="1"/>
  <c r="H292" i="32"/>
  <c r="I292" i="32" s="1"/>
  <c r="H293" i="32"/>
  <c r="I293" i="32" s="1"/>
  <c r="H294" i="32"/>
  <c r="I294" i="32" s="1"/>
  <c r="H295" i="32"/>
  <c r="I295" i="32" s="1"/>
  <c r="H296" i="32"/>
  <c r="I296" i="32" s="1"/>
  <c r="H297" i="32"/>
  <c r="I297" i="32" s="1"/>
  <c r="H298" i="32"/>
  <c r="I298" i="32" s="1"/>
  <c r="H299" i="32"/>
  <c r="I299" i="32" s="1"/>
  <c r="H300" i="32"/>
  <c r="I300" i="32" s="1"/>
  <c r="H301" i="32"/>
  <c r="I301" i="32" s="1"/>
  <c r="H302" i="32"/>
  <c r="I302" i="32" s="1"/>
  <c r="H303" i="32"/>
  <c r="I303" i="32" s="1"/>
  <c r="H304" i="32"/>
  <c r="I304" i="32" s="1"/>
  <c r="H305" i="32"/>
  <c r="I305" i="32" s="1"/>
  <c r="H306" i="32"/>
  <c r="I306" i="32" s="1"/>
  <c r="H307" i="32"/>
  <c r="I307" i="32" s="1"/>
  <c r="H308" i="32"/>
  <c r="I308" i="32" s="1"/>
  <c r="H309" i="32"/>
  <c r="I309" i="32" s="1"/>
  <c r="H310" i="32"/>
  <c r="I310" i="32" s="1"/>
  <c r="H311" i="32"/>
  <c r="I311" i="32" s="1"/>
  <c r="H312" i="32"/>
  <c r="I312" i="32" s="1"/>
  <c r="H313" i="32"/>
  <c r="I313" i="32" s="1"/>
  <c r="H314" i="32"/>
  <c r="I314" i="32" s="1"/>
  <c r="H315" i="32"/>
  <c r="I315" i="32" s="1"/>
  <c r="H316" i="32"/>
  <c r="I316" i="32" s="1"/>
  <c r="H317" i="32"/>
  <c r="I317" i="32" s="1"/>
  <c r="H318" i="32"/>
  <c r="I318" i="32" s="1"/>
  <c r="H319" i="32"/>
  <c r="I319" i="32" s="1"/>
  <c r="H320" i="32"/>
  <c r="I320" i="32"/>
  <c r="H321" i="32"/>
  <c r="I321" i="32" s="1"/>
  <c r="H322" i="32"/>
  <c r="I322" i="32" s="1"/>
  <c r="H323" i="32"/>
  <c r="I323" i="32" s="1"/>
  <c r="H324" i="32"/>
  <c r="I324" i="32" s="1"/>
  <c r="H325" i="32"/>
  <c r="I325" i="32" s="1"/>
  <c r="H326" i="32"/>
  <c r="I326" i="32" s="1"/>
  <c r="H327" i="32"/>
  <c r="I327" i="32" s="1"/>
  <c r="H328" i="32"/>
  <c r="I328" i="32" s="1"/>
  <c r="H329" i="32"/>
  <c r="I329" i="32" s="1"/>
  <c r="H330" i="32"/>
  <c r="I330" i="32" s="1"/>
  <c r="H331" i="32"/>
  <c r="I331" i="32" s="1"/>
  <c r="H332" i="32"/>
  <c r="I332" i="32" s="1"/>
  <c r="H333" i="32"/>
  <c r="I333" i="32" s="1"/>
  <c r="H334" i="32"/>
  <c r="I334" i="32" s="1"/>
  <c r="H335" i="32"/>
  <c r="I335" i="32" s="1"/>
  <c r="H336" i="32"/>
  <c r="I336" i="32" s="1"/>
  <c r="H337" i="32"/>
  <c r="I337" i="32" s="1"/>
  <c r="H338" i="32"/>
  <c r="I338" i="32" s="1"/>
  <c r="H339" i="32"/>
  <c r="I339" i="32" s="1"/>
  <c r="H340" i="32"/>
  <c r="I340" i="32" s="1"/>
  <c r="H341" i="32"/>
  <c r="I341" i="32" s="1"/>
  <c r="H342" i="32"/>
  <c r="I342" i="32" s="1"/>
  <c r="H343" i="32"/>
  <c r="I343" i="32" s="1"/>
  <c r="H344" i="32"/>
  <c r="I344" i="32" s="1"/>
  <c r="H345" i="32"/>
  <c r="I345" i="32" s="1"/>
  <c r="H346" i="32"/>
  <c r="I346" i="32" s="1"/>
  <c r="H347" i="32"/>
  <c r="I347" i="32" s="1"/>
  <c r="H348" i="32"/>
  <c r="I348" i="32" s="1"/>
  <c r="H349" i="32"/>
  <c r="I349" i="32" s="1"/>
  <c r="H350" i="32"/>
  <c r="I350" i="32" s="1"/>
  <c r="H351" i="32"/>
  <c r="I351" i="32" s="1"/>
  <c r="H352" i="32"/>
  <c r="I352" i="32" s="1"/>
  <c r="H353" i="32"/>
  <c r="I353" i="32" s="1"/>
  <c r="H354" i="32"/>
  <c r="I354" i="32" s="1"/>
  <c r="H355" i="32"/>
  <c r="I355" i="32" s="1"/>
  <c r="H356" i="32"/>
  <c r="I356" i="32" s="1"/>
  <c r="H357" i="32"/>
  <c r="I357" i="32" s="1"/>
  <c r="H358" i="32"/>
  <c r="I358" i="32" s="1"/>
  <c r="H359" i="32"/>
  <c r="I359" i="32" s="1"/>
  <c r="H360" i="32"/>
  <c r="I360" i="32" s="1"/>
  <c r="H361" i="32"/>
  <c r="I361" i="32" s="1"/>
  <c r="H362" i="32"/>
  <c r="I362" i="32" s="1"/>
  <c r="H363" i="32"/>
  <c r="I363" i="32" s="1"/>
  <c r="H364" i="32"/>
  <c r="I364" i="32" s="1"/>
  <c r="H365" i="32"/>
  <c r="I365" i="32" s="1"/>
  <c r="H366" i="32"/>
  <c r="I366" i="32" s="1"/>
  <c r="H367" i="32"/>
  <c r="I367" i="32" s="1"/>
  <c r="H368" i="32"/>
  <c r="I368" i="32" s="1"/>
  <c r="H369" i="32"/>
  <c r="I369" i="32" s="1"/>
  <c r="H370" i="32"/>
  <c r="I370" i="32" s="1"/>
  <c r="H371" i="32"/>
  <c r="I371" i="32" s="1"/>
  <c r="H372" i="32"/>
  <c r="I372" i="32" s="1"/>
  <c r="H373" i="32"/>
  <c r="I373" i="32" s="1"/>
  <c r="H374" i="32"/>
  <c r="I374" i="32" s="1"/>
  <c r="H375" i="32"/>
  <c r="I375" i="32" s="1"/>
  <c r="H376" i="32"/>
  <c r="I376" i="32" s="1"/>
  <c r="H377" i="32"/>
  <c r="I377" i="32" s="1"/>
  <c r="H378" i="32"/>
  <c r="I378" i="32" s="1"/>
  <c r="H379" i="32"/>
  <c r="I379" i="32" s="1"/>
  <c r="H380" i="32"/>
  <c r="I380" i="32" s="1"/>
  <c r="H381" i="32"/>
  <c r="I381" i="32" s="1"/>
  <c r="H382" i="32"/>
  <c r="I382" i="32" s="1"/>
  <c r="H383" i="32"/>
  <c r="I383" i="32" s="1"/>
  <c r="H384" i="32"/>
  <c r="I384" i="32" s="1"/>
  <c r="H385" i="32"/>
  <c r="I385" i="32" s="1"/>
  <c r="H386" i="32"/>
  <c r="I386" i="32" s="1"/>
  <c r="H387" i="32"/>
  <c r="I387" i="32" s="1"/>
  <c r="H388" i="32"/>
  <c r="I388" i="32" s="1"/>
  <c r="H389" i="32"/>
  <c r="I389" i="32" s="1"/>
  <c r="H390" i="32"/>
  <c r="I390" i="32" s="1"/>
  <c r="H391" i="32"/>
  <c r="I391" i="32" s="1"/>
  <c r="H392" i="32"/>
  <c r="I392" i="32" s="1"/>
  <c r="H393" i="32"/>
  <c r="I393" i="32" s="1"/>
  <c r="H394" i="32"/>
  <c r="I394" i="32" s="1"/>
  <c r="H395" i="32"/>
  <c r="I395" i="32" s="1"/>
  <c r="H396" i="32"/>
  <c r="I396" i="32" s="1"/>
  <c r="H397" i="32"/>
  <c r="I397" i="32" s="1"/>
  <c r="H398" i="32"/>
  <c r="I398" i="32" s="1"/>
  <c r="H399" i="32"/>
  <c r="I399" i="32" s="1"/>
  <c r="H400" i="32"/>
  <c r="I400" i="32" s="1"/>
  <c r="H401" i="32"/>
  <c r="I401" i="32" s="1"/>
  <c r="H402" i="32"/>
  <c r="I402" i="32" s="1"/>
  <c r="H403" i="32"/>
  <c r="I403" i="32" s="1"/>
  <c r="H404" i="32"/>
  <c r="I404" i="32" s="1"/>
  <c r="H405" i="32"/>
  <c r="I405" i="32" s="1"/>
  <c r="H406" i="32"/>
  <c r="I406" i="32" s="1"/>
  <c r="H407" i="32"/>
  <c r="I407" i="32" s="1"/>
  <c r="H408" i="32"/>
  <c r="I408" i="32" s="1"/>
  <c r="H409" i="32"/>
  <c r="I409" i="32" s="1"/>
  <c r="H410" i="32"/>
  <c r="I410" i="32" s="1"/>
  <c r="H411" i="32"/>
  <c r="I411" i="32" s="1"/>
  <c r="H412" i="32"/>
  <c r="I412" i="32" s="1"/>
  <c r="H413" i="32"/>
  <c r="I413" i="32" s="1"/>
  <c r="H414" i="32"/>
  <c r="I414" i="32" s="1"/>
  <c r="H415" i="32"/>
  <c r="I415" i="32" s="1"/>
  <c r="H416" i="32"/>
  <c r="I416" i="32" s="1"/>
  <c r="H417" i="32"/>
  <c r="I417" i="32" s="1"/>
  <c r="H418" i="32"/>
  <c r="I418" i="32" s="1"/>
  <c r="H419" i="32"/>
  <c r="I419" i="32" s="1"/>
  <c r="H420" i="32"/>
  <c r="I420" i="32" s="1"/>
  <c r="H421" i="32"/>
  <c r="I421" i="32" s="1"/>
  <c r="H422" i="32"/>
  <c r="I422" i="32" s="1"/>
  <c r="H423" i="32"/>
  <c r="I423" i="32" s="1"/>
  <c r="H424" i="32"/>
  <c r="I424" i="32" s="1"/>
  <c r="H425" i="32"/>
  <c r="I425" i="32" s="1"/>
  <c r="H426" i="32"/>
  <c r="I426" i="32" s="1"/>
  <c r="H427" i="32"/>
  <c r="I427" i="32" s="1"/>
  <c r="H428" i="32"/>
  <c r="I428" i="32" s="1"/>
  <c r="H429" i="32"/>
  <c r="I429" i="32" s="1"/>
  <c r="H430" i="32"/>
  <c r="I430" i="32" s="1"/>
  <c r="H431" i="32"/>
  <c r="I431" i="32" s="1"/>
  <c r="H432" i="32"/>
  <c r="I432" i="32" s="1"/>
  <c r="H433" i="32"/>
  <c r="I433" i="32" s="1"/>
  <c r="H434" i="32"/>
  <c r="I434" i="32" s="1"/>
  <c r="H435" i="32"/>
  <c r="I435" i="32" s="1"/>
  <c r="H436" i="32"/>
  <c r="I436" i="32" s="1"/>
  <c r="H437" i="32"/>
  <c r="I437" i="32" s="1"/>
  <c r="H438" i="32"/>
  <c r="I438" i="32" s="1"/>
  <c r="H439" i="32"/>
  <c r="I439" i="32" s="1"/>
  <c r="H440" i="32"/>
  <c r="I440" i="32" s="1"/>
  <c r="H441" i="32"/>
  <c r="I441" i="32" s="1"/>
  <c r="H442" i="32"/>
  <c r="I442" i="32" s="1"/>
  <c r="H443" i="32"/>
  <c r="I443" i="32" s="1"/>
  <c r="H444" i="32"/>
  <c r="I444" i="32" s="1"/>
  <c r="H445" i="32"/>
  <c r="I445" i="32"/>
  <c r="H446" i="32"/>
  <c r="I446" i="32" s="1"/>
  <c r="H447" i="32"/>
  <c r="I447" i="32" s="1"/>
  <c r="H448" i="32"/>
  <c r="I448" i="32" s="1"/>
  <c r="H449" i="32"/>
  <c r="I449" i="32" s="1"/>
  <c r="H450" i="32"/>
  <c r="I450" i="32" s="1"/>
  <c r="H451" i="32"/>
  <c r="I451" i="32" s="1"/>
  <c r="H452" i="32"/>
  <c r="I452" i="32" s="1"/>
  <c r="H453" i="32"/>
  <c r="I453" i="32" s="1"/>
  <c r="H454" i="32"/>
  <c r="I454" i="32" s="1"/>
  <c r="H455" i="32"/>
  <c r="I455" i="32" s="1"/>
  <c r="H456" i="32"/>
  <c r="I456" i="32" s="1"/>
  <c r="H457" i="32"/>
  <c r="I457" i="32" s="1"/>
  <c r="H458" i="32"/>
  <c r="I458" i="32" s="1"/>
  <c r="H459" i="32"/>
  <c r="I459" i="32" s="1"/>
  <c r="H460" i="32"/>
  <c r="I460" i="32" s="1"/>
  <c r="H461" i="32"/>
  <c r="I461" i="32"/>
  <c r="H462" i="32"/>
  <c r="I462" i="32" s="1"/>
  <c r="H463" i="32"/>
  <c r="I463" i="32" s="1"/>
  <c r="H464" i="32"/>
  <c r="I464" i="32" s="1"/>
  <c r="H465" i="32"/>
  <c r="I465" i="32" s="1"/>
  <c r="H466" i="32"/>
  <c r="I466" i="32" s="1"/>
  <c r="H467" i="32"/>
  <c r="I467" i="32" s="1"/>
  <c r="H468" i="32"/>
  <c r="I468" i="32" s="1"/>
  <c r="H469" i="32"/>
  <c r="I469" i="32" s="1"/>
  <c r="H470" i="32"/>
  <c r="I470" i="32" s="1"/>
  <c r="H471" i="32"/>
  <c r="I471" i="32"/>
  <c r="H472" i="32"/>
  <c r="I472" i="32" s="1"/>
  <c r="H473" i="32"/>
  <c r="I473" i="32" s="1"/>
  <c r="H474" i="32"/>
  <c r="I474" i="32" s="1"/>
  <c r="H475" i="32"/>
  <c r="I475" i="32" s="1"/>
  <c r="H476" i="32"/>
  <c r="I476" i="32" s="1"/>
  <c r="H477" i="32"/>
  <c r="I477" i="32" s="1"/>
  <c r="H478" i="32"/>
  <c r="I478" i="32" s="1"/>
  <c r="H479" i="32"/>
  <c r="I479" i="32" s="1"/>
  <c r="H480" i="32"/>
  <c r="I480" i="32" s="1"/>
  <c r="H481" i="32"/>
  <c r="I481" i="32"/>
  <c r="H482" i="32"/>
  <c r="I482" i="32" s="1"/>
  <c r="H483" i="32"/>
  <c r="I483" i="32" s="1"/>
  <c r="H484" i="32"/>
  <c r="I484" i="32" s="1"/>
  <c r="H485" i="32"/>
  <c r="I485" i="32" s="1"/>
  <c r="H486" i="32"/>
  <c r="I486" i="32" s="1"/>
  <c r="H487" i="32"/>
  <c r="I487" i="32" s="1"/>
  <c r="H488" i="32"/>
  <c r="I488" i="32" s="1"/>
  <c r="H489" i="32"/>
  <c r="I489" i="32" s="1"/>
  <c r="H490" i="32"/>
  <c r="I490" i="32" s="1"/>
  <c r="H491" i="32"/>
  <c r="I491" i="32" s="1"/>
  <c r="H492" i="32"/>
  <c r="I492" i="32" s="1"/>
  <c r="H493" i="32"/>
  <c r="I493" i="32"/>
  <c r="H494" i="32"/>
  <c r="I494" i="32" s="1"/>
  <c r="H495" i="32"/>
  <c r="I495" i="32" s="1"/>
  <c r="H496" i="32"/>
  <c r="I496" i="32" s="1"/>
  <c r="H497" i="32"/>
  <c r="I497" i="32" s="1"/>
  <c r="H498" i="32"/>
  <c r="I498" i="32" s="1"/>
  <c r="H499" i="32"/>
  <c r="I499" i="32" s="1"/>
  <c r="H500" i="32"/>
  <c r="I500" i="32" s="1"/>
  <c r="H501" i="32"/>
  <c r="I501" i="32" s="1"/>
  <c r="H502" i="32"/>
  <c r="I502" i="32" s="1"/>
  <c r="H503" i="32"/>
  <c r="I503" i="32"/>
  <c r="H504" i="32"/>
  <c r="I504" i="32" s="1"/>
  <c r="H505" i="32"/>
  <c r="I505" i="32" s="1"/>
  <c r="H506" i="32"/>
  <c r="I506" i="32" s="1"/>
  <c r="H507" i="32"/>
  <c r="I507" i="32" s="1"/>
  <c r="H508" i="32"/>
  <c r="I508" i="32" s="1"/>
  <c r="H509" i="32"/>
  <c r="I509" i="32" s="1"/>
  <c r="H510" i="32"/>
  <c r="I510" i="32" s="1"/>
  <c r="H511" i="32"/>
  <c r="I511" i="32" s="1"/>
  <c r="H512" i="32"/>
  <c r="I512" i="32" s="1"/>
  <c r="H513" i="32"/>
  <c r="I513" i="32"/>
  <c r="H514" i="32"/>
  <c r="I514" i="32" s="1"/>
  <c r="H515" i="32"/>
  <c r="I515" i="32" s="1"/>
  <c r="H516" i="32"/>
  <c r="I516" i="32" s="1"/>
  <c r="H517" i="32"/>
  <c r="I517" i="32" s="1"/>
  <c r="H518" i="32"/>
  <c r="I518" i="32" s="1"/>
  <c r="H519" i="32"/>
  <c r="I519" i="32" s="1"/>
  <c r="H520" i="32"/>
  <c r="I520" i="32" s="1"/>
  <c r="H521" i="32"/>
  <c r="I521" i="32" s="1"/>
  <c r="H522" i="32"/>
  <c r="I522" i="32" s="1"/>
  <c r="H523" i="32"/>
  <c r="I523" i="32" s="1"/>
  <c r="H524" i="32"/>
  <c r="I524" i="32" s="1"/>
  <c r="H525" i="32"/>
  <c r="I525" i="32"/>
  <c r="H526" i="32"/>
  <c r="I526" i="32" s="1"/>
  <c r="H527" i="32"/>
  <c r="I527" i="32" s="1"/>
  <c r="H528" i="32"/>
  <c r="I528" i="32" s="1"/>
  <c r="H529" i="32"/>
  <c r="I529" i="32" s="1"/>
  <c r="H530" i="32"/>
  <c r="I530" i="32" s="1"/>
  <c r="H531" i="32"/>
  <c r="I531" i="32" s="1"/>
  <c r="H532" i="32"/>
  <c r="I532" i="32" s="1"/>
  <c r="H533" i="32"/>
  <c r="I533" i="32" s="1"/>
  <c r="H534" i="32"/>
  <c r="I534" i="32" s="1"/>
  <c r="H535" i="32"/>
  <c r="I535" i="32"/>
  <c r="H536" i="32"/>
  <c r="I536" i="32" s="1"/>
  <c r="H537" i="32"/>
  <c r="I537" i="32" s="1"/>
  <c r="H538" i="32"/>
  <c r="I538" i="32" s="1"/>
  <c r="H539" i="32"/>
  <c r="I539" i="32" s="1"/>
  <c r="H540" i="32"/>
  <c r="I540" i="32" s="1"/>
  <c r="H541" i="32"/>
  <c r="I541" i="32" s="1"/>
  <c r="H542" i="32"/>
  <c r="I542" i="32" s="1"/>
  <c r="H543" i="32"/>
  <c r="I543" i="32" s="1"/>
  <c r="H544" i="32"/>
  <c r="I544" i="32" s="1"/>
  <c r="H545" i="32"/>
  <c r="I545" i="32"/>
  <c r="H546" i="32"/>
  <c r="I546" i="32" s="1"/>
  <c r="H547" i="32"/>
  <c r="I547" i="32" s="1"/>
  <c r="H548" i="32"/>
  <c r="I548" i="32" s="1"/>
  <c r="H549" i="32"/>
  <c r="I549" i="32" s="1"/>
  <c r="H550" i="32"/>
  <c r="I550" i="32" s="1"/>
  <c r="H551" i="32"/>
  <c r="I551" i="32" s="1"/>
  <c r="H552" i="32"/>
  <c r="I552" i="32" s="1"/>
  <c r="H553" i="32"/>
  <c r="I553" i="32" s="1"/>
  <c r="H554" i="32"/>
  <c r="I554" i="32" s="1"/>
  <c r="H555" i="32"/>
  <c r="I555" i="32" s="1"/>
  <c r="H556" i="32"/>
  <c r="I556" i="32" s="1"/>
  <c r="H557" i="32"/>
  <c r="I557" i="32"/>
  <c r="H558" i="32"/>
  <c r="I558" i="32" s="1"/>
  <c r="H559" i="32"/>
  <c r="I559" i="32" s="1"/>
  <c r="H560" i="32"/>
  <c r="I560" i="32" s="1"/>
  <c r="H561" i="32"/>
  <c r="I561" i="32" s="1"/>
  <c r="H562" i="32"/>
  <c r="I562" i="32" s="1"/>
  <c r="H563" i="32"/>
  <c r="I563" i="32" s="1"/>
  <c r="H564" i="32"/>
  <c r="I564" i="32" s="1"/>
  <c r="H565" i="32"/>
  <c r="I565" i="32" s="1"/>
  <c r="H566" i="32"/>
  <c r="I566" i="32" s="1"/>
  <c r="H567" i="32"/>
  <c r="I567" i="32" s="1"/>
  <c r="H568" i="32"/>
  <c r="I568" i="32" s="1"/>
  <c r="H569" i="32"/>
  <c r="I569" i="32" s="1"/>
  <c r="H570" i="32"/>
  <c r="I570" i="32" s="1"/>
  <c r="H571" i="32"/>
  <c r="I571" i="32" s="1"/>
  <c r="H572" i="32"/>
  <c r="I572" i="32" s="1"/>
  <c r="H573" i="32"/>
  <c r="I573" i="32" s="1"/>
  <c r="H574" i="32"/>
  <c r="I574" i="32" s="1"/>
  <c r="H575" i="32"/>
  <c r="I575" i="32" s="1"/>
  <c r="H576" i="32"/>
  <c r="I576" i="32" s="1"/>
  <c r="H577" i="32"/>
  <c r="I577" i="32" s="1"/>
  <c r="H578" i="32"/>
  <c r="I578" i="32" s="1"/>
  <c r="H579" i="32"/>
  <c r="I579" i="32" s="1"/>
  <c r="H580" i="32"/>
  <c r="I580" i="32" s="1"/>
  <c r="H581" i="32"/>
  <c r="I581" i="32" s="1"/>
  <c r="H582" i="32"/>
  <c r="I582" i="32" s="1"/>
  <c r="H583" i="32"/>
  <c r="I583" i="32" s="1"/>
  <c r="H584" i="32"/>
  <c r="I584" i="32" s="1"/>
  <c r="H585" i="32"/>
  <c r="I585" i="32" s="1"/>
  <c r="H586" i="32"/>
  <c r="I586" i="32" s="1"/>
  <c r="H587" i="32"/>
  <c r="I587" i="32" s="1"/>
  <c r="H588" i="32"/>
  <c r="I588" i="32" s="1"/>
  <c r="H589" i="32"/>
  <c r="I589" i="32" s="1"/>
  <c r="H590" i="32"/>
  <c r="I590" i="32" s="1"/>
  <c r="H591" i="32"/>
  <c r="I591" i="32" s="1"/>
  <c r="H592" i="32"/>
  <c r="I592" i="32" s="1"/>
  <c r="H593" i="32"/>
  <c r="I593" i="32" s="1"/>
  <c r="H594" i="32"/>
  <c r="I594" i="32" s="1"/>
  <c r="H595" i="32"/>
  <c r="I595" i="32" s="1"/>
  <c r="H596" i="32"/>
  <c r="I596" i="32" s="1"/>
  <c r="H597" i="32"/>
  <c r="I597" i="32" s="1"/>
  <c r="H598" i="32"/>
  <c r="I598" i="32" s="1"/>
  <c r="H599" i="32"/>
  <c r="I599" i="32" s="1"/>
  <c r="H600" i="32"/>
  <c r="I600" i="32" s="1"/>
  <c r="H601" i="32"/>
  <c r="I601" i="32" s="1"/>
  <c r="H602" i="32"/>
  <c r="I602" i="32" s="1"/>
  <c r="H603" i="32"/>
  <c r="I603" i="32" s="1"/>
  <c r="H604" i="32"/>
  <c r="I604" i="32" s="1"/>
  <c r="H605" i="32"/>
  <c r="I605" i="32" s="1"/>
  <c r="H606" i="32"/>
  <c r="I606" i="32" s="1"/>
  <c r="H607" i="32"/>
  <c r="I607" i="32" s="1"/>
  <c r="H608" i="32"/>
  <c r="I608" i="32" s="1"/>
  <c r="H609" i="32"/>
  <c r="I609" i="32" s="1"/>
  <c r="H610" i="32"/>
  <c r="I610" i="32" s="1"/>
  <c r="H611" i="32"/>
  <c r="I611" i="32" s="1"/>
  <c r="H612" i="32"/>
  <c r="I612" i="32" s="1"/>
  <c r="H613" i="32"/>
  <c r="I613" i="32" s="1"/>
  <c r="H614" i="32"/>
  <c r="I614" i="32" s="1"/>
  <c r="H615" i="32"/>
  <c r="I615" i="32" s="1"/>
  <c r="H616" i="32"/>
  <c r="I616" i="32" s="1"/>
  <c r="H617" i="32"/>
  <c r="I617" i="32" s="1"/>
  <c r="H618" i="32"/>
  <c r="I618" i="32" s="1"/>
  <c r="H619" i="32"/>
  <c r="I619" i="32" s="1"/>
  <c r="H620" i="32"/>
  <c r="I620" i="32" s="1"/>
  <c r="H621" i="32"/>
  <c r="I621" i="32" s="1"/>
  <c r="H622" i="32"/>
  <c r="I622" i="32" s="1"/>
  <c r="H623" i="32"/>
  <c r="I623" i="32" s="1"/>
  <c r="H624" i="32"/>
  <c r="I624" i="32" s="1"/>
  <c r="H625" i="32"/>
  <c r="I625" i="32" s="1"/>
  <c r="H626" i="32"/>
  <c r="I626" i="32" s="1"/>
  <c r="H627" i="32"/>
  <c r="I627" i="32" s="1"/>
  <c r="H628" i="32"/>
  <c r="I628" i="32" s="1"/>
  <c r="H629" i="32"/>
  <c r="I629" i="32" s="1"/>
  <c r="H630" i="32"/>
  <c r="I630" i="32" s="1"/>
  <c r="H631" i="32"/>
  <c r="I631" i="32" s="1"/>
  <c r="H632" i="32"/>
  <c r="I632" i="32" s="1"/>
  <c r="H633" i="32"/>
  <c r="I633" i="32" s="1"/>
  <c r="H634" i="32"/>
  <c r="I634" i="32" s="1"/>
  <c r="H635" i="32"/>
  <c r="I635" i="32" s="1"/>
  <c r="H636" i="32"/>
  <c r="I636" i="32" s="1"/>
  <c r="H637" i="32"/>
  <c r="I637" i="32" s="1"/>
  <c r="H638" i="32"/>
  <c r="I638" i="32" s="1"/>
  <c r="H639" i="32"/>
  <c r="I639" i="32"/>
  <c r="H640" i="32"/>
  <c r="I640" i="32" s="1"/>
  <c r="H641" i="32"/>
  <c r="I641" i="32" s="1"/>
  <c r="H642" i="32"/>
  <c r="I642" i="32" s="1"/>
  <c r="H643" i="32"/>
  <c r="I643" i="32" s="1"/>
  <c r="H644" i="32"/>
  <c r="I644" i="32" s="1"/>
  <c r="H645" i="32"/>
  <c r="I645" i="32" s="1"/>
  <c r="H646" i="32"/>
  <c r="I646" i="32" s="1"/>
  <c r="H647" i="32"/>
  <c r="I647" i="32" s="1"/>
  <c r="H648" i="32"/>
  <c r="I648" i="32" s="1"/>
  <c r="H649" i="32"/>
  <c r="I649" i="32" s="1"/>
  <c r="H650" i="32"/>
  <c r="I650" i="32" s="1"/>
  <c r="H651" i="32"/>
  <c r="I651" i="32" s="1"/>
  <c r="H652" i="32"/>
  <c r="I652" i="32" s="1"/>
  <c r="H653" i="32"/>
  <c r="I653" i="32" s="1"/>
  <c r="H654" i="32"/>
  <c r="I654" i="32" s="1"/>
  <c r="H655" i="32"/>
  <c r="I655" i="32" s="1"/>
  <c r="H656" i="32"/>
  <c r="I656" i="32" s="1"/>
  <c r="H657" i="32"/>
  <c r="I657" i="32" s="1"/>
  <c r="H658" i="32"/>
  <c r="I658" i="32" s="1"/>
  <c r="H659" i="32"/>
  <c r="I659" i="32" s="1"/>
  <c r="H660" i="32"/>
  <c r="I660" i="32" s="1"/>
  <c r="H661" i="32"/>
  <c r="I661" i="32" s="1"/>
  <c r="H662" i="32"/>
  <c r="I662" i="32" s="1"/>
  <c r="H663" i="32"/>
  <c r="I663" i="32" s="1"/>
  <c r="H664" i="32"/>
  <c r="I664" i="32" s="1"/>
  <c r="H665" i="32"/>
  <c r="I665" i="32" s="1"/>
  <c r="H666" i="32"/>
  <c r="I666" i="32" s="1"/>
  <c r="H667" i="32"/>
  <c r="I667" i="32" s="1"/>
  <c r="H668" i="32"/>
  <c r="I668" i="32" s="1"/>
  <c r="H669" i="32"/>
  <c r="I669" i="32" s="1"/>
  <c r="H670" i="32"/>
  <c r="I670" i="32" s="1"/>
  <c r="H671" i="32"/>
  <c r="I671" i="32"/>
  <c r="H672" i="32"/>
  <c r="I672" i="32" s="1"/>
  <c r="H673" i="32"/>
  <c r="I673" i="32" s="1"/>
  <c r="H674" i="32"/>
  <c r="I674" i="32" s="1"/>
  <c r="H675" i="32"/>
  <c r="I675" i="32" s="1"/>
  <c r="H676" i="32"/>
  <c r="I676" i="32" s="1"/>
  <c r="H677" i="32"/>
  <c r="I677" i="32" s="1"/>
  <c r="H678" i="32"/>
  <c r="I678" i="32" s="1"/>
  <c r="H679" i="32"/>
  <c r="I679" i="32" s="1"/>
  <c r="H680" i="32"/>
  <c r="I680" i="32" s="1"/>
  <c r="H681" i="32"/>
  <c r="I681" i="32" s="1"/>
  <c r="H682" i="32"/>
  <c r="I682" i="32" s="1"/>
  <c r="H683" i="32"/>
  <c r="I683" i="32" s="1"/>
  <c r="H684" i="32"/>
  <c r="I684" i="32" s="1"/>
  <c r="H685" i="32"/>
  <c r="I685" i="32" s="1"/>
  <c r="H686" i="32"/>
  <c r="I686" i="32" s="1"/>
  <c r="H687" i="32"/>
  <c r="I687" i="32"/>
  <c r="H688" i="32"/>
  <c r="I688" i="32" s="1"/>
  <c r="H689" i="32"/>
  <c r="I689" i="32" s="1"/>
  <c r="H690" i="32"/>
  <c r="I690" i="32" s="1"/>
  <c r="H691" i="32"/>
  <c r="I691" i="32" s="1"/>
  <c r="H692" i="32"/>
  <c r="I692" i="32" s="1"/>
  <c r="H693" i="32"/>
  <c r="I693" i="32" s="1"/>
  <c r="H694" i="32"/>
  <c r="I694" i="32" s="1"/>
  <c r="H695" i="32"/>
  <c r="I695" i="32" s="1"/>
  <c r="H696" i="32"/>
  <c r="I696" i="32" s="1"/>
  <c r="H697" i="32"/>
  <c r="I697" i="32" s="1"/>
  <c r="H698" i="32"/>
  <c r="I698" i="32" s="1"/>
  <c r="H699" i="32"/>
  <c r="I699" i="32" s="1"/>
  <c r="H700" i="32"/>
  <c r="I700" i="32" s="1"/>
  <c r="H701" i="32"/>
  <c r="I701" i="32"/>
  <c r="H702" i="32"/>
  <c r="I702" i="32" s="1"/>
  <c r="H703" i="32"/>
  <c r="I703" i="32" s="1"/>
  <c r="H704" i="32"/>
  <c r="I704" i="32" s="1"/>
  <c r="H705" i="32"/>
  <c r="I705" i="32"/>
  <c r="H706" i="32"/>
  <c r="I706" i="32" s="1"/>
  <c r="H707" i="32"/>
  <c r="I707" i="32" s="1"/>
  <c r="H708" i="32"/>
  <c r="I708" i="32" s="1"/>
  <c r="H709" i="32"/>
  <c r="I709" i="32" s="1"/>
  <c r="H710" i="32"/>
  <c r="I710" i="32" s="1"/>
  <c r="H711" i="32"/>
  <c r="I711" i="32" s="1"/>
  <c r="H712" i="32"/>
  <c r="I712" i="32" s="1"/>
  <c r="H713" i="32"/>
  <c r="I713" i="32"/>
  <c r="H714" i="32"/>
  <c r="I714" i="32" s="1"/>
  <c r="H715" i="32"/>
  <c r="I715" i="32" s="1"/>
  <c r="H716" i="32"/>
  <c r="I716" i="32" s="1"/>
  <c r="H717" i="32"/>
  <c r="I717" i="32"/>
  <c r="H718" i="32"/>
  <c r="I718" i="32" s="1"/>
  <c r="H719" i="32"/>
  <c r="I719" i="32" s="1"/>
  <c r="H720" i="32"/>
  <c r="I720" i="32" s="1"/>
  <c r="H721" i="32"/>
  <c r="I721" i="32" s="1"/>
  <c r="H722" i="32"/>
  <c r="I722" i="32" s="1"/>
  <c r="H723" i="32"/>
  <c r="I723" i="32" s="1"/>
  <c r="H724" i="32"/>
  <c r="I724" i="32" s="1"/>
  <c r="H725" i="32"/>
  <c r="I725" i="32"/>
  <c r="H726" i="32"/>
  <c r="I726" i="32" s="1"/>
  <c r="H727" i="32"/>
  <c r="I727" i="32" s="1"/>
  <c r="H728" i="32"/>
  <c r="I728" i="32" s="1"/>
  <c r="H729" i="32"/>
  <c r="I729" i="32" s="1"/>
  <c r="H730" i="32"/>
  <c r="I730" i="32" s="1"/>
  <c r="H731" i="32"/>
  <c r="I731" i="32" s="1"/>
  <c r="H732" i="32"/>
  <c r="I732" i="32" s="1"/>
  <c r="H733" i="32"/>
  <c r="I733" i="32"/>
  <c r="H734" i="32"/>
  <c r="I734" i="32" s="1"/>
  <c r="H735" i="32"/>
  <c r="I735" i="32" s="1"/>
  <c r="H736" i="32"/>
  <c r="I736" i="32" s="1"/>
  <c r="H737" i="32"/>
  <c r="I737" i="32"/>
  <c r="H738" i="32"/>
  <c r="I738" i="32" s="1"/>
  <c r="H739" i="32"/>
  <c r="I739" i="32" s="1"/>
  <c r="H740" i="32"/>
  <c r="I740" i="32" s="1"/>
  <c r="H741" i="32"/>
  <c r="I741" i="32" s="1"/>
  <c r="H742" i="32"/>
  <c r="I742" i="32" s="1"/>
  <c r="H743" i="32"/>
  <c r="I743" i="32" s="1"/>
  <c r="H744" i="32"/>
  <c r="I744" i="32" s="1"/>
  <c r="H745" i="32"/>
  <c r="I745" i="32"/>
  <c r="H746" i="32"/>
  <c r="I746" i="32" s="1"/>
  <c r="H747" i="32"/>
  <c r="I747" i="32" s="1"/>
  <c r="H748" i="32"/>
  <c r="I748" i="32" s="1"/>
  <c r="H749" i="32"/>
  <c r="I749" i="32"/>
  <c r="H750" i="32"/>
  <c r="I750" i="32" s="1"/>
  <c r="H751" i="32"/>
  <c r="I751" i="32" s="1"/>
  <c r="H752" i="32"/>
  <c r="I752" i="32" s="1"/>
  <c r="H753" i="32"/>
  <c r="I753" i="32"/>
  <c r="H754" i="32"/>
  <c r="I754" i="32" s="1"/>
  <c r="H755" i="32"/>
  <c r="I755" i="32" s="1"/>
  <c r="H756" i="32"/>
  <c r="I756" i="32" s="1"/>
  <c r="H757" i="32"/>
  <c r="I757" i="32" s="1"/>
  <c r="H758" i="32"/>
  <c r="I758" i="32" s="1"/>
  <c r="H759" i="32"/>
  <c r="I759" i="32" s="1"/>
  <c r="H760" i="32"/>
  <c r="I760" i="32" s="1"/>
  <c r="H761" i="32"/>
  <c r="I761" i="32"/>
  <c r="H762" i="32"/>
  <c r="I762" i="32" s="1"/>
  <c r="H763" i="32"/>
  <c r="I763" i="32" s="1"/>
  <c r="H764" i="32"/>
  <c r="I764" i="32" s="1"/>
  <c r="H765" i="32"/>
  <c r="I765" i="32"/>
  <c r="H766" i="32"/>
  <c r="I766" i="32" s="1"/>
  <c r="H767" i="32"/>
  <c r="I767" i="32" s="1"/>
  <c r="H768" i="32"/>
  <c r="I768" i="32" s="1"/>
  <c r="H769" i="32"/>
  <c r="I769" i="32" s="1"/>
  <c r="H770" i="32"/>
  <c r="I770" i="32" s="1"/>
  <c r="H771" i="32"/>
  <c r="I771" i="32" s="1"/>
  <c r="H772" i="32"/>
  <c r="I772" i="32" s="1"/>
  <c r="H773" i="32"/>
  <c r="I773" i="32"/>
  <c r="H774" i="32"/>
  <c r="I774" i="32" s="1"/>
  <c r="H775" i="32"/>
  <c r="I775" i="32" s="1"/>
  <c r="H776" i="32"/>
  <c r="I776" i="32" s="1"/>
  <c r="H777" i="32"/>
  <c r="I777" i="32" s="1"/>
  <c r="H778" i="32"/>
  <c r="I778" i="32" s="1"/>
  <c r="H779" i="32"/>
  <c r="I779" i="32" s="1"/>
  <c r="H780" i="32"/>
  <c r="I780" i="32" s="1"/>
  <c r="H781" i="32"/>
  <c r="I781" i="32"/>
  <c r="H782" i="32"/>
  <c r="I782" i="32" s="1"/>
  <c r="H783" i="32"/>
  <c r="I783" i="32" s="1"/>
  <c r="H784" i="32"/>
  <c r="I784" i="32" s="1"/>
  <c r="H785" i="32"/>
  <c r="I785" i="32"/>
  <c r="H786" i="32"/>
  <c r="I786" i="32" s="1"/>
  <c r="H787" i="32"/>
  <c r="I787" i="32" s="1"/>
  <c r="H788" i="32"/>
  <c r="I788" i="32" s="1"/>
  <c r="H789" i="32"/>
  <c r="I789" i="32" s="1"/>
  <c r="H790" i="32"/>
  <c r="I790" i="32" s="1"/>
  <c r="H791" i="32"/>
  <c r="I791" i="32" s="1"/>
  <c r="H792" i="32"/>
  <c r="I792" i="32" s="1"/>
  <c r="H793" i="32"/>
  <c r="I793" i="32"/>
  <c r="H794" i="32"/>
  <c r="I794" i="32" s="1"/>
  <c r="H795" i="32"/>
  <c r="I795" i="32" s="1"/>
  <c r="H796" i="32"/>
  <c r="I796" i="32" s="1"/>
  <c r="H797" i="32"/>
  <c r="I797" i="32"/>
  <c r="H798" i="32"/>
  <c r="I798" i="32" s="1"/>
  <c r="H799" i="32"/>
  <c r="I799" i="32" s="1"/>
  <c r="H800" i="32"/>
  <c r="I800" i="32" s="1"/>
  <c r="H801" i="32"/>
  <c r="I801" i="32"/>
  <c r="H802" i="32"/>
  <c r="I802" i="32" s="1"/>
  <c r="H803" i="32"/>
  <c r="I803" i="32" s="1"/>
  <c r="H804" i="32"/>
  <c r="I804" i="32" s="1"/>
  <c r="H805" i="32"/>
  <c r="I805" i="32" s="1"/>
  <c r="H806" i="32"/>
  <c r="I806" i="32" s="1"/>
  <c r="H807" i="32"/>
  <c r="I807" i="32" s="1"/>
  <c r="H808" i="32"/>
  <c r="I808" i="32" s="1"/>
  <c r="H809" i="32"/>
  <c r="I809" i="32"/>
  <c r="H810" i="32"/>
  <c r="I810" i="32" s="1"/>
  <c r="H811" i="32"/>
  <c r="I811" i="32" s="1"/>
  <c r="H812" i="32"/>
  <c r="I812" i="32" s="1"/>
  <c r="H813" i="32"/>
  <c r="I813" i="32"/>
  <c r="H814" i="32"/>
  <c r="I814" i="32" s="1"/>
  <c r="H815" i="32"/>
  <c r="I815" i="32" s="1"/>
  <c r="H816" i="32"/>
  <c r="I816" i="32" s="1"/>
  <c r="H817" i="32"/>
  <c r="I817" i="32" s="1"/>
  <c r="H818" i="32"/>
  <c r="I818" i="32" s="1"/>
  <c r="H819" i="32"/>
  <c r="I819" i="32" s="1"/>
  <c r="H820" i="32"/>
  <c r="I820" i="32" s="1"/>
  <c r="H821" i="32"/>
  <c r="I821" i="32"/>
  <c r="H822" i="32"/>
  <c r="I822" i="32" s="1"/>
  <c r="H823" i="32"/>
  <c r="I823" i="32" s="1"/>
  <c r="H824" i="32"/>
  <c r="I824" i="32" s="1"/>
  <c r="H825" i="32"/>
  <c r="I825" i="32" s="1"/>
  <c r="H826" i="32"/>
  <c r="I826" i="32" s="1"/>
  <c r="H827" i="32"/>
  <c r="I827" i="32" s="1"/>
  <c r="H828" i="32"/>
  <c r="I828" i="32" s="1"/>
  <c r="H829" i="32"/>
  <c r="I829" i="32"/>
  <c r="H830" i="32"/>
  <c r="I830" i="32" s="1"/>
  <c r="H831" i="32"/>
  <c r="I831" i="32" s="1"/>
  <c r="H832" i="32"/>
  <c r="I832" i="32" s="1"/>
  <c r="H833" i="32"/>
  <c r="I833" i="32"/>
  <c r="H834" i="32"/>
  <c r="I834" i="32" s="1"/>
  <c r="H835" i="32"/>
  <c r="I835" i="32" s="1"/>
  <c r="H836" i="32"/>
  <c r="I836" i="32" s="1"/>
  <c r="H837" i="32"/>
  <c r="I837" i="32" s="1"/>
  <c r="H838" i="32"/>
  <c r="I838" i="32" s="1"/>
  <c r="H839" i="32"/>
  <c r="I839" i="32" s="1"/>
  <c r="H840" i="32"/>
  <c r="I840" i="32" s="1"/>
  <c r="H841" i="32"/>
  <c r="I841" i="32"/>
  <c r="H842" i="32"/>
  <c r="I842" i="32" s="1"/>
  <c r="H843" i="32"/>
  <c r="I843" i="32" s="1"/>
  <c r="H844" i="32"/>
  <c r="I844" i="32" s="1"/>
  <c r="H845" i="32"/>
  <c r="I845" i="32"/>
  <c r="H846" i="32"/>
  <c r="I846" i="32" s="1"/>
  <c r="H847" i="32"/>
  <c r="I847" i="32" s="1"/>
  <c r="H848" i="32"/>
  <c r="I848" i="32" s="1"/>
  <c r="H849" i="32"/>
  <c r="I849" i="32"/>
  <c r="H850" i="32"/>
  <c r="I850" i="32" s="1"/>
  <c r="H851" i="32"/>
  <c r="I851" i="32" s="1"/>
  <c r="H852" i="32"/>
  <c r="I852" i="32" s="1"/>
  <c r="H853" i="32"/>
  <c r="I853" i="32" s="1"/>
  <c r="H854" i="32"/>
  <c r="I854" i="32" s="1"/>
  <c r="H855" i="32"/>
  <c r="I855" i="32" s="1"/>
  <c r="H856" i="32"/>
  <c r="I856" i="32" s="1"/>
  <c r="H857" i="32"/>
  <c r="I857" i="32"/>
  <c r="H858" i="32"/>
  <c r="I858" i="32" s="1"/>
  <c r="H859" i="32"/>
  <c r="I859" i="32" s="1"/>
  <c r="H860" i="32"/>
  <c r="I860" i="32" s="1"/>
  <c r="H861" i="32"/>
  <c r="I861" i="32"/>
  <c r="H862" i="32"/>
  <c r="I862" i="32" s="1"/>
  <c r="H863" i="32"/>
  <c r="I863" i="32" s="1"/>
  <c r="H864" i="32"/>
  <c r="I864" i="32" s="1"/>
  <c r="H865" i="32"/>
  <c r="I865" i="32" s="1"/>
  <c r="H866" i="32"/>
  <c r="I866" i="32" s="1"/>
  <c r="H867" i="32"/>
  <c r="I867" i="32" s="1"/>
  <c r="H868" i="32"/>
  <c r="I868" i="32" s="1"/>
  <c r="H869" i="32"/>
  <c r="I869" i="32"/>
  <c r="H870" i="32"/>
  <c r="I870" i="32" s="1"/>
  <c r="H871" i="32"/>
  <c r="I871" i="32" s="1"/>
  <c r="H872" i="32"/>
  <c r="I872" i="32" s="1"/>
  <c r="H873" i="32"/>
  <c r="I873" i="32" s="1"/>
  <c r="H874" i="32"/>
  <c r="I874" i="32" s="1"/>
  <c r="H875" i="32"/>
  <c r="I875" i="32" s="1"/>
  <c r="H876" i="32"/>
  <c r="I876" i="32" s="1"/>
  <c r="H877" i="32"/>
  <c r="I877" i="32"/>
  <c r="H878" i="32"/>
  <c r="I878" i="32" s="1"/>
  <c r="H879" i="32"/>
  <c r="I879" i="32" s="1"/>
  <c r="H880" i="32"/>
  <c r="I880" i="32" s="1"/>
  <c r="H881" i="32"/>
  <c r="I881" i="32"/>
  <c r="H882" i="32"/>
  <c r="I882" i="32" s="1"/>
  <c r="H883" i="32"/>
  <c r="I883" i="32" s="1"/>
  <c r="H884" i="32"/>
  <c r="I884" i="32" s="1"/>
  <c r="H885" i="32"/>
  <c r="I885" i="32" s="1"/>
  <c r="H886" i="32"/>
  <c r="I886" i="32" s="1"/>
  <c r="H887" i="32"/>
  <c r="I887" i="32" s="1"/>
  <c r="H888" i="32"/>
  <c r="I888" i="32" s="1"/>
  <c r="H889" i="32"/>
  <c r="I889" i="32"/>
  <c r="H890" i="32"/>
  <c r="I890" i="32" s="1"/>
  <c r="H891" i="32"/>
  <c r="I891" i="32" s="1"/>
  <c r="H892" i="32"/>
  <c r="I892" i="32" s="1"/>
  <c r="H893" i="32"/>
  <c r="I893" i="32"/>
  <c r="H894" i="32"/>
  <c r="I894" i="32" s="1"/>
  <c r="H895" i="32"/>
  <c r="I895" i="32" s="1"/>
  <c r="H896" i="32"/>
  <c r="I896" i="32" s="1"/>
  <c r="H897" i="32"/>
  <c r="I897" i="32"/>
  <c r="H898" i="32"/>
  <c r="I898" i="32" s="1"/>
  <c r="H899" i="32"/>
  <c r="I899" i="32" s="1"/>
  <c r="H900" i="32"/>
  <c r="I900" i="32" s="1"/>
  <c r="H901" i="32"/>
  <c r="I901" i="32" s="1"/>
  <c r="H902" i="32"/>
  <c r="I902" i="32" s="1"/>
  <c r="H903" i="32"/>
  <c r="I903" i="32" s="1"/>
  <c r="H904" i="32"/>
  <c r="I904" i="32" s="1"/>
  <c r="H905" i="32"/>
  <c r="I905" i="32"/>
  <c r="H906" i="32"/>
  <c r="I906" i="32" s="1"/>
  <c r="H907" i="32"/>
  <c r="I907" i="32" s="1"/>
  <c r="H908" i="32"/>
  <c r="I908" i="32" s="1"/>
  <c r="H909" i="32"/>
  <c r="I909" i="32"/>
  <c r="H910" i="32"/>
  <c r="I910" i="32" s="1"/>
  <c r="H911" i="32"/>
  <c r="I911" i="32" s="1"/>
  <c r="H912" i="32"/>
  <c r="I912" i="32" s="1"/>
  <c r="H913" i="32"/>
  <c r="I913" i="32" s="1"/>
  <c r="H914" i="32"/>
  <c r="I914" i="32" s="1"/>
  <c r="H915" i="32"/>
  <c r="I915" i="32" s="1"/>
  <c r="H916" i="32"/>
  <c r="I916" i="32" s="1"/>
  <c r="H917" i="32"/>
  <c r="I917" i="32"/>
  <c r="H918" i="32"/>
  <c r="I918" i="32" s="1"/>
  <c r="H919" i="32"/>
  <c r="I919" i="32" s="1"/>
  <c r="H920" i="32"/>
  <c r="I920" i="32" s="1"/>
  <c r="H921" i="32"/>
  <c r="I921" i="32" s="1"/>
  <c r="H922" i="32"/>
  <c r="I922" i="32" s="1"/>
  <c r="H923" i="32"/>
  <c r="I923" i="32" s="1"/>
  <c r="H924" i="32"/>
  <c r="I924" i="32" s="1"/>
  <c r="H925" i="32"/>
  <c r="I925" i="32"/>
  <c r="H926" i="32"/>
  <c r="I926" i="32" s="1"/>
  <c r="H927" i="32"/>
  <c r="I927" i="32" s="1"/>
  <c r="H928" i="32"/>
  <c r="I928" i="32" s="1"/>
  <c r="H929" i="32"/>
  <c r="I929" i="32"/>
  <c r="H930" i="32"/>
  <c r="I930" i="32" s="1"/>
  <c r="H931" i="32"/>
  <c r="I931" i="32" s="1"/>
  <c r="H932" i="32"/>
  <c r="I932" i="32" s="1"/>
  <c r="H933" i="32"/>
  <c r="I933" i="32" s="1"/>
  <c r="H934" i="32"/>
  <c r="I934" i="32" s="1"/>
  <c r="H935" i="32"/>
  <c r="I935" i="32" s="1"/>
  <c r="H936" i="32"/>
  <c r="I936" i="32" s="1"/>
  <c r="H937" i="32"/>
  <c r="I937" i="32"/>
  <c r="H938" i="32"/>
  <c r="I938" i="32" s="1"/>
  <c r="H939" i="32"/>
  <c r="I939" i="32" s="1"/>
  <c r="H940" i="32"/>
  <c r="I940" i="32" s="1"/>
  <c r="H941" i="32"/>
  <c r="I941" i="32"/>
  <c r="H942" i="32"/>
  <c r="I942" i="32" s="1"/>
  <c r="H943" i="32"/>
  <c r="I943" i="32" s="1"/>
  <c r="H944" i="32"/>
  <c r="I944" i="32" s="1"/>
  <c r="H945" i="32"/>
  <c r="I945" i="32"/>
  <c r="H946" i="32"/>
  <c r="I946" i="32" s="1"/>
  <c r="H947" i="32"/>
  <c r="I947" i="32" s="1"/>
  <c r="H948" i="32"/>
  <c r="I948" i="32" s="1"/>
  <c r="H949" i="32"/>
  <c r="I949" i="32" s="1"/>
  <c r="H950" i="32"/>
  <c r="I950" i="32" s="1"/>
  <c r="H951" i="32"/>
  <c r="I951" i="32" s="1"/>
  <c r="H952" i="32"/>
  <c r="I952" i="32" s="1"/>
  <c r="H953" i="32"/>
  <c r="I953" i="32"/>
  <c r="H954" i="32"/>
  <c r="I954" i="32" s="1"/>
  <c r="H955" i="32"/>
  <c r="I955" i="32" s="1"/>
  <c r="H956" i="32"/>
  <c r="I956" i="32" s="1"/>
  <c r="H957" i="32"/>
  <c r="I957" i="32"/>
  <c r="H958" i="32"/>
  <c r="I958" i="32" s="1"/>
  <c r="H959" i="32"/>
  <c r="I959" i="32" s="1"/>
  <c r="H960" i="32"/>
  <c r="I960" i="32" s="1"/>
  <c r="H961" i="32"/>
  <c r="I961" i="32" s="1"/>
  <c r="H962" i="32"/>
  <c r="I962" i="32" s="1"/>
  <c r="H963" i="32"/>
  <c r="I963" i="32" s="1"/>
  <c r="H964" i="32"/>
  <c r="I964" i="32" s="1"/>
  <c r="H965" i="32"/>
  <c r="I965" i="32"/>
  <c r="H966" i="32"/>
  <c r="I966" i="32" s="1"/>
  <c r="H967" i="32"/>
  <c r="I967" i="32" s="1"/>
  <c r="H968" i="32"/>
  <c r="I968" i="32" s="1"/>
  <c r="H969" i="32"/>
  <c r="I969" i="32" s="1"/>
  <c r="H970" i="32"/>
  <c r="I970" i="32" s="1"/>
  <c r="H971" i="32"/>
  <c r="I971" i="32" s="1"/>
  <c r="H972" i="32"/>
  <c r="I972" i="32" s="1"/>
  <c r="H973" i="32"/>
  <c r="I973" i="32"/>
  <c r="H974" i="32"/>
  <c r="I974" i="32" s="1"/>
  <c r="H975" i="32"/>
  <c r="I975" i="32" s="1"/>
  <c r="H976" i="32"/>
  <c r="I976" i="32" s="1"/>
  <c r="H977" i="32"/>
  <c r="I977" i="32"/>
  <c r="H978" i="32"/>
  <c r="I978" i="32" s="1"/>
  <c r="H979" i="32"/>
  <c r="I979" i="32" s="1"/>
  <c r="H980" i="32"/>
  <c r="I980" i="32" s="1"/>
  <c r="H981" i="32"/>
  <c r="I981" i="32" s="1"/>
  <c r="H982" i="32"/>
  <c r="I982" i="32" s="1"/>
  <c r="H983" i="32"/>
  <c r="I983" i="32" s="1"/>
  <c r="H984" i="32"/>
  <c r="I984" i="32" s="1"/>
  <c r="H985" i="32"/>
  <c r="I985" i="32"/>
  <c r="H986" i="32"/>
  <c r="I986" i="32" s="1"/>
  <c r="H987" i="32"/>
  <c r="I987" i="32" s="1"/>
  <c r="H988" i="32"/>
  <c r="I988" i="32" s="1"/>
  <c r="H989" i="32"/>
  <c r="I989" i="32" s="1"/>
  <c r="H990" i="32"/>
  <c r="I990" i="32" s="1"/>
  <c r="H991" i="32"/>
  <c r="I991" i="32" s="1"/>
  <c r="H992" i="32"/>
  <c r="I992" i="32" s="1"/>
  <c r="H993" i="32"/>
  <c r="I993" i="32"/>
  <c r="H994" i="32"/>
  <c r="I994" i="32" s="1"/>
  <c r="H995" i="32"/>
  <c r="I995" i="32" s="1"/>
  <c r="H996" i="32"/>
  <c r="I996" i="32" s="1"/>
  <c r="H997" i="32"/>
  <c r="I997" i="32" s="1"/>
  <c r="H998" i="32"/>
  <c r="I998" i="32" s="1"/>
  <c r="H999" i="32"/>
  <c r="I999" i="32" s="1"/>
  <c r="H1000" i="32"/>
  <c r="I1000" i="32" s="1"/>
  <c r="H1001" i="32"/>
  <c r="I1001" i="32"/>
  <c r="H1002" i="32"/>
  <c r="I1002" i="32" s="1"/>
  <c r="H1003" i="32"/>
  <c r="I1003" i="32" s="1"/>
  <c r="H1004" i="32"/>
  <c r="I1004" i="32" s="1"/>
  <c r="H1005" i="32"/>
  <c r="I1005" i="32" s="1"/>
  <c r="H1006" i="32"/>
  <c r="I1006" i="32" s="1"/>
  <c r="H1007" i="32"/>
  <c r="I1007" i="32" s="1"/>
  <c r="H1008" i="32"/>
  <c r="I1008" i="32" s="1"/>
  <c r="H1009" i="32"/>
  <c r="I1009" i="32"/>
  <c r="H1010" i="32"/>
  <c r="I1010" i="32" s="1"/>
  <c r="H1011" i="32"/>
  <c r="I1011" i="32" s="1"/>
  <c r="H1012" i="32"/>
  <c r="I1012" i="32" s="1"/>
  <c r="H1013" i="32"/>
  <c r="I1013" i="32" s="1"/>
  <c r="H1014" i="32"/>
  <c r="I1014" i="32" s="1"/>
  <c r="H1015" i="32"/>
  <c r="I1015" i="32" s="1"/>
  <c r="H1016" i="32"/>
  <c r="I1016" i="32" s="1"/>
  <c r="H1017" i="32"/>
  <c r="I1017" i="32"/>
  <c r="H1018" i="32"/>
  <c r="I1018" i="32" s="1"/>
  <c r="H1019" i="32"/>
  <c r="I1019" i="32" s="1"/>
  <c r="H1020" i="32"/>
  <c r="I1020" i="32" s="1"/>
  <c r="H1021" i="32"/>
  <c r="I1021" i="32" s="1"/>
  <c r="H1022" i="32"/>
  <c r="I1022" i="32" s="1"/>
  <c r="H1023" i="32"/>
  <c r="I1023" i="32" s="1"/>
  <c r="H1024" i="32"/>
  <c r="I1024" i="32" s="1"/>
  <c r="H1025" i="32"/>
  <c r="I1025" i="32"/>
  <c r="H1026" i="32"/>
  <c r="I1026" i="32" s="1"/>
  <c r="H1027" i="32"/>
  <c r="I1027" i="32" s="1"/>
  <c r="H1028" i="32"/>
  <c r="I1028" i="32" s="1"/>
  <c r="H1029" i="32"/>
  <c r="I1029" i="32" s="1"/>
  <c r="H1030" i="32"/>
  <c r="I1030" i="32" s="1"/>
  <c r="H1031" i="32"/>
  <c r="I1031" i="32" s="1"/>
  <c r="H1032" i="32"/>
  <c r="I1032" i="32" s="1"/>
  <c r="H1033" i="32"/>
  <c r="I1033" i="32"/>
  <c r="H1034" i="32"/>
  <c r="I1034" i="32" s="1"/>
  <c r="H1035" i="32"/>
  <c r="I1035" i="32" s="1"/>
  <c r="H1036" i="32"/>
  <c r="I1036" i="32" s="1"/>
  <c r="H1037" i="32"/>
  <c r="I1037" i="32" s="1"/>
  <c r="H1038" i="32"/>
  <c r="I1038" i="32" s="1"/>
  <c r="H1039" i="32"/>
  <c r="I1039" i="32" s="1"/>
  <c r="H1040" i="32"/>
  <c r="I1040" i="32" s="1"/>
  <c r="H1041" i="32"/>
  <c r="I1041" i="32"/>
  <c r="H1042" i="32"/>
  <c r="I1042" i="32" s="1"/>
  <c r="H1043" i="32"/>
  <c r="I1043" i="32" s="1"/>
  <c r="H1044" i="32"/>
  <c r="I1044" i="32" s="1"/>
  <c r="H1045" i="32"/>
  <c r="I1045" i="32" s="1"/>
  <c r="H1046" i="32"/>
  <c r="I1046" i="32" s="1"/>
  <c r="H1047" i="32"/>
  <c r="I1047" i="32" s="1"/>
  <c r="H1048" i="32"/>
  <c r="I1048" i="32" s="1"/>
  <c r="H1049" i="32"/>
  <c r="I1049" i="32"/>
  <c r="H1050" i="32"/>
  <c r="I1050" i="32" s="1"/>
  <c r="H1051" i="32"/>
  <c r="I1051" i="32" s="1"/>
  <c r="H1052" i="32"/>
  <c r="I1052" i="32" s="1"/>
  <c r="H1053" i="32"/>
  <c r="I1053" i="32" s="1"/>
  <c r="H1054" i="32"/>
  <c r="I1054" i="32" s="1"/>
  <c r="H1055" i="32"/>
  <c r="I1055" i="32" s="1"/>
  <c r="H1056" i="32"/>
  <c r="I1056" i="32" s="1"/>
  <c r="H1057" i="32"/>
  <c r="I1057" i="32" s="1"/>
  <c r="H1058" i="32"/>
  <c r="I1058" i="32" s="1"/>
  <c r="H1059" i="32"/>
  <c r="I1059" i="32" s="1"/>
  <c r="H1060" i="32"/>
  <c r="I1060" i="32" s="1"/>
  <c r="H1061" i="32"/>
  <c r="I1061" i="32" s="1"/>
  <c r="H1062" i="32"/>
  <c r="I1062" i="32" s="1"/>
  <c r="H1063" i="32"/>
  <c r="I1063" i="32" s="1"/>
  <c r="H1064" i="32"/>
  <c r="I1064" i="32" s="1"/>
  <c r="H1065" i="32"/>
  <c r="I1065" i="32" s="1"/>
  <c r="H1066" i="32"/>
  <c r="I1066" i="32" s="1"/>
  <c r="H1067" i="32"/>
  <c r="I1067" i="32" s="1"/>
  <c r="H1068" i="32"/>
  <c r="I1068" i="32" s="1"/>
  <c r="H1069" i="32"/>
  <c r="I1069" i="32" s="1"/>
  <c r="H1070" i="32"/>
  <c r="I1070" i="32" s="1"/>
  <c r="H1071" i="32"/>
  <c r="I1071" i="32" s="1"/>
  <c r="H1072" i="32"/>
  <c r="I1072" i="32" s="1"/>
  <c r="H1073" i="32"/>
  <c r="I1073" i="32"/>
  <c r="H1074" i="32"/>
  <c r="I1074" i="32" s="1"/>
  <c r="H1075" i="32"/>
  <c r="I1075" i="32" s="1"/>
  <c r="H1076" i="32"/>
  <c r="I1076" i="32" s="1"/>
  <c r="H1077" i="32"/>
  <c r="I1077" i="32" s="1"/>
  <c r="H1078" i="32"/>
  <c r="I1078" i="32" s="1"/>
  <c r="H1079" i="32"/>
  <c r="I1079" i="32" s="1"/>
  <c r="H1080" i="32"/>
  <c r="I1080" i="32" s="1"/>
  <c r="H1081" i="32"/>
  <c r="I1081" i="32"/>
  <c r="H1082" i="32"/>
  <c r="I1082" i="32" s="1"/>
  <c r="H1083" i="32"/>
  <c r="I1083" i="32" s="1"/>
  <c r="H1084" i="32"/>
  <c r="I1084" i="32" s="1"/>
  <c r="H1085" i="32"/>
  <c r="I1085" i="32" s="1"/>
  <c r="H1086" i="32"/>
  <c r="I1086" i="32" s="1"/>
  <c r="H1087" i="32"/>
  <c r="I1087" i="32" s="1"/>
  <c r="H1088" i="32"/>
  <c r="I1088" i="32" s="1"/>
  <c r="H1089" i="32"/>
  <c r="I1089" i="32" s="1"/>
  <c r="H1090" i="32"/>
  <c r="I1090" i="32" s="1"/>
  <c r="H1091" i="32"/>
  <c r="I1091" i="32" s="1"/>
  <c r="H1092" i="32"/>
  <c r="I1092" i="32" s="1"/>
  <c r="H1093" i="32"/>
  <c r="I1093" i="32" s="1"/>
  <c r="H1094" i="32"/>
  <c r="I1094" i="32" s="1"/>
  <c r="H1095" i="32"/>
  <c r="I1095" i="32" s="1"/>
  <c r="H1096" i="32"/>
  <c r="I1096" i="32" s="1"/>
  <c r="H1097" i="32"/>
  <c r="I1097" i="32" s="1"/>
  <c r="H1098" i="32"/>
  <c r="I1098" i="32" s="1"/>
  <c r="H1099" i="32"/>
  <c r="I1099" i="32" s="1"/>
  <c r="H1100" i="32"/>
  <c r="I1100" i="32" s="1"/>
  <c r="H1101" i="32"/>
  <c r="I1101" i="32" s="1"/>
  <c r="H1102" i="32"/>
  <c r="I1102" i="32" s="1"/>
  <c r="H1103" i="32"/>
  <c r="I1103" i="32" s="1"/>
  <c r="H1104" i="32"/>
  <c r="I1104" i="32" s="1"/>
  <c r="H1105" i="32"/>
  <c r="I1105" i="32"/>
  <c r="H1106" i="32"/>
  <c r="I1106" i="32" s="1"/>
  <c r="H1107" i="32"/>
  <c r="I1107" i="32" s="1"/>
  <c r="H1108" i="32"/>
  <c r="I1108" i="32" s="1"/>
  <c r="H1109" i="32"/>
  <c r="I1109" i="32" s="1"/>
  <c r="H1110" i="32"/>
  <c r="I1110" i="32" s="1"/>
  <c r="H1111" i="32"/>
  <c r="I1111" i="32" s="1"/>
  <c r="H1112" i="32"/>
  <c r="I1112" i="32" s="1"/>
  <c r="H1113" i="32"/>
  <c r="I1113" i="32"/>
  <c r="H1114" i="32"/>
  <c r="I1114" i="32" s="1"/>
  <c r="H1115" i="32"/>
  <c r="I1115" i="32" s="1"/>
  <c r="H1116" i="32"/>
  <c r="I1116" i="32" s="1"/>
  <c r="H1117" i="32"/>
  <c r="I1117" i="32" s="1"/>
  <c r="H1118" i="32"/>
  <c r="I1118" i="32" s="1"/>
  <c r="H1119" i="32"/>
  <c r="I1119" i="32" s="1"/>
  <c r="H1120" i="32"/>
  <c r="I1120" i="32" s="1"/>
  <c r="H1121" i="32"/>
  <c r="I1121" i="32" s="1"/>
  <c r="H1122" i="32"/>
  <c r="I1122" i="32" s="1"/>
  <c r="H1123" i="32"/>
  <c r="I1123" i="32" s="1"/>
  <c r="H1124" i="32"/>
  <c r="I1124" i="32" s="1"/>
  <c r="H1125" i="32"/>
  <c r="I1125" i="32" s="1"/>
  <c r="H1126" i="32"/>
  <c r="I1126" i="32" s="1"/>
  <c r="H1127" i="32"/>
  <c r="I1127" i="32" s="1"/>
  <c r="H1128" i="32"/>
  <c r="I1128" i="32" s="1"/>
  <c r="H1129" i="32"/>
  <c r="I1129" i="32" s="1"/>
  <c r="H1130" i="32"/>
  <c r="I1130" i="32" s="1"/>
  <c r="H1131" i="32"/>
  <c r="I1131" i="32" s="1"/>
  <c r="H1132" i="32"/>
  <c r="I1132" i="32" s="1"/>
  <c r="H1133" i="32"/>
  <c r="I1133" i="32" s="1"/>
  <c r="H1134" i="32"/>
  <c r="I1134" i="32" s="1"/>
  <c r="H1135" i="32"/>
  <c r="I1135" i="32" s="1"/>
  <c r="H1136" i="32"/>
  <c r="I1136" i="32" s="1"/>
  <c r="H1137" i="32"/>
  <c r="I1137" i="32"/>
  <c r="H1138" i="32"/>
  <c r="I1138" i="32" s="1"/>
  <c r="H1139" i="32"/>
  <c r="I1139" i="32" s="1"/>
  <c r="H1140" i="32"/>
  <c r="I1140" i="32" s="1"/>
  <c r="H1141" i="32"/>
  <c r="I1141" i="32" s="1"/>
  <c r="H1142" i="32"/>
  <c r="I1142" i="32" s="1"/>
  <c r="H1143" i="32"/>
  <c r="I1143" i="32" s="1"/>
  <c r="H1144" i="32"/>
  <c r="I1144" i="32" s="1"/>
  <c r="H1145" i="32"/>
  <c r="I1145" i="32"/>
  <c r="H1146" i="32"/>
  <c r="I1146" i="32" s="1"/>
  <c r="H1147" i="32"/>
  <c r="I1147" i="32" s="1"/>
  <c r="H1148" i="32"/>
  <c r="I1148" i="32" s="1"/>
  <c r="H1149" i="32"/>
  <c r="I1149" i="32" s="1"/>
  <c r="H1150" i="32"/>
  <c r="I1150" i="32" s="1"/>
  <c r="H1151" i="32"/>
  <c r="I1151" i="32" s="1"/>
  <c r="H1152" i="32"/>
  <c r="I1152" i="32" s="1"/>
  <c r="H1153" i="32"/>
  <c r="I1153" i="32" s="1"/>
  <c r="H1154" i="32"/>
  <c r="I1154" i="32" s="1"/>
  <c r="H1155" i="32"/>
  <c r="I1155" i="32" s="1"/>
  <c r="H1156" i="32"/>
  <c r="I1156" i="32" s="1"/>
  <c r="H1157" i="32"/>
  <c r="I1157" i="32" s="1"/>
  <c r="H1158" i="32"/>
  <c r="I1158" i="32" s="1"/>
  <c r="H1159" i="32"/>
  <c r="I1159" i="32" s="1"/>
  <c r="H1160" i="32"/>
  <c r="I1160" i="32" s="1"/>
  <c r="H1161" i="32"/>
  <c r="I1161" i="32" s="1"/>
  <c r="H1162" i="32"/>
  <c r="I1162" i="32" s="1"/>
  <c r="H1163" i="32"/>
  <c r="I1163" i="32" s="1"/>
  <c r="H1164" i="32"/>
  <c r="I1164" i="32" s="1"/>
  <c r="H1165" i="32"/>
  <c r="I1165" i="32" s="1"/>
  <c r="H1166" i="32"/>
  <c r="I1166" i="32" s="1"/>
  <c r="H1167" i="32"/>
  <c r="I1167" i="32" s="1"/>
  <c r="H1168" i="32"/>
  <c r="I1168" i="32" s="1"/>
  <c r="H1169" i="32"/>
  <c r="I1169" i="32"/>
  <c r="H1170" i="32"/>
  <c r="I1170" i="32" s="1"/>
  <c r="H1171" i="32"/>
  <c r="I1171" i="32" s="1"/>
  <c r="H1172" i="32"/>
  <c r="I1172" i="32" s="1"/>
  <c r="H1173" i="32"/>
  <c r="I1173" i="32" s="1"/>
  <c r="H1174" i="32"/>
  <c r="I1174" i="32" s="1"/>
  <c r="H1175" i="32"/>
  <c r="I1175" i="32" s="1"/>
  <c r="H1176" i="32"/>
  <c r="I1176" i="32" s="1"/>
  <c r="H1177" i="32"/>
  <c r="I1177" i="32"/>
  <c r="H1178" i="32"/>
  <c r="I1178" i="32" s="1"/>
  <c r="H1179" i="32"/>
  <c r="I1179" i="32" s="1"/>
  <c r="H1180" i="32"/>
  <c r="I1180" i="32" s="1"/>
  <c r="H1181" i="32"/>
  <c r="I1181" i="32" s="1"/>
  <c r="H1182" i="32"/>
  <c r="I1182" i="32" s="1"/>
  <c r="H1183" i="32"/>
  <c r="I1183" i="32" s="1"/>
  <c r="H1184" i="32"/>
  <c r="I1184" i="32" s="1"/>
  <c r="H1185" i="32"/>
  <c r="I1185" i="32" s="1"/>
  <c r="H1186" i="32"/>
  <c r="I1186" i="32" s="1"/>
  <c r="H1187" i="32"/>
  <c r="I1187" i="32" s="1"/>
  <c r="H1188" i="32"/>
  <c r="I1188" i="32" s="1"/>
  <c r="H1189" i="32"/>
  <c r="I1189" i="32" s="1"/>
  <c r="H1190" i="32"/>
  <c r="I1190" i="32" s="1"/>
  <c r="H1191" i="32"/>
  <c r="I1191" i="32" s="1"/>
  <c r="H1192" i="32"/>
  <c r="I1192" i="32" s="1"/>
  <c r="H1193" i="32"/>
  <c r="I1193" i="32" s="1"/>
  <c r="H1194" i="32"/>
  <c r="I1194" i="32"/>
  <c r="H1195" i="32"/>
  <c r="I1195" i="32" s="1"/>
  <c r="H1196" i="32"/>
  <c r="I1196" i="32"/>
  <c r="H1197" i="32"/>
  <c r="I1197" i="32" s="1"/>
  <c r="H1198" i="32"/>
  <c r="I1198" i="32"/>
  <c r="H1199" i="32"/>
  <c r="I1199" i="32" s="1"/>
  <c r="H1200" i="32"/>
  <c r="I1200" i="32" s="1"/>
  <c r="H1201" i="32"/>
  <c r="I1201" i="32" s="1"/>
  <c r="H1202" i="32"/>
  <c r="I1202" i="32" s="1"/>
  <c r="H1203" i="32"/>
  <c r="I1203" i="32" s="1"/>
  <c r="H1204" i="32"/>
  <c r="I1204" i="32" s="1"/>
  <c r="H1205" i="32"/>
  <c r="I1205" i="32" s="1"/>
  <c r="H1206" i="32"/>
  <c r="I1206" i="32"/>
  <c r="H1207" i="32"/>
  <c r="I1207" i="32" s="1"/>
  <c r="H1208" i="32"/>
  <c r="I1208" i="32" s="1"/>
  <c r="H1209" i="32"/>
  <c r="I1209" i="32" s="1"/>
  <c r="H1210" i="32"/>
  <c r="I1210" i="32"/>
  <c r="H1211" i="32"/>
  <c r="I1211" i="32" s="1"/>
  <c r="H1212" i="32"/>
  <c r="I1212" i="32" s="1"/>
  <c r="H1213" i="32"/>
  <c r="I1213" i="32" s="1"/>
  <c r="H1214" i="32"/>
  <c r="I1214" i="32" s="1"/>
  <c r="H1215" i="32"/>
  <c r="I1215" i="32" s="1"/>
  <c r="H1216" i="32"/>
  <c r="I1216" i="32" s="1"/>
  <c r="H1217" i="32"/>
  <c r="I1217" i="32" s="1"/>
  <c r="H1218" i="32"/>
  <c r="I1218" i="32" s="1"/>
  <c r="H1219" i="32"/>
  <c r="I1219" i="32" s="1"/>
  <c r="H1220" i="32"/>
  <c r="I1220" i="32" s="1"/>
  <c r="H1221" i="32"/>
  <c r="I1221" i="32" s="1"/>
  <c r="H1222" i="32"/>
  <c r="I1222" i="32" s="1"/>
  <c r="H1223" i="32"/>
  <c r="I1223" i="32" s="1"/>
  <c r="H1224" i="32"/>
  <c r="I1224" i="32" s="1"/>
  <c r="H1225" i="32"/>
  <c r="I1225" i="32" s="1"/>
  <c r="H1226" i="32"/>
  <c r="I1226" i="32"/>
  <c r="H1227" i="32"/>
  <c r="I1227" i="32" s="1"/>
  <c r="H1228" i="32"/>
  <c r="I1228" i="32"/>
  <c r="H1229" i="32"/>
  <c r="I1229" i="32" s="1"/>
  <c r="H1230" i="32"/>
  <c r="I1230" i="32" s="1"/>
  <c r="H1231" i="32"/>
  <c r="I1231" i="32" s="1"/>
  <c r="H1232" i="32"/>
  <c r="I1232" i="32" s="1"/>
  <c r="H1233" i="32"/>
  <c r="I1233" i="32" s="1"/>
  <c r="H1234" i="32"/>
  <c r="I1234" i="32" s="1"/>
  <c r="H1235" i="32"/>
  <c r="I1235" i="32" s="1"/>
  <c r="H1236" i="32"/>
  <c r="I1236" i="32" s="1"/>
  <c r="H1237" i="32"/>
  <c r="I1237" i="32" s="1"/>
  <c r="H1238" i="32"/>
  <c r="I1238" i="32"/>
  <c r="H1239" i="32"/>
  <c r="I1239" i="32" s="1"/>
  <c r="H1240" i="32"/>
  <c r="I1240" i="32" s="1"/>
  <c r="H1241" i="32"/>
  <c r="I1241" i="32" s="1"/>
  <c r="H1242" i="32"/>
  <c r="I1242" i="32"/>
  <c r="H1243" i="32"/>
  <c r="I1243" i="32" s="1"/>
  <c r="H1244" i="32"/>
  <c r="I1244" i="32"/>
  <c r="H1245" i="32"/>
  <c r="I1245" i="32" s="1"/>
  <c r="H1246" i="32"/>
  <c r="I1246" i="32"/>
  <c r="H1247" i="32"/>
  <c r="I1247" i="32" s="1"/>
  <c r="H1248" i="32"/>
  <c r="I1248" i="32" s="1"/>
  <c r="H1249" i="32"/>
  <c r="I1249" i="32" s="1"/>
  <c r="H1250" i="32"/>
  <c r="I1250" i="32" s="1"/>
  <c r="H1251" i="32"/>
  <c r="I1251" i="32" s="1"/>
  <c r="H1252" i="32"/>
  <c r="I1252" i="32" s="1"/>
  <c r="H1253" i="32"/>
  <c r="I1253" i="32" s="1"/>
  <c r="H1254" i="32"/>
  <c r="I1254" i="32"/>
  <c r="H1255" i="32"/>
  <c r="I1255" i="32" s="1"/>
  <c r="H1256" i="32"/>
  <c r="I1256" i="32" s="1"/>
  <c r="H1257" i="32"/>
  <c r="I1257" i="32" s="1"/>
  <c r="H1258" i="32"/>
  <c r="I1258" i="32"/>
  <c r="H1259" i="32"/>
  <c r="I1259" i="32" s="1"/>
  <c r="H1260" i="32"/>
  <c r="I1260" i="32" s="1"/>
  <c r="H1261" i="32"/>
  <c r="I1261" i="32" s="1"/>
  <c r="H1262" i="32"/>
  <c r="I1262" i="32" s="1"/>
  <c r="H1263" i="32"/>
  <c r="I1263" i="32" s="1"/>
  <c r="H1264" i="32"/>
  <c r="I1264" i="32" s="1"/>
  <c r="H1265" i="32"/>
  <c r="I1265" i="32" s="1"/>
  <c r="H1266" i="32"/>
  <c r="I1266" i="32" s="1"/>
  <c r="H1267" i="32"/>
  <c r="I1267" i="32" s="1"/>
  <c r="H1268" i="32"/>
  <c r="I1268" i="32" s="1"/>
  <c r="H1269" i="32"/>
  <c r="I1269" i="32" s="1"/>
  <c r="H1270" i="32"/>
  <c r="I1270" i="32" s="1"/>
  <c r="H1271" i="32"/>
  <c r="I1271" i="32" s="1"/>
  <c r="H1272" i="32"/>
  <c r="I1272" i="32" s="1"/>
  <c r="H1273" i="32"/>
  <c r="I1273" i="32" s="1"/>
  <c r="H1274" i="32"/>
  <c r="I1274" i="32"/>
  <c r="H1275" i="32"/>
  <c r="I1275" i="32" s="1"/>
  <c r="H1276" i="32"/>
  <c r="I1276" i="32"/>
  <c r="H1277" i="32"/>
  <c r="I1277" i="32" s="1"/>
  <c r="H1278" i="32"/>
  <c r="I1278" i="32" s="1"/>
  <c r="H1279" i="32"/>
  <c r="I1279" i="32" s="1"/>
  <c r="H1280" i="32"/>
  <c r="I1280" i="32" s="1"/>
  <c r="H1281" i="32"/>
  <c r="I1281" i="32" s="1"/>
  <c r="H1282" i="32"/>
  <c r="I1282" i="32" s="1"/>
  <c r="H1283" i="32"/>
  <c r="I1283" i="32" s="1"/>
  <c r="H1284" i="32"/>
  <c r="I1284" i="32" s="1"/>
  <c r="H1285" i="32"/>
  <c r="I1285" i="32" s="1"/>
  <c r="H1286" i="32"/>
  <c r="I1286" i="32"/>
  <c r="H1287" i="32"/>
  <c r="I1287" i="32" s="1"/>
  <c r="H1288" i="32"/>
  <c r="I1288" i="32" s="1"/>
  <c r="H1289" i="32"/>
  <c r="I1289" i="32" s="1"/>
  <c r="H1290" i="32"/>
  <c r="I1290" i="32"/>
  <c r="H1291" i="32"/>
  <c r="I1291" i="32" s="1"/>
  <c r="H1292" i="32"/>
  <c r="I1292" i="32"/>
  <c r="H1293" i="32"/>
  <c r="I1293" i="32" s="1"/>
  <c r="H1294" i="32"/>
  <c r="I1294" i="32"/>
  <c r="H1295" i="32"/>
  <c r="I1295" i="32" s="1"/>
  <c r="H1296" i="32"/>
  <c r="I1296" i="32" s="1"/>
  <c r="H1297" i="32"/>
  <c r="I1297" i="32" s="1"/>
  <c r="H1298" i="32"/>
  <c r="I1298" i="32" s="1"/>
  <c r="H1299" i="32"/>
  <c r="I1299" i="32" s="1"/>
  <c r="H1300" i="32"/>
  <c r="I1300" i="32" s="1"/>
  <c r="H1301" i="32"/>
  <c r="I1301" i="32" s="1"/>
  <c r="H1302" i="32"/>
  <c r="I1302" i="32"/>
  <c r="H1303" i="32"/>
  <c r="I1303" i="32" s="1"/>
  <c r="H1304" i="32"/>
  <c r="I1304" i="32" s="1"/>
  <c r="H1305" i="32"/>
  <c r="I1305" i="32" s="1"/>
  <c r="H1306" i="32"/>
  <c r="I1306" i="32"/>
  <c r="H1307" i="32"/>
  <c r="I1307" i="32" s="1"/>
  <c r="H1308" i="32"/>
  <c r="I1308" i="32" s="1"/>
  <c r="H1309" i="32"/>
  <c r="I1309" i="32" s="1"/>
  <c r="H1310" i="32"/>
  <c r="I1310" i="32" s="1"/>
  <c r="H1311" i="32"/>
  <c r="I1311" i="32" s="1"/>
  <c r="H1312" i="32"/>
  <c r="I1312" i="32" s="1"/>
  <c r="H1313" i="32"/>
  <c r="I1313" i="32" s="1"/>
  <c r="H1314" i="32"/>
  <c r="I1314" i="32" s="1"/>
  <c r="H1315" i="32"/>
  <c r="I1315" i="32" s="1"/>
  <c r="H1316" i="32"/>
  <c r="I1316" i="32" s="1"/>
  <c r="H1317" i="32"/>
  <c r="I1317" i="32" s="1"/>
  <c r="H1318" i="32"/>
  <c r="I1318" i="32" s="1"/>
  <c r="H1319" i="32"/>
  <c r="I1319" i="32" s="1"/>
  <c r="H1320" i="32"/>
  <c r="I1320" i="32" s="1"/>
  <c r="H1321" i="32"/>
  <c r="I1321" i="32" s="1"/>
  <c r="H1322" i="32"/>
  <c r="I1322" i="32"/>
  <c r="H1323" i="32"/>
  <c r="I1323" i="32" s="1"/>
  <c r="H1324" i="32"/>
  <c r="I1324" i="32"/>
  <c r="H1325" i="32"/>
  <c r="I1325" i="32" s="1"/>
  <c r="H1326" i="32"/>
  <c r="I1326" i="32" s="1"/>
  <c r="H1327" i="32"/>
  <c r="I1327" i="32" s="1"/>
  <c r="H1328" i="32"/>
  <c r="I1328" i="32" s="1"/>
  <c r="H1329" i="32"/>
  <c r="I1329" i="32" s="1"/>
  <c r="H1330" i="32"/>
  <c r="I1330" i="32" s="1"/>
  <c r="H1331" i="32"/>
  <c r="I1331" i="32" s="1"/>
  <c r="H1332" i="32"/>
  <c r="I1332" i="32" s="1"/>
  <c r="H1333" i="32"/>
  <c r="I1333" i="32" s="1"/>
  <c r="H1334" i="32"/>
  <c r="I1334" i="32"/>
  <c r="H1335" i="32"/>
  <c r="I1335" i="32" s="1"/>
  <c r="H1336" i="32"/>
  <c r="I1336" i="32" s="1"/>
  <c r="H1337" i="32"/>
  <c r="I1337" i="32" s="1"/>
  <c r="H1338" i="32"/>
  <c r="I1338" i="32"/>
  <c r="H1339" i="32"/>
  <c r="I1339" i="32" s="1"/>
  <c r="H1340" i="32"/>
  <c r="I1340" i="32"/>
  <c r="H1341" i="32"/>
  <c r="I1341" i="32" s="1"/>
  <c r="H1342" i="32"/>
  <c r="I1342" i="32"/>
  <c r="H1343" i="32"/>
  <c r="I1343" i="32" s="1"/>
  <c r="H1344" i="32"/>
  <c r="I1344" i="32" s="1"/>
  <c r="H1345" i="32"/>
  <c r="I1345" i="32" s="1"/>
  <c r="H1346" i="32"/>
  <c r="I1346" i="32" s="1"/>
  <c r="H1347" i="32"/>
  <c r="I1347" i="32" s="1"/>
  <c r="H1348" i="32"/>
  <c r="I1348" i="32" s="1"/>
  <c r="H1349" i="32"/>
  <c r="I1349" i="32" s="1"/>
  <c r="H1350" i="32"/>
  <c r="I1350" i="32"/>
  <c r="H1351" i="32"/>
  <c r="I1351" i="32" s="1"/>
  <c r="H1352" i="32"/>
  <c r="I1352" i="32" s="1"/>
  <c r="H1353" i="32"/>
  <c r="I1353" i="32" s="1"/>
  <c r="H1354" i="32"/>
  <c r="I1354" i="32"/>
  <c r="H1355" i="32"/>
  <c r="I1355" i="32" s="1"/>
  <c r="H1356" i="32"/>
  <c r="I1356" i="32" s="1"/>
  <c r="H1357" i="32"/>
  <c r="I1357" i="32" s="1"/>
  <c r="H1358" i="32"/>
  <c r="I1358" i="32" s="1"/>
  <c r="H1359" i="32"/>
  <c r="I1359" i="32" s="1"/>
  <c r="H1360" i="32"/>
  <c r="I1360" i="32" s="1"/>
  <c r="H1361" i="32"/>
  <c r="I1361" i="32" s="1"/>
  <c r="H1362" i="32"/>
  <c r="I1362" i="32" s="1"/>
  <c r="H1363" i="32"/>
  <c r="I1363" i="32" s="1"/>
  <c r="H1364" i="32"/>
  <c r="I1364" i="32" s="1"/>
  <c r="H1365" i="32"/>
  <c r="I1365" i="32" s="1"/>
  <c r="H1366" i="32"/>
  <c r="I1366" i="32" s="1"/>
  <c r="H1367" i="32"/>
  <c r="I1367" i="32" s="1"/>
  <c r="H1368" i="32"/>
  <c r="I1368" i="32" s="1"/>
  <c r="H1369" i="32"/>
  <c r="I1369" i="32" s="1"/>
  <c r="H1370" i="32"/>
  <c r="I1370" i="32"/>
  <c r="H1371" i="32"/>
  <c r="I1371" i="32" s="1"/>
  <c r="H1372" i="32"/>
  <c r="I1372" i="32"/>
  <c r="H1373" i="32"/>
  <c r="I1373" i="32" s="1"/>
  <c r="H1374" i="32"/>
  <c r="I1374" i="32" s="1"/>
  <c r="H1375" i="32"/>
  <c r="I1375" i="32" s="1"/>
  <c r="H1376" i="32"/>
  <c r="I1376" i="32" s="1"/>
  <c r="H1377" i="32"/>
  <c r="I1377" i="32" s="1"/>
  <c r="H1378" i="32"/>
  <c r="I1378" i="32" s="1"/>
  <c r="H1379" i="32"/>
  <c r="I1379" i="32" s="1"/>
  <c r="H1380" i="32"/>
  <c r="I1380" i="32" s="1"/>
  <c r="H1381" i="32"/>
  <c r="I1381" i="32" s="1"/>
  <c r="H1382" i="32"/>
  <c r="I1382" i="32"/>
  <c r="H1383" i="32"/>
  <c r="I1383" i="32" s="1"/>
  <c r="H1384" i="32"/>
  <c r="I1384" i="32" s="1"/>
  <c r="H1385" i="32"/>
  <c r="I1385" i="32" s="1"/>
  <c r="H1386" i="32"/>
  <c r="I1386" i="32"/>
  <c r="H1387" i="32"/>
  <c r="I1387" i="32" s="1"/>
  <c r="H1388" i="32"/>
  <c r="I1388" i="32"/>
  <c r="H1389" i="32"/>
  <c r="I1389" i="32" s="1"/>
  <c r="H1390" i="32"/>
  <c r="I1390" i="32"/>
  <c r="H1391" i="32"/>
  <c r="I1391" i="32" s="1"/>
  <c r="H1392" i="32"/>
  <c r="I1392" i="32" s="1"/>
  <c r="H1393" i="32"/>
  <c r="I1393" i="32" s="1"/>
  <c r="H1394" i="32"/>
  <c r="I1394" i="32" s="1"/>
  <c r="H1395" i="32"/>
  <c r="I1395" i="32" s="1"/>
  <c r="H1396" i="32"/>
  <c r="I1396" i="32" s="1"/>
  <c r="H1397" i="32"/>
  <c r="I1397" i="32" s="1"/>
  <c r="H1398" i="32"/>
  <c r="I1398" i="32"/>
  <c r="H1399" i="32"/>
  <c r="I1399" i="32" s="1"/>
  <c r="H1400" i="32"/>
  <c r="I1400" i="32" s="1"/>
  <c r="H1401" i="32"/>
  <c r="I1401" i="32" s="1"/>
  <c r="H1402" i="32"/>
  <c r="I1402" i="32"/>
  <c r="H1403" i="32"/>
  <c r="I1403" i="32" s="1"/>
  <c r="H1404" i="32"/>
  <c r="I1404" i="32" s="1"/>
  <c r="H1405" i="32"/>
  <c r="I1405" i="32" s="1"/>
  <c r="H1406" i="32"/>
  <c r="I1406" i="32" s="1"/>
  <c r="H1407" i="32"/>
  <c r="I1407" i="32" s="1"/>
  <c r="H1408" i="32"/>
  <c r="I1408" i="32" s="1"/>
  <c r="H1409" i="32"/>
  <c r="I1409" i="32" s="1"/>
  <c r="H1410" i="32"/>
  <c r="I1410" i="32" s="1"/>
  <c r="H1411" i="32"/>
  <c r="I1411" i="32" s="1"/>
  <c r="H1412" i="32"/>
  <c r="I1412" i="32" s="1"/>
  <c r="H1413" i="32"/>
  <c r="I1413" i="32" s="1"/>
  <c r="H1414" i="32"/>
  <c r="I1414" i="32" s="1"/>
  <c r="H1415" i="32"/>
  <c r="I1415" i="32" s="1"/>
  <c r="H1416" i="32"/>
  <c r="I1416" i="32" s="1"/>
  <c r="H1417" i="32"/>
  <c r="I1417" i="32" s="1"/>
  <c r="H1418" i="32"/>
  <c r="I1418" i="32"/>
  <c r="H1419" i="32"/>
  <c r="I1419" i="32" s="1"/>
  <c r="H1420" i="32"/>
  <c r="I1420" i="32"/>
  <c r="H1421" i="32"/>
  <c r="I1421" i="32" s="1"/>
  <c r="H1422" i="32"/>
  <c r="I1422" i="32" s="1"/>
  <c r="H1423" i="32"/>
  <c r="I1423" i="32" s="1"/>
  <c r="H1424" i="32"/>
  <c r="I1424" i="32" s="1"/>
  <c r="H1425" i="32"/>
  <c r="I1425" i="32" s="1"/>
  <c r="H1426" i="32"/>
  <c r="I1426" i="32" s="1"/>
  <c r="H1427" i="32"/>
  <c r="I1427" i="32" s="1"/>
  <c r="H1428" i="32"/>
  <c r="I1428" i="32" s="1"/>
  <c r="H1429" i="32"/>
  <c r="I1429" i="32" s="1"/>
  <c r="H1430" i="32"/>
  <c r="I1430" i="32"/>
  <c r="H1431" i="32"/>
  <c r="I1431" i="32" s="1"/>
  <c r="H1432" i="32"/>
  <c r="I1432" i="32" s="1"/>
  <c r="H1433" i="32"/>
  <c r="I1433" i="32" s="1"/>
  <c r="H1434" i="32"/>
  <c r="I1434" i="32"/>
  <c r="H1435" i="32"/>
  <c r="I1435" i="32" s="1"/>
  <c r="H1436" i="32"/>
  <c r="I1436" i="32"/>
  <c r="H1437" i="32"/>
  <c r="I1437" i="32" s="1"/>
  <c r="H1438" i="32"/>
  <c r="I1438" i="32"/>
  <c r="H1439" i="32"/>
  <c r="I1439" i="32" s="1"/>
  <c r="H1440" i="32"/>
  <c r="I1440" i="32" s="1"/>
  <c r="H1441" i="32"/>
  <c r="I1441" i="32" s="1"/>
  <c r="H1442" i="32"/>
  <c r="I1442" i="32" s="1"/>
  <c r="H1443" i="32"/>
  <c r="I1443" i="32" s="1"/>
  <c r="H1444" i="32"/>
  <c r="I1444" i="32" s="1"/>
  <c r="H1445" i="32"/>
  <c r="I1445" i="32" s="1"/>
  <c r="H1446" i="32"/>
  <c r="I1446" i="32"/>
  <c r="H1447" i="32"/>
  <c r="I1447" i="32" s="1"/>
  <c r="H1448" i="32"/>
  <c r="I1448" i="32" s="1"/>
  <c r="H1449" i="32"/>
  <c r="I1449" i="32" s="1"/>
  <c r="H1450" i="32"/>
  <c r="I1450" i="32"/>
  <c r="H1451" i="32"/>
  <c r="I1451" i="32" s="1"/>
  <c r="H1452" i="32"/>
  <c r="I1452" i="32" s="1"/>
  <c r="H1453" i="32"/>
  <c r="I1453" i="32" s="1"/>
  <c r="H1454" i="32"/>
  <c r="I1454" i="32" s="1"/>
  <c r="H1455" i="32"/>
  <c r="I1455" i="32" s="1"/>
  <c r="H1456" i="32"/>
  <c r="I1456" i="32" s="1"/>
  <c r="H1457" i="32"/>
  <c r="I1457" i="32" s="1"/>
  <c r="H1458" i="32"/>
  <c r="I1458" i="32" s="1"/>
  <c r="H1459" i="32"/>
  <c r="I1459" i="32" s="1"/>
  <c r="H1460" i="32"/>
  <c r="I1460" i="32" s="1"/>
  <c r="H1461" i="32"/>
  <c r="I1461" i="32" s="1"/>
  <c r="H1462" i="32"/>
  <c r="I1462" i="32" s="1"/>
  <c r="H1463" i="32"/>
  <c r="I1463" i="32" s="1"/>
  <c r="H1464" i="32"/>
  <c r="I1464" i="32" s="1"/>
  <c r="H1465" i="32"/>
  <c r="I1465" i="32" s="1"/>
  <c r="H1466" i="32"/>
  <c r="I1466" i="32"/>
  <c r="H1467" i="32"/>
  <c r="I1467" i="32" s="1"/>
  <c r="H1468" i="32"/>
  <c r="I1468" i="32"/>
  <c r="H1469" i="32"/>
  <c r="I1469" i="32" s="1"/>
  <c r="H1470" i="32"/>
  <c r="I1470" i="32" s="1"/>
  <c r="H1471" i="32"/>
  <c r="I1471" i="32" s="1"/>
  <c r="H1472" i="32"/>
  <c r="I1472" i="32" s="1"/>
  <c r="H1473" i="32"/>
  <c r="I1473" i="32" s="1"/>
  <c r="H1474" i="32"/>
  <c r="I1474" i="32" s="1"/>
  <c r="H1475" i="32"/>
  <c r="I1475" i="32" s="1"/>
  <c r="H1476" i="32"/>
  <c r="I1476" i="32" s="1"/>
  <c r="H1477" i="32"/>
  <c r="I1477" i="32" s="1"/>
  <c r="H1478" i="32"/>
  <c r="I1478" i="32"/>
  <c r="H1479" i="32"/>
  <c r="I1479" i="32" s="1"/>
  <c r="H1480" i="32"/>
  <c r="I1480" i="32" s="1"/>
  <c r="H1481" i="32"/>
  <c r="I1481" i="32" s="1"/>
  <c r="H1482" i="32"/>
  <c r="I1482" i="32"/>
  <c r="H1483" i="32"/>
  <c r="I1483" i="32" s="1"/>
  <c r="H1484" i="32"/>
  <c r="I1484" i="32"/>
  <c r="H1485" i="32"/>
  <c r="I1485" i="32" s="1"/>
  <c r="H1486" i="32"/>
  <c r="I1486" i="32"/>
  <c r="H3" i="32"/>
  <c r="I3" i="32" s="1"/>
  <c r="H4" i="32"/>
  <c r="I4" i="32" s="1"/>
  <c r="H5" i="32"/>
  <c r="I5" i="32" s="1"/>
  <c r="H6" i="32"/>
  <c r="I6" i="32" s="1"/>
  <c r="H7" i="32"/>
  <c r="I7" i="32" s="1"/>
  <c r="H8" i="32"/>
  <c r="I8" i="32" s="1"/>
  <c r="H2" i="32"/>
  <c r="I2" i="32" s="1"/>
  <c r="R9" i="31"/>
  <c r="M9" i="31"/>
  <c r="R10" i="31"/>
  <c r="L10" i="31" s="1"/>
  <c r="R11" i="31"/>
  <c r="M11" i="31" s="1"/>
  <c r="R12" i="31"/>
  <c r="M12" i="31" s="1"/>
  <c r="R13" i="31"/>
  <c r="L13" i="31" s="1"/>
  <c r="R14" i="31"/>
  <c r="L14" i="31" s="1"/>
  <c r="M14" i="31"/>
  <c r="R15" i="31"/>
  <c r="L15" i="31" s="1"/>
  <c r="L16" i="31"/>
  <c r="R33" i="31"/>
  <c r="R51" i="31"/>
  <c r="R52" i="31"/>
  <c r="R53" i="31"/>
  <c r="R54" i="31"/>
  <c r="M54" i="31" s="1"/>
  <c r="R55" i="31"/>
  <c r="M55" i="31" s="1"/>
  <c r="R56" i="31"/>
  <c r="L56" i="31" s="1"/>
  <c r="R57" i="31"/>
  <c r="M57" i="31" s="1"/>
  <c r="R58" i="31"/>
  <c r="L58" i="31" s="1"/>
  <c r="R60" i="31"/>
  <c r="M60" i="31" s="1"/>
  <c r="R61" i="31"/>
  <c r="M61" i="31" s="1"/>
  <c r="R62" i="31"/>
  <c r="L62" i="31" s="1"/>
  <c r="R89" i="31"/>
  <c r="R90" i="31"/>
  <c r="R108" i="31"/>
  <c r="R109" i="31"/>
  <c r="R110" i="31"/>
  <c r="L110" i="31" s="1"/>
  <c r="R111" i="31"/>
  <c r="M111" i="31" s="1"/>
  <c r="R112" i="31"/>
  <c r="L112" i="31" s="1"/>
  <c r="M112" i="31"/>
  <c r="R113" i="31"/>
  <c r="L113" i="31" s="1"/>
  <c r="R114" i="31"/>
  <c r="M114" i="31" s="1"/>
  <c r="R115" i="31"/>
  <c r="L115" i="31" s="1"/>
  <c r="R116" i="31"/>
  <c r="L116" i="31" s="1"/>
  <c r="R117" i="31"/>
  <c r="L117" i="31" s="1"/>
  <c r="R118" i="31"/>
  <c r="L118" i="31" s="1"/>
  <c r="R119" i="31"/>
  <c r="L119" i="31" s="1"/>
  <c r="R120" i="31"/>
  <c r="M120" i="31"/>
  <c r="R121" i="31"/>
  <c r="L121" i="31" s="1"/>
  <c r="R122" i="31"/>
  <c r="L122" i="31" s="1"/>
  <c r="R124" i="31"/>
  <c r="M124" i="31" s="1"/>
  <c r="R125" i="31"/>
  <c r="M125" i="31" s="1"/>
  <c r="L125" i="31"/>
  <c r="R126" i="31"/>
  <c r="M126" i="31" s="1"/>
  <c r="R127" i="31"/>
  <c r="L127" i="31"/>
  <c r="R128" i="31"/>
  <c r="M128" i="31" s="1"/>
  <c r="R129" i="31"/>
  <c r="M129" i="31" s="1"/>
  <c r="L129" i="31"/>
  <c r="R130" i="31"/>
  <c r="R131" i="31"/>
  <c r="R132" i="31"/>
  <c r="R133" i="31"/>
  <c r="R134" i="31"/>
  <c r="L134" i="31" s="1"/>
  <c r="R135" i="31"/>
  <c r="M135" i="31" s="1"/>
  <c r="R137" i="31"/>
  <c r="M137" i="31" s="1"/>
  <c r="R138" i="31"/>
  <c r="M138" i="31" s="1"/>
  <c r="L138" i="31"/>
  <c r="R139" i="31"/>
  <c r="L139" i="31" s="1"/>
  <c r="R141" i="31"/>
  <c r="L141" i="31" s="1"/>
  <c r="M141" i="31"/>
  <c r="R142" i="31"/>
  <c r="L142" i="31" s="1"/>
  <c r="R143" i="31"/>
  <c r="L143" i="31" s="1"/>
  <c r="M143" i="31"/>
  <c r="R144" i="31"/>
  <c r="R145" i="31"/>
  <c r="R146" i="31"/>
  <c r="R147" i="31"/>
  <c r="R148" i="31"/>
  <c r="L148" i="31" s="1"/>
  <c r="R149" i="31"/>
  <c r="M149" i="31" s="1"/>
  <c r="R150" i="31"/>
  <c r="L150" i="31" s="1"/>
  <c r="R151" i="31"/>
  <c r="L151" i="31" s="1"/>
  <c r="R153" i="31"/>
  <c r="L153" i="31" s="1"/>
  <c r="R154" i="31"/>
  <c r="R155" i="31"/>
  <c r="R156" i="31"/>
  <c r="R8" i="31"/>
  <c r="M8" i="31" s="1"/>
  <c r="I36" i="40"/>
  <c r="I35" i="40"/>
  <c r="I19" i="40"/>
  <c r="I38" i="40"/>
  <c r="K7" i="39"/>
  <c r="I7" i="40"/>
  <c r="G14" i="7"/>
  <c r="G13" i="7"/>
  <c r="G12" i="7"/>
  <c r="G11" i="7"/>
  <c r="G10" i="7"/>
  <c r="G9" i="7"/>
  <c r="G8" i="7"/>
  <c r="G7" i="7"/>
  <c r="G6" i="7"/>
  <c r="I57" i="40"/>
  <c r="I56" i="40"/>
  <c r="I55" i="40"/>
  <c r="I39" i="40"/>
  <c r="I37" i="40"/>
  <c r="I8" i="40"/>
  <c r="I15" i="40"/>
  <c r="I9" i="40"/>
  <c r="I10" i="40"/>
  <c r="I11" i="40"/>
  <c r="I12" i="40"/>
  <c r="I13" i="40"/>
  <c r="I14" i="40"/>
  <c r="I16" i="40"/>
  <c r="I17" i="40"/>
  <c r="I18" i="40"/>
  <c r="I20" i="40"/>
  <c r="I21" i="40"/>
  <c r="I22" i="40"/>
  <c r="I23" i="40"/>
  <c r="I24" i="40"/>
  <c r="I25" i="40"/>
  <c r="I26" i="40"/>
  <c r="I27" i="40"/>
  <c r="I28" i="40"/>
  <c r="I29" i="40"/>
  <c r="I30" i="40"/>
  <c r="I31" i="40"/>
  <c r="I32" i="40"/>
  <c r="I33" i="40"/>
  <c r="I34" i="40"/>
  <c r="I41" i="40"/>
  <c r="I42" i="40"/>
  <c r="I43" i="40"/>
  <c r="I44" i="40"/>
  <c r="I45" i="40"/>
  <c r="I46" i="40"/>
  <c r="I47" i="40"/>
  <c r="I48" i="40"/>
  <c r="I49" i="40"/>
  <c r="I50" i="40"/>
  <c r="I51" i="40"/>
  <c r="I52" i="40"/>
  <c r="I53" i="40"/>
  <c r="I54" i="40"/>
  <c r="N7" i="39"/>
  <c r="K8" i="39"/>
  <c r="N8" i="39"/>
  <c r="K9" i="39"/>
  <c r="N9" i="39"/>
  <c r="K10" i="39"/>
  <c r="R10" i="39"/>
  <c r="N10" i="39"/>
  <c r="N11" i="39"/>
  <c r="K12" i="39"/>
  <c r="N12" i="39"/>
  <c r="K13" i="39"/>
  <c r="N13" i="39"/>
  <c r="K14" i="39"/>
  <c r="N14" i="39"/>
  <c r="K15" i="39"/>
  <c r="N15" i="39"/>
  <c r="K16" i="39"/>
  <c r="N16" i="39"/>
  <c r="K17" i="39"/>
  <c r="N17" i="39"/>
  <c r="K18" i="39"/>
  <c r="N18" i="39"/>
  <c r="K19" i="39"/>
  <c r="R19" i="39"/>
  <c r="N19" i="39"/>
  <c r="K20" i="39"/>
  <c r="N20" i="39"/>
  <c r="K21" i="39"/>
  <c r="N21" i="39"/>
  <c r="K22" i="39"/>
  <c r="N22" i="39"/>
  <c r="K23" i="39"/>
  <c r="N23" i="39"/>
  <c r="K24" i="39"/>
  <c r="N24" i="39"/>
  <c r="K25" i="39"/>
  <c r="N25" i="39"/>
  <c r="K26" i="39"/>
  <c r="N26" i="39"/>
  <c r="K27" i="39"/>
  <c r="N27" i="39"/>
  <c r="K28" i="39"/>
  <c r="N28" i="39"/>
  <c r="K29" i="39"/>
  <c r="N29" i="39"/>
  <c r="K30" i="39"/>
  <c r="N30" i="39"/>
  <c r="K31" i="39"/>
  <c r="K33" i="39"/>
  <c r="K34" i="39"/>
  <c r="K50" i="39"/>
  <c r="K51" i="39"/>
  <c r="K52" i="39"/>
  <c r="K53" i="39"/>
  <c r="K54" i="39"/>
  <c r="K57" i="39"/>
  <c r="K59" i="39"/>
  <c r="N51" i="39"/>
  <c r="N52" i="39"/>
  <c r="N53" i="39"/>
  <c r="N54" i="39"/>
  <c r="S101" i="39"/>
  <c r="N32" i="39"/>
  <c r="N33" i="39"/>
  <c r="N34" i="39"/>
  <c r="N50" i="39"/>
  <c r="I148" i="31"/>
  <c r="I149" i="31"/>
  <c r="I150" i="31"/>
  <c r="I151" i="31"/>
  <c r="I152" i="31"/>
  <c r="I153" i="31"/>
  <c r="I136" i="31"/>
  <c r="I137" i="31"/>
  <c r="I138" i="31"/>
  <c r="I139" i="31"/>
  <c r="I140" i="31"/>
  <c r="I141" i="31"/>
  <c r="I142" i="31"/>
  <c r="I143" i="31"/>
  <c r="I111" i="31"/>
  <c r="I112" i="31"/>
  <c r="I113" i="31"/>
  <c r="I114" i="31"/>
  <c r="I115" i="31"/>
  <c r="I116" i="31"/>
  <c r="I117" i="31"/>
  <c r="I118" i="31"/>
  <c r="I119" i="31"/>
  <c r="I120" i="31"/>
  <c r="I121" i="31"/>
  <c r="I122" i="31"/>
  <c r="I123" i="31"/>
  <c r="I124" i="31"/>
  <c r="I125" i="31"/>
  <c r="I126" i="31"/>
  <c r="I127" i="31"/>
  <c r="I128" i="31"/>
  <c r="I129" i="31"/>
  <c r="I135" i="31"/>
  <c r="I134" i="31"/>
  <c r="I110" i="31"/>
  <c r="L9" i="31"/>
  <c r="M139" i="31"/>
  <c r="M127" i="31"/>
  <c r="L120" i="31"/>
  <c r="L80" i="31"/>
  <c r="M80" i="31"/>
  <c r="M62" i="31"/>
  <c r="L76" i="31"/>
  <c r="M76" i="31"/>
  <c r="L59" i="31"/>
  <c r="M59" i="31"/>
  <c r="M72" i="31"/>
  <c r="M17" i="31"/>
  <c r="L84" i="31"/>
  <c r="M84" i="31"/>
  <c r="L68" i="31"/>
  <c r="M68" i="31"/>
  <c r="L64" i="31"/>
  <c r="L28" i="31"/>
  <c r="M28" i="31"/>
  <c r="L24" i="31"/>
  <c r="L20" i="31"/>
  <c r="L123" i="31"/>
  <c r="L83" i="31"/>
  <c r="M77" i="31"/>
  <c r="U108" i="39"/>
  <c r="T114" i="39"/>
  <c r="T106" i="39"/>
  <c r="U112" i="39"/>
  <c r="T118" i="39"/>
  <c r="L79" i="31"/>
  <c r="M79" i="31"/>
  <c r="L70" i="31"/>
  <c r="L86" i="31"/>
  <c r="M86" i="31"/>
  <c r="T116" i="39"/>
  <c r="U116" i="39"/>
  <c r="M82" i="31"/>
  <c r="M158" i="31"/>
  <c r="T119" i="39"/>
  <c r="M78" i="31"/>
  <c r="M74" i="31"/>
  <c r="M162" i="31"/>
  <c r="M30" i="31"/>
  <c r="L163" i="31"/>
  <c r="L159" i="31"/>
  <c r="L21" i="31"/>
  <c r="L161" i="31" l="1"/>
  <c r="T103" i="39"/>
  <c r="T111" i="39"/>
  <c r="T117" i="39"/>
  <c r="L135" i="31"/>
  <c r="M136" i="31"/>
  <c r="L31" i="31"/>
  <c r="T110" i="39"/>
  <c r="L140" i="31"/>
  <c r="U109" i="39"/>
  <c r="L114" i="31"/>
  <c r="L75" i="31"/>
  <c r="U105" i="39"/>
  <c r="M85" i="31"/>
  <c r="M113" i="31"/>
  <c r="L128" i="31"/>
  <c r="T101" i="39"/>
  <c r="M67" i="31"/>
  <c r="L11" i="31"/>
  <c r="L8" i="31"/>
  <c r="L149" i="31"/>
  <c r="M118" i="31"/>
  <c r="M153" i="31"/>
  <c r="M122" i="31"/>
  <c r="M116" i="31"/>
  <c r="M142" i="31"/>
  <c r="U126" i="39"/>
  <c r="S126" i="39" s="1"/>
  <c r="U132" i="39" s="1"/>
  <c r="M115" i="31"/>
  <c r="L124" i="31"/>
  <c r="M121" i="31"/>
  <c r="M117" i="31"/>
  <c r="M150" i="31"/>
  <c r="M119" i="31"/>
  <c r="M15" i="31"/>
  <c r="M13" i="31"/>
  <c r="L126" i="31"/>
  <c r="K121" i="39"/>
  <c r="M148" i="31"/>
  <c r="L137" i="31"/>
  <c r="M134" i="31"/>
  <c r="L111" i="31"/>
  <c r="M10" i="31"/>
  <c r="E16" i="7"/>
  <c r="G16" i="7" s="1"/>
  <c r="O27" i="28" s="1"/>
  <c r="U120" i="39"/>
  <c r="E15" i="7"/>
  <c r="M56" i="31"/>
  <c r="U113" i="39"/>
  <c r="T102" i="39"/>
  <c r="M63" i="31"/>
  <c r="L19" i="31"/>
  <c r="M18" i="31"/>
  <c r="L160" i="31"/>
  <c r="M66" i="31"/>
  <c r="M110" i="31"/>
  <c r="M58" i="31"/>
  <c r="L152" i="31"/>
  <c r="T125" i="39"/>
  <c r="T126" i="39" s="1"/>
  <c r="R126" i="39" s="1"/>
  <c r="L81" i="31"/>
  <c r="R55" i="39"/>
  <c r="L88" i="31"/>
  <c r="T104" i="39"/>
  <c r="I40" i="40"/>
  <c r="L54" i="31"/>
  <c r="I58" i="40"/>
  <c r="I7" i="28" s="1"/>
  <c r="N55" i="39"/>
  <c r="L57" i="31"/>
  <c r="L55" i="31"/>
  <c r="M27" i="31"/>
  <c r="L27" i="31"/>
  <c r="L26" i="31"/>
  <c r="M26" i="31"/>
  <c r="O157" i="31"/>
  <c r="I10" i="28" s="1"/>
  <c r="O26" i="28" s="1"/>
  <c r="P26" i="28" s="1"/>
  <c r="G7" i="28"/>
  <c r="O20" i="28" s="1"/>
  <c r="P20" i="28" s="1"/>
  <c r="M151" i="31"/>
  <c r="L60" i="31"/>
  <c r="L32" i="31"/>
  <c r="L12" i="31"/>
  <c r="U115" i="39"/>
  <c r="T115" i="39"/>
  <c r="O147" i="31"/>
  <c r="G10" i="28" s="1"/>
  <c r="O25" i="28" s="1"/>
  <c r="P25" i="28" s="1"/>
  <c r="O7" i="31"/>
  <c r="K7" i="28" s="1"/>
  <c r="O21" i="28" s="1"/>
  <c r="P21" i="28" s="1"/>
  <c r="L61" i="31"/>
  <c r="K55" i="39"/>
  <c r="K128" i="39" s="1"/>
  <c r="K130" i="39" s="1"/>
  <c r="O133" i="31"/>
  <c r="E10" i="28" s="1"/>
  <c r="O24" i="28" s="1"/>
  <c r="P24" i="28" s="1"/>
  <c r="O109" i="31"/>
  <c r="C10" i="28" s="1"/>
  <c r="O23" i="28" s="1"/>
  <c r="P23" i="28" s="1"/>
  <c r="O53" i="31"/>
  <c r="M7" i="28" s="1"/>
  <c r="O22" i="28" s="1"/>
  <c r="P22" i="28" s="1"/>
  <c r="M23" i="31"/>
  <c r="M65" i="31"/>
  <c r="M25" i="31"/>
  <c r="L22" i="31"/>
  <c r="M87" i="31"/>
  <c r="M73" i="31"/>
  <c r="L71" i="31"/>
  <c r="L69" i="31"/>
  <c r="T107" i="39"/>
  <c r="L29" i="31"/>
  <c r="U121" i="39" l="1"/>
  <c r="S121" i="39" s="1"/>
  <c r="U131" i="39" s="1"/>
  <c r="I59" i="40"/>
  <c r="T121" i="39"/>
  <c r="R121" i="39" s="1"/>
  <c r="T131" i="39" s="1"/>
  <c r="T130" i="39"/>
  <c r="U130" i="39"/>
  <c r="R131" i="39"/>
  <c r="K10" i="28" s="1"/>
  <c r="T132" i="39"/>
  <c r="U129" i="39" l="1"/>
  <c r="S129" i="39" s="1"/>
  <c r="O19" i="28" s="1"/>
  <c r="O15" i="28" s="1"/>
  <c r="T129" i="39"/>
  <c r="R129" i="39" s="1"/>
  <c r="C7" i="28" s="1"/>
  <c r="M10" i="28" s="1"/>
  <c r="O16" i="28" l="1"/>
  <c r="D15" i="28" s="1"/>
  <c r="P19"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I36" authorId="0" shapeId="0" xr:uid="{00000000-0006-0000-0000-000001000000}">
      <text>
        <r>
          <rPr>
            <sz val="9"/>
            <color indexed="10"/>
            <rFont val="MS P ゴシック"/>
            <family val="3"/>
            <charset val="128"/>
          </rPr>
          <t>○注意事項（メールの不達多数）
　担当者の</t>
        </r>
        <r>
          <rPr>
            <b/>
            <sz val="9"/>
            <color indexed="10"/>
            <rFont val="MS P ゴシック"/>
            <family val="3"/>
            <charset val="128"/>
          </rPr>
          <t>所属のメールアドレスがある場合は、所属メール</t>
        </r>
        <r>
          <rPr>
            <sz val="9"/>
            <color indexed="10"/>
            <rFont val="MS P ゴシック"/>
            <family val="3"/>
            <charset val="128"/>
          </rPr>
          <t>を記入してください。
　（個人のメールアドレスの場合、異動等により転送していただく手間を省くため。）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F77" authorId="0" shapeId="0" xr:uid="{00000000-0006-0000-0200-000001000000}">
      <text>
        <r>
          <rPr>
            <sz val="14"/>
            <color indexed="10"/>
            <rFont val="MS P ゴシック"/>
            <family val="3"/>
            <charset val="128"/>
          </rPr>
          <t>電気事業者の欄が不足した場合は地球温暖化対策課(052-954-6242)に連絡してください。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F8" authorId="0" shapeId="0" xr:uid="{00000000-0006-0000-0700-000001000000}">
      <text>
        <r>
          <rPr>
            <sz val="9"/>
            <color indexed="10"/>
            <rFont val="MS P ゴシック"/>
            <family val="3"/>
            <charset val="128"/>
          </rPr>
          <t xml:space="preserve">○注意事項（記入ミス多数）
　基準年度・計画期間は、計画書の年度を転記してください。
</t>
        </r>
      </text>
    </comment>
    <comment ref="F14" authorId="0" shapeId="0" xr:uid="{00000000-0006-0000-0700-000002000000}">
      <text>
        <r>
          <rPr>
            <sz val="9"/>
            <color indexed="10"/>
            <rFont val="MS P ゴシック"/>
            <family val="3"/>
            <charset val="128"/>
          </rPr>
          <t>○注意事項（記入ミス多数）
　計画書の値を転記してください。</t>
        </r>
      </text>
    </comment>
    <comment ref="F21" authorId="0" shapeId="0" xr:uid="{00000000-0006-0000-0700-000003000000}">
      <text>
        <r>
          <rPr>
            <sz val="9"/>
            <color indexed="10"/>
            <rFont val="MS P ゴシック"/>
            <family val="3"/>
            <charset val="128"/>
          </rPr>
          <t>○注意事項（記入ミス多数）
　計画書の値を転記してください。</t>
        </r>
      </text>
    </comment>
    <comment ref="D37" authorId="0" shapeId="0" xr:uid="{00000000-0006-0000-0700-000004000000}">
      <text>
        <r>
          <rPr>
            <sz val="10.5"/>
            <color indexed="10"/>
            <rFont val="MS P ゴシック"/>
            <family val="3"/>
            <charset val="128"/>
          </rPr>
          <t>○注意事項（記入漏れ多数）
　必ず記入してください。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H9" authorId="0" shapeId="0" xr:uid="{00000000-0006-0000-0800-000001000000}">
      <text>
        <r>
          <rPr>
            <sz val="9"/>
            <color indexed="10"/>
            <rFont val="MS P ゴシック"/>
            <family val="3"/>
            <charset val="128"/>
          </rPr>
          <t>○注意事項（記入ミス多数）
　計画書の</t>
        </r>
        <r>
          <rPr>
            <b/>
            <sz val="9"/>
            <color indexed="10"/>
            <rFont val="MS P ゴシック"/>
            <family val="3"/>
            <charset val="128"/>
          </rPr>
          <t>第３年度</t>
        </r>
        <r>
          <rPr>
            <sz val="9"/>
            <color indexed="10"/>
            <rFont val="MS P ゴシック"/>
            <family val="3"/>
            <charset val="128"/>
          </rPr>
          <t>の計画状況を転記してください。
　計画書の基準年度の実施状況ではありません。</t>
        </r>
      </text>
    </comment>
    <comment ref="K10" authorId="0" shapeId="0" xr:uid="{00000000-0006-0000-0800-000002000000}">
      <text>
        <r>
          <rPr>
            <sz val="9"/>
            <color indexed="10"/>
            <rFont val="MS P ゴシック"/>
            <family val="3"/>
            <charset val="128"/>
          </rPr>
          <t>○注意事項（記入ミス多数）
　第1年度から実施年度までの内容を記載してください。
　実績年度の翌年度以降は未記入とし、計画書を転記する必要はありません。</t>
        </r>
      </text>
    </comment>
    <comment ref="N10" authorId="0" shapeId="0" xr:uid="{00000000-0006-0000-0800-000003000000}">
      <text>
        <r>
          <rPr>
            <sz val="9"/>
            <color indexed="10"/>
            <rFont val="MS P ゴシック"/>
            <family val="3"/>
            <charset val="128"/>
          </rPr>
          <t>○注意事項（記入漏れ多数）
　未実施の場合も課題を記入してください。
　実施の場合に実施内容を記入するだけではありません。</t>
        </r>
      </text>
    </comment>
    <comment ref="D26" authorId="0" shapeId="0" xr:uid="{00000000-0006-0000-0800-000004000000}">
      <text>
        <r>
          <rPr>
            <sz val="9"/>
            <color indexed="10"/>
            <rFont val="MS P ゴシック"/>
            <family val="3"/>
            <charset val="128"/>
          </rPr>
          <t>○注意事項（記入ミス多数）
　この自動車には、</t>
        </r>
        <r>
          <rPr>
            <b/>
            <sz val="9"/>
            <color indexed="10"/>
            <rFont val="MS P ゴシック"/>
            <family val="3"/>
            <charset val="128"/>
          </rPr>
          <t>事業所外</t>
        </r>
        <r>
          <rPr>
            <sz val="9"/>
            <color indexed="10"/>
            <rFont val="MS P ゴシック"/>
            <family val="3"/>
            <charset val="128"/>
          </rPr>
          <t>を走行するものも含まれます。
　なお、計算書①は、事業所内を走行するもののみです。</t>
        </r>
      </text>
    </comment>
    <comment ref="O29" authorId="0" shapeId="0" xr:uid="{00000000-0006-0000-0800-000005000000}">
      <text>
        <r>
          <rPr>
            <sz val="9"/>
            <color indexed="10"/>
            <rFont val="MS P ゴシック"/>
            <family val="3"/>
            <charset val="128"/>
          </rPr>
          <t xml:space="preserve">○注意事項（記入漏れ多数）
　削減効果を記述できない場合は、必ず記述できない理由を記入してください。
</t>
        </r>
      </text>
    </comment>
    <comment ref="C30" authorId="0" shapeId="0" xr:uid="{00000000-0006-0000-0800-000006000000}">
      <text>
        <r>
          <rPr>
            <sz val="9"/>
            <color indexed="10"/>
            <rFont val="MS P ゴシック"/>
            <family val="3"/>
            <charset val="128"/>
          </rPr>
          <t>○注意事項（記入ミス多数）
　必須対策の１～16番に該当しない対策を記入してください。
　例えば、LED化は必須対策13に含まれるため、自主対策には該当しません。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A4" authorId="0" shapeId="0" xr:uid="{00000000-0006-0000-0900-000001000000}">
      <text>
        <r>
          <rPr>
            <sz val="9"/>
            <color indexed="10"/>
            <rFont val="MS P ゴシック"/>
            <family val="3"/>
            <charset val="128"/>
          </rPr>
          <t>○注意事項（記入ミス多数）
　先進的・先導的対策とは、自社の排出量の削減に寄与する対策ではなく、</t>
        </r>
        <r>
          <rPr>
            <b/>
            <sz val="9"/>
            <color indexed="10"/>
            <rFont val="MS P ゴシック"/>
            <family val="3"/>
            <charset val="128"/>
          </rPr>
          <t>社会全体や他社からの排出量の削減に寄与する対策</t>
        </r>
        <r>
          <rPr>
            <sz val="9"/>
            <color indexed="10"/>
            <rFont val="MS P ゴシック"/>
            <family val="3"/>
            <charset val="128"/>
          </rPr>
          <t>です。
　例えば、老朽化による設備更新は、自社の排出量の削減に寄与する対策のため、記入する場合は、別紙５の自主対策に記入してください。
　また、自社の排出量の削減にも寄与する対策は、主目的により、別紙５の自主対策かこの先進的・先導的対策のどちらか一方に記入してください。</t>
        </r>
        <r>
          <rPr>
            <sz val="9"/>
            <color indexed="81"/>
            <rFont val="MS P ゴシック"/>
            <family val="3"/>
            <charset val="128"/>
          </rPr>
          <t xml:space="preserve">
</t>
        </r>
      </text>
    </comment>
    <comment ref="B9" authorId="0" shapeId="0" xr:uid="{00000000-0006-0000-0900-000002000000}">
      <text>
        <r>
          <rPr>
            <sz val="9"/>
            <color indexed="10"/>
            <rFont val="MS P ゴシック"/>
            <family val="3"/>
            <charset val="128"/>
          </rPr>
          <t>○注意事項（記入ミス多数）
　以下の項目から選択してください。
　１　低炭素型の技術・製品・サービスの調達における対策
　２　低炭素型の技術・製品・サービスの提供における対策
　３　その他の先進的・先導的対策
　各項目の趣旨や例は、「地球温暖化対策計画書制度ガイドブック」（以下のWebページに掲載）を
参照してください。
　https://www.pref.aichi.jp/uploaded/attachment/289711.pdf</t>
        </r>
      </text>
    </comment>
    <comment ref="F9" authorId="0" shapeId="0" xr:uid="{00000000-0006-0000-0900-000003000000}">
      <text>
        <r>
          <rPr>
            <sz val="9"/>
            <color indexed="10"/>
            <rFont val="MS P ゴシック"/>
            <family val="3"/>
            <charset val="128"/>
          </rPr>
          <t>○注意事項（記入漏れ多数）
　第1年度から実施年度までの内容を記載してください。
　実績年度の翌年度以降は未記入とし、計画書を転記する必要はありません。</t>
        </r>
      </text>
    </comment>
    <comment ref="J9" authorId="0" shapeId="0" xr:uid="{00000000-0006-0000-0900-000004000000}">
      <text>
        <r>
          <rPr>
            <sz val="9"/>
            <color indexed="10"/>
            <rFont val="MS P ゴシック"/>
            <family val="3"/>
            <charset val="128"/>
          </rPr>
          <t>○注意事項（記入漏れ多数）
　削減効果を記述できない場合は、必ず記述できない理由を記入してください。</t>
        </r>
      </text>
    </comment>
  </commentList>
</comments>
</file>

<file path=xl/sharedStrings.xml><?xml version="1.0" encoding="utf-8"?>
<sst xmlns="http://schemas.openxmlformats.org/spreadsheetml/2006/main" count="9357" uniqueCount="2612">
  <si>
    <t>　　（計画期間内は、規模要件を下回ったとしても、計算書を記入）</t>
    <phoneticPr fontId="22"/>
  </si>
  <si>
    <t xml:space="preserve"> 3.41</t>
    <phoneticPr fontId="22"/>
  </si>
  <si>
    <t xml:space="preserve"> 8.41</t>
    <phoneticPr fontId="22"/>
  </si>
  <si>
    <t xml:space="preserve"> 28.5</t>
    <phoneticPr fontId="22"/>
  </si>
  <si>
    <t>1.02</t>
    <phoneticPr fontId="22"/>
  </si>
  <si>
    <t>1.36</t>
    <phoneticPr fontId="22"/>
  </si>
  <si>
    <t>9.97</t>
    <phoneticPr fontId="22"/>
  </si>
  <si>
    <t>9.28</t>
    <phoneticPr fontId="22"/>
  </si>
  <si>
    <t>9.76</t>
    <phoneticPr fontId="22"/>
  </si>
  <si>
    <t>N0105 ガス加熱炉〔液体燃料・気体燃料〕N2O</t>
    <phoneticPr fontId="22"/>
  </si>
  <si>
    <t xml:space="preserve">N0607 牛（ふんから分離した尿・強制発酵） </t>
  </si>
  <si>
    <t xml:space="preserve">N0608 牛（ふんから分離した尿・浄化） </t>
  </si>
  <si>
    <t xml:space="preserve">N0609 牛（ふんから分離した尿・貯留） </t>
  </si>
  <si>
    <t xml:space="preserve">N0610 牛（ふんと尿との混合物・天日乾燥） </t>
  </si>
  <si>
    <t xml:space="preserve">N0611 牛（ふんと尿との混合物・火力乾燥） </t>
  </si>
  <si>
    <t xml:space="preserve">N0612 牛（ふんと尿との混合物・強制発酵）(乳用牛) </t>
  </si>
  <si>
    <t xml:space="preserve">N0613 牛（ふんと尿との混合物・強制発酵）(肉用牛) </t>
  </si>
  <si>
    <t xml:space="preserve">N0614 牛（ふんと尿との混合物・堆積発酵）(乳用牛) </t>
  </si>
  <si>
    <t xml:space="preserve">N0615 牛（ふんと尿との混合物・堆積発酵）(肉用牛) </t>
  </si>
  <si>
    <t xml:space="preserve">N0616 牛（ふんと尿との混合物・浄化） </t>
  </si>
  <si>
    <t xml:space="preserve">N0617 牛（ふんと尿との混合物・貯留） </t>
  </si>
  <si>
    <t>※ 代表者役職名・氏名を記入（例：代表取締役　愛知太郎）
※ 書類の作成・提出が事業所長等に委任されている場合、事業所名は代表者氏名欄に記入</t>
    <rPh sb="2" eb="5">
      <t>ダイヒョウシャ</t>
    </rPh>
    <rPh sb="5" eb="8">
      <t>ヤクショクメイ</t>
    </rPh>
    <rPh sb="9" eb="11">
      <t>シメイ</t>
    </rPh>
    <rPh sb="12" eb="14">
      <t>キニュウ</t>
    </rPh>
    <rPh sb="15" eb="16">
      <t>レイ</t>
    </rPh>
    <rPh sb="17" eb="19">
      <t>ダイヒョウ</t>
    </rPh>
    <rPh sb="19" eb="22">
      <t>トリシマリヤク</t>
    </rPh>
    <rPh sb="23" eb="25">
      <t>アイチ</t>
    </rPh>
    <rPh sb="25" eb="27">
      <t>タロウ</t>
    </rPh>
    <phoneticPr fontId="22"/>
  </si>
  <si>
    <t>N0639 放牧された山羊、馬</t>
  </si>
  <si>
    <t>N0640 その他の山羊、馬</t>
  </si>
  <si>
    <t>N0641 放牧された水牛</t>
  </si>
  <si>
    <t>N0642 その他の水牛（固形にしたふん尿の乾燥又は貯留によりそのふん尿の管理が行われるもの）</t>
  </si>
  <si>
    <t>N0643 その他の水牛（燃焼の用に供し、又は耕地に散布することによりそのふん尿の管理が行われるもの）</t>
  </si>
  <si>
    <t>N0644 放牧された牛が排せつするふん尿からの排出</t>
  </si>
  <si>
    <t>N0701 野菜</t>
  </si>
  <si>
    <t>N0702 水稲</t>
  </si>
  <si>
    <t>N0703 果樹</t>
  </si>
  <si>
    <t>N0704 茶樹</t>
  </si>
  <si>
    <t>N0705 ばれいしょ</t>
  </si>
  <si>
    <t>N0706 飼料作物</t>
  </si>
  <si>
    <t>N0707 麦</t>
  </si>
  <si>
    <t>N0708 そば</t>
  </si>
  <si>
    <t>N0709 豆類</t>
  </si>
  <si>
    <t>N0710 かんしょ</t>
  </si>
  <si>
    <t>N0711 桑</t>
  </si>
  <si>
    <t>N0712 たばこ</t>
  </si>
  <si>
    <t xml:space="preserve">N0713 工芸農作物（茶樹、桑、たばこを除く。） </t>
  </si>
  <si>
    <t>N0801 水稲</t>
  </si>
  <si>
    <t>N0802 小麦</t>
  </si>
  <si>
    <t>N0803 二条大麦</t>
  </si>
  <si>
    <t>N0804 六条大麦</t>
  </si>
  <si>
    <t>N0805 裸麦</t>
  </si>
  <si>
    <t>N0806 えん麦</t>
  </si>
  <si>
    <t>N0807 らい麦</t>
  </si>
  <si>
    <t>N0808 とうもろこし</t>
  </si>
  <si>
    <t>N0809 そば</t>
  </si>
  <si>
    <t>N0810 大豆</t>
  </si>
  <si>
    <t>N0811 小豆</t>
  </si>
  <si>
    <t>N0812 いんげんまめ</t>
  </si>
  <si>
    <t>N0813 えんどうまめ</t>
  </si>
  <si>
    <t>N0814 そらまめ</t>
  </si>
  <si>
    <t>N0815 らっかせい</t>
  </si>
  <si>
    <t>N0816 えだまめ</t>
  </si>
  <si>
    <t>N0817 さやいんげん</t>
  </si>
  <si>
    <t>N0818 かんしょ</t>
  </si>
  <si>
    <t>N0819 こんにゃく</t>
  </si>
  <si>
    <t>N0820 さといも</t>
  </si>
  <si>
    <t>N0821 ばれいしょ</t>
  </si>
  <si>
    <t>N0822 やまのいも</t>
  </si>
  <si>
    <t>N0823 いちご</t>
  </si>
  <si>
    <t>N0824 すいか</t>
  </si>
  <si>
    <t>N0825 メロン</t>
  </si>
  <si>
    <t>N0826 きゅうり</t>
  </si>
  <si>
    <t>N0827 トマト</t>
  </si>
  <si>
    <t>N0828 なす</t>
  </si>
  <si>
    <t>N0829 ピーマン</t>
  </si>
  <si>
    <t>N0830 キャベツ</t>
  </si>
  <si>
    <t>N0831 はくさい</t>
  </si>
  <si>
    <t>N0832 ほうれんそう</t>
  </si>
  <si>
    <t>N0833 ねぎ</t>
  </si>
  <si>
    <t>N0834 たまねぎ</t>
  </si>
  <si>
    <t>N0835 レタス</t>
  </si>
  <si>
    <t>N0836 だいこん</t>
  </si>
  <si>
    <t>N0837 にんじん</t>
  </si>
  <si>
    <t>N0838 かぼちゃ</t>
  </si>
  <si>
    <t>N0839 こまつな</t>
  </si>
  <si>
    <t>N0840 ちんげんさい</t>
  </si>
  <si>
    <t>N0841 ふき</t>
  </si>
  <si>
    <t>N0842 みつば</t>
  </si>
  <si>
    <t>N0843 しゅんぎく</t>
  </si>
  <si>
    <t>N0844 にら</t>
  </si>
  <si>
    <t>N0845 にんにく</t>
  </si>
  <si>
    <t>N0846 セルリー</t>
  </si>
  <si>
    <t>N0847 カリフラワー</t>
  </si>
  <si>
    <t>N0848 ブロッコリー</t>
  </si>
  <si>
    <t>N0849 アスパラガス</t>
  </si>
  <si>
    <t>N0850 かぶ</t>
  </si>
  <si>
    <t>N0851 ごぼう</t>
  </si>
  <si>
    <t>N0852 れんこん</t>
  </si>
  <si>
    <t>N0853 しょうが</t>
  </si>
  <si>
    <t>N0854 茶</t>
  </si>
  <si>
    <t>N0855 てんさい</t>
  </si>
  <si>
    <t>N0856 さとうきび</t>
  </si>
  <si>
    <t>N0857 桑</t>
  </si>
  <si>
    <t>N0858 葉たばこ</t>
  </si>
  <si>
    <t>N0859 なたね</t>
  </si>
  <si>
    <t>N0860 牧草</t>
  </si>
  <si>
    <t>N0861 青刈りとうもろこし</t>
  </si>
  <si>
    <t>N0862 ソルゴー</t>
  </si>
  <si>
    <t>N0863 青刈りえん麦</t>
  </si>
  <si>
    <t>N0864 青刈りらい麦</t>
  </si>
  <si>
    <t xml:space="preserve">N0865 青刈りの麦（青刈りえん麦・青刈りらい麦を除く。） </t>
  </si>
  <si>
    <t>N0866 いぐさ</t>
  </si>
  <si>
    <t>N0901 水稲</t>
  </si>
  <si>
    <t>N0902 小麦</t>
  </si>
  <si>
    <t>N0903 大麦</t>
  </si>
  <si>
    <t>N0904 えん麦</t>
  </si>
  <si>
    <t>N0905 らい麦</t>
  </si>
  <si>
    <t>N0906 とうもろこし</t>
  </si>
  <si>
    <t>N0907 大豆</t>
  </si>
  <si>
    <t>N0908 小豆</t>
  </si>
  <si>
    <t>N0909 いんげんまめ</t>
  </si>
  <si>
    <t>N0910 えんどうまめ</t>
  </si>
  <si>
    <t>N0911 らっかせい</t>
  </si>
  <si>
    <t>N0912 ばれいしょ</t>
  </si>
  <si>
    <t>N0913 てんさい</t>
  </si>
  <si>
    <t>N0914 さとうきび</t>
  </si>
  <si>
    <t>N0915 青刈りえん麦</t>
  </si>
  <si>
    <t>N0916 青刈りらい麦</t>
  </si>
  <si>
    <t xml:space="preserve">N0917 青刈りの麦（青刈りえん麦・青刈りらい麦を除く。） </t>
  </si>
  <si>
    <t>N1101 終末処理場</t>
  </si>
  <si>
    <t xml:space="preserve">N1102 し尿処理施設（嫌気性消化処理） </t>
  </si>
  <si>
    <t xml:space="preserve">N1103 し尿処理施設（好気性消化処理） </t>
  </si>
  <si>
    <t xml:space="preserve">N1104 し尿処理施設（高負荷生物学的脱窒素処理） </t>
  </si>
  <si>
    <t xml:space="preserve">N1105 し尿処理施設（生物学的脱窒素処理（標準脱窒素処理）） </t>
  </si>
  <si>
    <t xml:space="preserve">N1106 し尿処理施設（膜分離処理） </t>
  </si>
  <si>
    <t xml:space="preserve">N1107 し尿処理施設（その他の処理） </t>
  </si>
  <si>
    <t>N1108 コミュニティ・プラント</t>
  </si>
  <si>
    <t>N1109 既存単独処理浄化槽</t>
  </si>
  <si>
    <t xml:space="preserve">N1110 浄化槽（既存単独処理浄化槽を除く。） </t>
  </si>
  <si>
    <t>N1111 くみ取便所の便槽</t>
  </si>
  <si>
    <t>N1201 連続燃焼式焼却施設</t>
  </si>
  <si>
    <t>N1202 准連続燃焼式焼却施設</t>
  </si>
  <si>
    <t>N1203 バッチ燃焼式焼却施設</t>
  </si>
  <si>
    <t>H0301 家庭用電気冷蔵庫</t>
  </si>
  <si>
    <t>H0302 家庭用エアーコンディショナー</t>
  </si>
  <si>
    <t>H0303 業務用冷凍空気調和機器(自動販売機を除く。)</t>
  </si>
  <si>
    <t>H0304 自動販売機</t>
  </si>
  <si>
    <t>H0305 自動車用エアーコンディショナー</t>
  </si>
  <si>
    <t>H0401 業務用冷凍空気調和機器(自動販売機を除く。)</t>
  </si>
  <si>
    <t>H0501 業務用冷凍空気調和機器(自動販売機を除く。)</t>
  </si>
  <si>
    <t>H0502 自動販売機</t>
  </si>
  <si>
    <t>H0601 家庭用電気冷蔵庫</t>
  </si>
  <si>
    <t>H0602 家庭用エアーコンディショナー</t>
  </si>
  <si>
    <t>電話番号</t>
    <phoneticPr fontId="22"/>
  </si>
  <si>
    <t>ファクシミリ番号</t>
    <phoneticPr fontId="22"/>
  </si>
  <si>
    <t>メールアドレス</t>
    <phoneticPr fontId="22"/>
  </si>
  <si>
    <t>H0603 業務用冷凍空気調和機器(自動販売機を除く。)</t>
  </si>
  <si>
    <t>H0604 自動販売機</t>
  </si>
  <si>
    <t>H0701 ポリエチレンフォーム</t>
  </si>
  <si>
    <t>H0702 押出法ポリスチレンフォーム</t>
  </si>
  <si>
    <t>H0703 ウレタンフォーム</t>
  </si>
  <si>
    <t>H0801 噴霧器</t>
  </si>
  <si>
    <t>H0802 消火剤</t>
  </si>
  <si>
    <t>P0101 PFC-14(CF4)</t>
  </si>
  <si>
    <t>P0102 PFC-116(C2F6)</t>
  </si>
  <si>
    <t>P0301 PFC-14(CF4)</t>
  </si>
  <si>
    <t>P0302 PFC-116(C2F6)</t>
  </si>
  <si>
    <t>P0303 PFC-218(C3F8)</t>
  </si>
  <si>
    <t>P0304 PFC-c318(c-C4F8)</t>
  </si>
  <si>
    <t>P0305 PFC-116使用時、PFC-14の副生</t>
  </si>
  <si>
    <t>P0306 PFC-218使用時、PFC-14の副生</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</si>
  <si>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</si>
  <si>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</si>
  <si>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</si>
  <si>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</si>
  <si>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</si>
  <si>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</si>
  <si>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</si>
  <si>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</si>
  <si>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</si>
  <si>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</si>
  <si>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</si>
  <si>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</si>
  <si>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</si>
  <si>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</si>
  <si>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</si>
  <si>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</si>
  <si>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</si>
  <si>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</si>
  <si>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</si>
  <si>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</si>
  <si>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</si>
  <si>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</si>
  <si>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</si>
  <si>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</si>
  <si>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</si>
  <si>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</si>
  <si>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</si>
  <si>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</si>
  <si>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</si>
  <si>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</si>
  <si>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</si>
  <si>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</si>
  <si>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</si>
  <si>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</si>
  <si>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</si>
  <si>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</si>
  <si>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C01 燃料の燃焼の用に供する施設及び機械器具における燃料の使用</t>
  </si>
  <si>
    <t>C06 原油又は天然ガスの性状に関する試験の実施</t>
  </si>
  <si>
    <t>C07 原油又は天然ガスの生産</t>
  </si>
  <si>
    <t>C13 家畜の排せつ物の管理</t>
  </si>
  <si>
    <t>C15 農業廃棄物の焼却</t>
  </si>
  <si>
    <t>C16 廃棄物の埋立処分</t>
  </si>
  <si>
    <t>C17 工場排水の処理</t>
  </si>
  <si>
    <t>C18 下水・し尿等の処理</t>
  </si>
  <si>
    <t>排出係数</t>
    <phoneticPr fontId="22"/>
  </si>
  <si>
    <t>地球温暖化
係数</t>
    <phoneticPr fontId="22"/>
  </si>
  <si>
    <t>①</t>
    <phoneticPr fontId="22"/>
  </si>
  <si>
    <t>②</t>
    <phoneticPr fontId="22"/>
  </si>
  <si>
    <t>③</t>
    <phoneticPr fontId="22"/>
  </si>
  <si>
    <t>④</t>
    <phoneticPr fontId="22"/>
  </si>
  <si>
    <t>⑤=①×②×③×④</t>
    <phoneticPr fontId="22"/>
  </si>
  <si>
    <t>単位</t>
    <phoneticPr fontId="22"/>
  </si>
  <si>
    <r>
      <t>t-CO</t>
    </r>
    <r>
      <rPr>
        <vertAlign val="subscript"/>
        <sz val="11"/>
        <rFont val="ＭＳ 明朝"/>
        <family val="1"/>
        <charset val="128"/>
      </rPr>
      <t>2</t>
    </r>
    <phoneticPr fontId="22"/>
  </si>
  <si>
    <t>メタン</t>
    <phoneticPr fontId="22"/>
  </si>
  <si>
    <t>ハイドロフルオロカーボン</t>
    <phoneticPr fontId="22"/>
  </si>
  <si>
    <t>パーフルオロカーボン</t>
    <phoneticPr fontId="22"/>
  </si>
  <si>
    <t>N01 燃料の燃焼の用に供する施設及び機械器具における燃料の使用</t>
  </si>
  <si>
    <t>N02 原油又は天然ガスの性状に関する試験の実施</t>
  </si>
  <si>
    <t>N03 原油又は天然ガスの生産</t>
  </si>
  <si>
    <t>N06 家畜の排せつ物の管理</t>
  </si>
  <si>
    <t>N09 農業廃棄物の焼却</t>
  </si>
  <si>
    <t>N10 工場排水の処理</t>
  </si>
  <si>
    <t>N11 下水・し尿等の処理</t>
  </si>
  <si>
    <t>N0101 常圧流動床ボイラー〔固体燃料〕</t>
  </si>
  <si>
    <t>N0102 加圧流動床ボイラー〔固体燃料〕</t>
  </si>
  <si>
    <t>N0103 ボイラー〔流動床以外・固体燃料〕</t>
  </si>
  <si>
    <t>N0104 ボイラー〔流動床以外・BC重油・原油〕</t>
  </si>
  <si>
    <t>N0105 ガス加熱炉〔液体燃料・気体燃料〕</t>
  </si>
  <si>
    <t>N0106 焙焼炉〔固体燃料〕</t>
  </si>
  <si>
    <t>N0107 焙焼炉〔液体燃料〕</t>
  </si>
  <si>
    <t>N0108 焙焼炉〔気体燃料〕</t>
  </si>
  <si>
    <t>N0109 焼結炉〔鉄鋼用・非鉄金属〔銅・鉛及び亜鉛を除く〕用及び無機化学工業品用・固体燃料〕</t>
  </si>
  <si>
    <t>N0110 焼結炉〔鉄鋼用・非鉄金属〔銅・鉛及び亜鉛を除く〕用及び無機化学工業品用・液体燃料〕</t>
  </si>
  <si>
    <t>N0111 焼結炉〔鉄鋼用・非鉄金属〔銅・鉛及び亜鉛を除く〕用及び無機化学工業品用・気体燃料〕</t>
  </si>
  <si>
    <t>N0112 か焼炉〔鉄鋼用・非鉄金属用及び無機化学工業品用・固体燃料〕</t>
  </si>
  <si>
    <t>N0113 か焼炉〔鉄鋼用・非鉄金属用及び無機化学工業品用・液体燃料〕</t>
  </si>
  <si>
    <t>N0114 か焼炉〔鉄鋼用・非鉄金属用及び無機化学工業品用・気体燃料〕</t>
  </si>
  <si>
    <t>N0115 ペレット焼成炉〔鉄鋼用・非鉄金属用及び無機化学工業品用・固体燃料〕</t>
  </si>
  <si>
    <t>N0116 ペレット焼成炉〔鉄鋼用・非鉄金属用及び無機化学工業品用・液体燃料〕</t>
  </si>
  <si>
    <t>N0117 ペレット焼成炉〔鉄鋼用・非鉄金属用及び無機化学工業品用・気体燃料〕</t>
  </si>
  <si>
    <t>N0118 金属溶解炉〔銅・鉛及び亜鉛用を除く・精製用及び鋳造用・固体燃料〕</t>
  </si>
  <si>
    <t>N0119 金属溶解炉〔銅・鉛及び亜鉛用を除く・精製用及び鋳造用・液体燃料〕</t>
  </si>
  <si>
    <t>N0120 金属溶解炉〔銅・鉛及び亜鉛用を除く・精製用及び鋳造用・気体燃料〕</t>
  </si>
  <si>
    <t>N0121 金属鍛造炉〔液体燃料〕</t>
  </si>
  <si>
    <t>N0122 金属鍛造炉〔気体燃料〕</t>
  </si>
  <si>
    <t>N0123 金属圧延加熱炉〔液体燃料〕</t>
  </si>
  <si>
    <t>N0124 金属圧延加熱炉〔気体燃料〕</t>
  </si>
  <si>
    <t>N0125 金属熱処理炉〔液体燃料〕</t>
  </si>
  <si>
    <t>N0126 金属熱処理炉〔気体燃料〕</t>
  </si>
  <si>
    <t>N0127 石油加熱炉〔液体燃料・気体燃料〕</t>
  </si>
  <si>
    <t>N0128 触媒再生塔〔固体燃料〕</t>
  </si>
  <si>
    <t>N0129 セメント焼成炉〔固体燃料〕</t>
  </si>
  <si>
    <t>N0130 セメント焼成炉〔液体燃料〕</t>
  </si>
  <si>
    <t>N0131 セメント焼成炉〔気体燃料〕</t>
  </si>
  <si>
    <t>N0132 レンガ焼成炉〔固体燃料〕</t>
  </si>
  <si>
    <t>N0133 レンガ焼成炉〔液体燃料〕</t>
  </si>
  <si>
    <t>N0134 レンガ焼成炉〔気体燃料〕</t>
  </si>
  <si>
    <t>N0135 ドロマイト焼成炉〔固体燃料〕</t>
  </si>
  <si>
    <t>N0136 ドロマイト焼成炉〔液体燃料〕</t>
  </si>
  <si>
    <t>N0137 ドロマイト焼成炉〔気体燃料〕</t>
  </si>
  <si>
    <t>N0138 石灰焼成炉〔固体燃料〕</t>
  </si>
  <si>
    <t>N0139 石灰焼成炉〔液体燃料〕</t>
  </si>
  <si>
    <t>N0140 石灰焼成炉〔気体燃料〕</t>
  </si>
  <si>
    <t>N0141 炭素焼成炉〔固体燃料〕</t>
  </si>
  <si>
    <t>N0142 炭素焼成炉〔液体燃料〕</t>
  </si>
  <si>
    <t>N0143 炭素焼成炉〔気体燃料〕</t>
  </si>
  <si>
    <t>N0144 陶磁器焼成炉〔固体燃料〕</t>
  </si>
  <si>
    <t>N0145 陶磁器焼成炉〔液体燃料〕</t>
  </si>
  <si>
    <t>N0146 陶磁器焼成炉〔気体燃料〕</t>
  </si>
  <si>
    <t>N0147 その他の焼成炉〔固体燃料〕</t>
  </si>
  <si>
    <t>N0148 その他の焼成炉〔液体燃料〕</t>
  </si>
  <si>
    <t>N0149 その他の焼成炉〔気体燃料〕</t>
  </si>
  <si>
    <t>N0150 ガラス溶融炉〔固体燃料〕</t>
  </si>
  <si>
    <t>N0151 ガラス溶融炉〔液体燃料〕</t>
  </si>
  <si>
    <t>N0152 ガラス溶融炉〔気体燃料〕</t>
  </si>
  <si>
    <t>N0153 その他の溶融炉〔固体燃料〕</t>
  </si>
  <si>
    <t>N0154 その他の溶融炉〔液体燃料〕</t>
  </si>
  <si>
    <t>N0155 その他の溶融炉〔気体燃料〕</t>
  </si>
  <si>
    <t>N0156 反応炉〔無機化学工業品用及び食料品用・固体燃料〕</t>
  </si>
  <si>
    <t>N0157 反応炉〔無機化学工業品用及び食料品用・液体燃料〕</t>
  </si>
  <si>
    <t>N0158 反応炉〔無機化学工業品用及び食料品用・気体燃料〕</t>
  </si>
  <si>
    <t>N0159 直火炉〔無機化学工業品用及び食料品用・固体燃料〕</t>
  </si>
  <si>
    <t>N0160 直火炉〔無機化学工業品用及び食料品用・液体燃料〕</t>
  </si>
  <si>
    <t>N0161 直火炉〔無機化学工業品用及び食料品用・気体燃料〕</t>
  </si>
  <si>
    <t>N0162 セメント原料乾燥炉〔固体燃料〕</t>
  </si>
  <si>
    <t>N0163 セメント原料乾燥炉〔液体燃料〕</t>
  </si>
  <si>
    <t>N0164 セメント原料乾燥炉〔気体燃料〕</t>
  </si>
  <si>
    <t>N0165 レンガ原料乾燥炉〔固体燃料〕</t>
  </si>
  <si>
    <t>N0166 レンガ原料乾燥炉〔液体燃料〕</t>
  </si>
  <si>
    <t>N0167 レンガ原料乾燥炉〔気体燃料〕</t>
  </si>
  <si>
    <t>N0168 骨材乾燥炉〔固体燃料〕</t>
  </si>
  <si>
    <t>N0169 骨材乾燥炉〔液体燃料〕</t>
  </si>
  <si>
    <t>N0170 骨材乾燥炉〔気体燃料〕</t>
  </si>
  <si>
    <t>N0171 鋳型乾燥炉〔固体燃料〕</t>
  </si>
  <si>
    <t>N0172 鋳型乾燥炉〔液体燃料〕</t>
  </si>
  <si>
    <t>N0173 鋳型乾燥炉〔気体燃料〕</t>
  </si>
  <si>
    <t>N0174 洗剤乾燥炉〔固体燃料〕</t>
  </si>
  <si>
    <t>N0175 洗剤乾燥炉〔液体燃料〕</t>
  </si>
  <si>
    <t>N0176 洗剤乾燥炉〔気体燃料〕</t>
  </si>
  <si>
    <t>N0177 その他の乾燥炉〔固体燃料〕</t>
  </si>
  <si>
    <t>N0178 その他の乾燥炉〔液体燃料〕</t>
  </si>
  <si>
    <t>N0179 その他の乾燥炉〔気体燃料〕</t>
  </si>
  <si>
    <t>N0180 焼結炉〔銅・鉛及び亜鉛用・一般炭及びコークス〕</t>
  </si>
  <si>
    <t>N0181 焼結炉〔銅・鉛及び亜鉛用・液体燃料〕</t>
  </si>
  <si>
    <t>N0182 焼結炉〔銅・鉛及び亜鉛用・気体燃料〕</t>
  </si>
  <si>
    <t>N0183 溶鉱炉〔銅・鉛及び亜鉛用・一般炭及びコークス〕</t>
  </si>
  <si>
    <t>N0184 溶解炉〔銅・鉛及び亜鉛用・一般炭及びコークス〕</t>
  </si>
  <si>
    <t>N0185 溶解炉〔銅・鉛及び亜鉛用・液体燃料〕</t>
  </si>
  <si>
    <t>N0186 溶解炉〔銅・鉛及び亜鉛用・気体燃料〕</t>
  </si>
  <si>
    <t>N0187 ガスタービン〔航空機又は船舶に用いられるものを除く・液体燃料・気体燃料〕</t>
  </si>
  <si>
    <t>N0188 ディーゼル機関〔自動車・鉄道車両又は船舶に用いられるものを除く・液体燃料・気体燃料〕</t>
  </si>
  <si>
    <t>N0189 ガス機関〔航空機・自動車又は船舶に用いられるものを除く・液体燃料・気体燃料〕</t>
  </si>
  <si>
    <t>N0190 ガソリン機関〔航空機・自動車又は船舶に用いられるものを除く・液体燃料・気体燃料〕</t>
  </si>
  <si>
    <t>N0191 業務用のこんろ・湯沸器・ストーブその他の事業者が事業活動の用に供する機械器具〔一般炭・練炭又は豆炭〕</t>
  </si>
  <si>
    <t>N0192 業務用のこんろ・湯沸器・ストーブその他の事業者が事業活動の用に供する機械器具〔灯油〕</t>
  </si>
  <si>
    <t>N0193 業務用のこんろ・湯沸器・ストーブその他の事業者が事業活動の用に供する機械器具〔LPG・都市ガス〕</t>
  </si>
  <si>
    <t>07 木材</t>
  </si>
  <si>
    <t>08 木炭</t>
  </si>
  <si>
    <t>32 パルプ廃液</t>
  </si>
  <si>
    <t>01 原料炭</t>
  </si>
  <si>
    <t>02 一般炭</t>
  </si>
  <si>
    <t>03 無煙炭</t>
  </si>
  <si>
    <t>04 コークス</t>
  </si>
  <si>
    <t>05 石油コークス</t>
  </si>
  <si>
    <t>06 練炭又は豆炭</t>
  </si>
  <si>
    <t>09 その他の固体燃料</t>
  </si>
  <si>
    <t xml:space="preserve">23 液化石油ガス（LPG） </t>
  </si>
  <si>
    <t>24 石油系炭化水素ガス</t>
  </si>
  <si>
    <t xml:space="preserve">25 液化天然ガス（LNG） </t>
  </si>
  <si>
    <t xml:space="preserve">26 天然ガス（液化天然ガス（LNG）を除く。） </t>
  </si>
  <si>
    <t>27 コークス炉ガス</t>
  </si>
  <si>
    <t>28 高炉ガス</t>
  </si>
  <si>
    <t>29 転炉ガス</t>
  </si>
  <si>
    <t>30 都市ガス</t>
  </si>
  <si>
    <t>31 その他の気体燃料</t>
  </si>
  <si>
    <t>10 コールタール</t>
  </si>
  <si>
    <t>11 石油アスファルト</t>
  </si>
  <si>
    <t xml:space="preserve">12 コンデンセート（NGL） </t>
  </si>
  <si>
    <t xml:space="preserve">13 原油（コンデンセート（NGL）を除く。） </t>
  </si>
  <si>
    <t>14 ガソリン</t>
  </si>
  <si>
    <t>15 ナフサ</t>
  </si>
  <si>
    <t>16 ジェット燃料油</t>
  </si>
  <si>
    <t>17 灯油</t>
  </si>
  <si>
    <t>18 軽油</t>
  </si>
  <si>
    <t>19 A重油</t>
  </si>
  <si>
    <t>20 B・C重油</t>
  </si>
  <si>
    <t>21 潤滑油</t>
  </si>
  <si>
    <t>22 その他の液体燃料</t>
  </si>
  <si>
    <t>燃料コード</t>
    <rPh sb="0" eb="2">
      <t>ネンリョウ</t>
    </rPh>
    <phoneticPr fontId="40"/>
  </si>
  <si>
    <t>t-HFC/台</t>
    <rPh sb="6" eb="7">
      <t>ダイ</t>
    </rPh>
    <phoneticPr fontId="22"/>
  </si>
  <si>
    <t>t-HFC</t>
  </si>
  <si>
    <t>t-PFC</t>
  </si>
  <si>
    <t>他人から供給された電気(一般電気事業者、昼間の電気)</t>
    <rPh sb="0" eb="2">
      <t>タニン</t>
    </rPh>
    <rPh sb="4" eb="6">
      <t>キョウキュウ</t>
    </rPh>
    <rPh sb="9" eb="11">
      <t>デンキ</t>
    </rPh>
    <rPh sb="12" eb="14">
      <t>イッパン</t>
    </rPh>
    <rPh sb="14" eb="16">
      <t>デンキ</t>
    </rPh>
    <rPh sb="16" eb="19">
      <t>ジギョウシャ</t>
    </rPh>
    <rPh sb="20" eb="22">
      <t>ヒルマ</t>
    </rPh>
    <rPh sb="23" eb="25">
      <t>デンキ</t>
    </rPh>
    <phoneticPr fontId="22"/>
  </si>
  <si>
    <t>他人から供給された電気(一般電気事業者、夜間の電気)</t>
    <rPh sb="0" eb="2">
      <t>タニン</t>
    </rPh>
    <rPh sb="4" eb="6">
      <t>キョウキュウ</t>
    </rPh>
    <rPh sb="9" eb="11">
      <t>デンキ</t>
    </rPh>
    <rPh sb="12" eb="14">
      <t>イッパン</t>
    </rPh>
    <rPh sb="14" eb="16">
      <t>デンキ</t>
    </rPh>
    <rPh sb="16" eb="19">
      <t>ジギョウシャ</t>
    </rPh>
    <rPh sb="20" eb="22">
      <t>ヤカン</t>
    </rPh>
    <rPh sb="23" eb="25">
      <t>デンキ</t>
    </rPh>
    <phoneticPr fontId="22"/>
  </si>
  <si>
    <t>t-C/GJ</t>
  </si>
  <si>
    <t>ガス分類</t>
    <rPh sb="2" eb="4">
      <t>ブンルイ</t>
    </rPh>
    <phoneticPr fontId="22"/>
  </si>
  <si>
    <t>排出活動</t>
    <rPh sb="0" eb="2">
      <t>ハイシュツ</t>
    </rPh>
    <rPh sb="2" eb="4">
      <t>カツドウ</t>
    </rPh>
    <phoneticPr fontId="22"/>
  </si>
  <si>
    <t>CH4</t>
  </si>
  <si>
    <t>N2O</t>
  </si>
  <si>
    <t>HFC</t>
  </si>
  <si>
    <t>PFC</t>
  </si>
  <si>
    <t>SF6</t>
  </si>
  <si>
    <t>物質コード、名称</t>
    <rPh sb="0" eb="2">
      <t>ブッシツ</t>
    </rPh>
    <rPh sb="6" eb="8">
      <t>メイショウ</t>
    </rPh>
    <phoneticPr fontId="22"/>
  </si>
  <si>
    <t>上記以外</t>
    <rPh sb="0" eb="2">
      <t>ジョウキ</t>
    </rPh>
    <rPh sb="2" eb="4">
      <t>イガイ</t>
    </rPh>
    <phoneticPr fontId="22"/>
  </si>
  <si>
    <t>使用量</t>
    <rPh sb="0" eb="3">
      <t>シヨウリョウ</t>
    </rPh>
    <phoneticPr fontId="22"/>
  </si>
  <si>
    <t xml:space="preserve">※1
</t>
    <phoneticPr fontId="22"/>
  </si>
  <si>
    <t>「自家発電」の排出係数については、発電するために投入した燃料使用量から算出すること。</t>
    <rPh sb="1" eb="3">
      <t>ジカ</t>
    </rPh>
    <rPh sb="3" eb="5">
      <t>ハツデン</t>
    </rPh>
    <rPh sb="7" eb="9">
      <t>ハイシュツ</t>
    </rPh>
    <rPh sb="9" eb="11">
      <t>ケイスウ</t>
    </rPh>
    <rPh sb="17" eb="19">
      <t>ハツデン</t>
    </rPh>
    <rPh sb="24" eb="26">
      <t>トウニュウ</t>
    </rPh>
    <rPh sb="28" eb="30">
      <t>ネンリョウ</t>
    </rPh>
    <rPh sb="30" eb="33">
      <t>シヨウリョウ</t>
    </rPh>
    <rPh sb="35" eb="37">
      <t>サンシュツ</t>
    </rPh>
    <phoneticPr fontId="22"/>
  </si>
  <si>
    <t xml:space="preserve">※2
</t>
    <phoneticPr fontId="22"/>
  </si>
  <si>
    <t>※3</t>
    <phoneticPr fontId="22"/>
  </si>
  <si>
    <r>
      <t xml:space="preserve">排出係数 </t>
    </r>
    <r>
      <rPr>
        <b/>
        <sz val="20"/>
        <rFont val="ＭＳ ゴシック"/>
        <family val="3"/>
        <charset val="128"/>
      </rPr>
      <t>※</t>
    </r>
    <r>
      <rPr>
        <b/>
        <sz val="20"/>
        <rFont val="ＭＳ 明朝"/>
        <family val="1"/>
        <charset val="128"/>
      </rPr>
      <t>3</t>
    </r>
    <rPh sb="0" eb="2">
      <t>ハイシュツ</t>
    </rPh>
    <rPh sb="2" eb="4">
      <t>ケイスウ</t>
    </rPh>
    <phoneticPr fontId="22"/>
  </si>
  <si>
    <r>
      <t>CO</t>
    </r>
    <r>
      <rPr>
        <b/>
        <vertAlign val="subscript"/>
        <sz val="16"/>
        <rFont val="ＭＳ ゴシック"/>
        <family val="3"/>
        <charset val="128"/>
      </rPr>
      <t>2</t>
    </r>
    <r>
      <rPr>
        <b/>
        <sz val="16"/>
        <rFont val="ＭＳ ゴシック"/>
        <family val="3"/>
        <charset val="128"/>
      </rPr>
      <t>排出量
(調整後排出係数使用時)</t>
    </r>
    <rPh sb="3" eb="6">
      <t>ハイシュツリョウ</t>
    </rPh>
    <rPh sb="8" eb="11">
      <t>チョウセイゴ</t>
    </rPh>
    <rPh sb="11" eb="13">
      <t>ハイシュツ</t>
    </rPh>
    <rPh sb="13" eb="15">
      <t>ケイスウ</t>
    </rPh>
    <rPh sb="15" eb="17">
      <t>シヨウ</t>
    </rPh>
    <rPh sb="17" eb="18">
      <t>ジ</t>
    </rPh>
    <phoneticPr fontId="22"/>
  </si>
  <si>
    <r>
      <t>CO</t>
    </r>
    <r>
      <rPr>
        <b/>
        <vertAlign val="subscript"/>
        <sz val="16"/>
        <rFont val="ＭＳ ゴシック"/>
        <family val="3"/>
        <charset val="128"/>
      </rPr>
      <t>2</t>
    </r>
    <r>
      <rPr>
        <b/>
        <sz val="16"/>
        <rFont val="ＭＳ ゴシック"/>
        <family val="3"/>
        <charset val="128"/>
      </rPr>
      <t>排出量
(発電所等配分前)</t>
    </r>
    <rPh sb="3" eb="6">
      <t>ハイシュツリョウ</t>
    </rPh>
    <rPh sb="8" eb="11">
      <t>ハツデンショ</t>
    </rPh>
    <rPh sb="11" eb="12">
      <t>トウ</t>
    </rPh>
    <rPh sb="12" eb="14">
      <t>ハイブン</t>
    </rPh>
    <rPh sb="14" eb="15">
      <t>マエ</t>
    </rPh>
    <phoneticPr fontId="22"/>
  </si>
  <si>
    <t>液化石油ガス（ＬＰＧ)</t>
    <rPh sb="0" eb="2">
      <t>エキカ</t>
    </rPh>
    <rPh sb="2" eb="4">
      <t>セキユ</t>
    </rPh>
    <phoneticPr fontId="22"/>
  </si>
  <si>
    <t>液化天然ガス（ＬＮＧ)</t>
    <rPh sb="0" eb="2">
      <t>エキカ</t>
    </rPh>
    <rPh sb="2" eb="4">
      <t>テンネン</t>
    </rPh>
    <phoneticPr fontId="22"/>
  </si>
  <si>
    <t>天然ガス
（液化天然ガス（ＬＮＧ)を除く）</t>
    <rPh sb="0" eb="2">
      <t>テンネン</t>
    </rPh>
    <rPh sb="6" eb="8">
      <t>エキカ</t>
    </rPh>
    <rPh sb="8" eb="10">
      <t>テンネン</t>
    </rPh>
    <rPh sb="18" eb="19">
      <t>ノゾ</t>
    </rPh>
    <phoneticPr fontId="22"/>
  </si>
  <si>
    <r>
      <t>非エネルギー起源CO</t>
    </r>
    <r>
      <rPr>
        <b/>
        <vertAlign val="subscript"/>
        <sz val="16"/>
        <rFont val="ＭＳ ゴシック"/>
        <family val="3"/>
        <charset val="128"/>
      </rPr>
      <t>2</t>
    </r>
    <r>
      <rPr>
        <b/>
        <sz val="16"/>
        <rFont val="ＭＳ ゴシック"/>
        <family val="3"/>
        <charset val="128"/>
      </rPr>
      <t>　総合計</t>
    </r>
    <rPh sb="0" eb="1">
      <t>ヒ</t>
    </rPh>
    <rPh sb="6" eb="8">
      <t>キゲン</t>
    </rPh>
    <rPh sb="12" eb="15">
      <t>ソウゴウケイ</t>
    </rPh>
    <phoneticPr fontId="22"/>
  </si>
  <si>
    <t>合計（廃棄物原燃料使用分を除く）</t>
    <rPh sb="0" eb="2">
      <t>ゴウケイ</t>
    </rPh>
    <rPh sb="3" eb="6">
      <t>ハイキブツ</t>
    </rPh>
    <rPh sb="6" eb="9">
      <t>ゲンネンリョウ</t>
    </rPh>
    <rPh sb="9" eb="12">
      <t>シヨウブン</t>
    </rPh>
    <rPh sb="13" eb="14">
      <t>ノゾ</t>
    </rPh>
    <phoneticPr fontId="22"/>
  </si>
  <si>
    <t>廃棄物の焼却</t>
    <rPh sb="0" eb="3">
      <t>ハイキブツ</t>
    </rPh>
    <rPh sb="4" eb="6">
      <t>ショウキャク</t>
    </rPh>
    <phoneticPr fontId="22"/>
  </si>
  <si>
    <t>非エネルギー起源CO2（廃棄物原燃料使用分）</t>
    <rPh sb="12" eb="15">
      <t>ハイキブツ</t>
    </rPh>
    <rPh sb="15" eb="18">
      <t>ゲンネンリョウ</t>
    </rPh>
    <rPh sb="18" eb="21">
      <t>シヨウブン</t>
    </rPh>
    <phoneticPr fontId="22"/>
  </si>
  <si>
    <t>廃棄物の焼却
(化石燃料に代えて燃焼の用に供される場合)</t>
    <rPh sb="0" eb="3">
      <t>ハイキブツ</t>
    </rPh>
    <rPh sb="4" eb="6">
      <t>ショウキャク</t>
    </rPh>
    <rPh sb="8" eb="10">
      <t>カセキ</t>
    </rPh>
    <rPh sb="10" eb="12">
      <t>ネンリョウ</t>
    </rPh>
    <rPh sb="13" eb="14">
      <t>カ</t>
    </rPh>
    <rPh sb="16" eb="18">
      <t>ネンショウ</t>
    </rPh>
    <rPh sb="19" eb="20">
      <t>ヨウ</t>
    </rPh>
    <rPh sb="21" eb="22">
      <t>キョウ</t>
    </rPh>
    <rPh sb="25" eb="27">
      <t>バアイ</t>
    </rPh>
    <phoneticPr fontId="22"/>
  </si>
  <si>
    <t>ごみ固形燃料（廃棄物に該当しないＲＰＦ）</t>
    <rPh sb="2" eb="4">
      <t>コケイ</t>
    </rPh>
    <rPh sb="4" eb="6">
      <t>ネンリョウ</t>
    </rPh>
    <rPh sb="7" eb="10">
      <t>ハイキブツ</t>
    </rPh>
    <rPh sb="11" eb="13">
      <t>ガイトウ</t>
    </rPh>
    <phoneticPr fontId="22"/>
  </si>
  <si>
    <t>ごみ固形燃料（廃棄物に該当しないＲＤＦ）</t>
    <rPh sb="2" eb="4">
      <t>コケイ</t>
    </rPh>
    <rPh sb="4" eb="6">
      <t>ネンリョウ</t>
    </rPh>
    <rPh sb="7" eb="10">
      <t>ハイキブツ</t>
    </rPh>
    <rPh sb="11" eb="13">
      <t>ガイトウ</t>
    </rPh>
    <phoneticPr fontId="22"/>
  </si>
  <si>
    <t>合計（廃棄物原燃料使用分）</t>
    <rPh sb="0" eb="2">
      <t>ゴウケイ</t>
    </rPh>
    <rPh sb="3" eb="6">
      <t>ハイキブツ</t>
    </rPh>
    <rPh sb="6" eb="9">
      <t>ゲンネンリョウ</t>
    </rPh>
    <rPh sb="9" eb="11">
      <t>シヨウ</t>
    </rPh>
    <rPh sb="11" eb="12">
      <t>ブン</t>
    </rPh>
    <phoneticPr fontId="22"/>
  </si>
  <si>
    <t>⑨=②×⑥
(調整後排出係数使用時)</t>
    <rPh sb="7" eb="10">
      <t>チョウセイゴ</t>
    </rPh>
    <rPh sb="10" eb="12">
      <t>ハイシュツ</t>
    </rPh>
    <rPh sb="12" eb="14">
      <t>ケイスウ</t>
    </rPh>
    <rPh sb="14" eb="16">
      <t>シヨウ</t>
    </rPh>
    <rPh sb="16" eb="17">
      <t>ジ</t>
    </rPh>
    <phoneticPr fontId="22"/>
  </si>
  <si>
    <r>
      <t>温室効果ガス排出量</t>
    </r>
    <r>
      <rPr>
        <sz val="11"/>
        <rFont val="ＭＳ 明朝"/>
        <family val="1"/>
        <charset val="128"/>
      </rPr>
      <t xml:space="preserve">
（CO</t>
    </r>
    <r>
      <rPr>
        <vertAlign val="subscript"/>
        <sz val="11"/>
        <rFont val="ＭＳ 明朝"/>
        <family val="1"/>
        <charset val="128"/>
      </rPr>
      <t>2</t>
    </r>
    <r>
      <rPr>
        <sz val="11"/>
        <rFont val="ＭＳ 明朝"/>
        <family val="1"/>
        <charset val="128"/>
      </rPr>
      <t>換算値）</t>
    </r>
    <rPh sb="0" eb="2">
      <t>オンシツ</t>
    </rPh>
    <rPh sb="2" eb="4">
      <t>コウカ</t>
    </rPh>
    <rPh sb="6" eb="8">
      <t>ハイシュツ</t>
    </rPh>
    <rPh sb="8" eb="9">
      <t>リョウ</t>
    </rPh>
    <rPh sb="14" eb="16">
      <t>カンザン</t>
    </rPh>
    <rPh sb="16" eb="17">
      <t>アタイ</t>
    </rPh>
    <phoneticPr fontId="22"/>
  </si>
  <si>
    <t>C19 一般廃棄物の焼却</t>
    <rPh sb="4" eb="6">
      <t>イッパン</t>
    </rPh>
    <rPh sb="6" eb="9">
      <t>ハイキブツ</t>
    </rPh>
    <rPh sb="10" eb="12">
      <t>ショウキャク</t>
    </rPh>
    <phoneticPr fontId="22"/>
  </si>
  <si>
    <t>C20 産業廃棄物の焼却</t>
    <rPh sb="4" eb="6">
      <t>サンギョウ</t>
    </rPh>
    <rPh sb="6" eb="9">
      <t>ハイキブツ</t>
    </rPh>
    <rPh sb="10" eb="12">
      <t>ショウキャク</t>
    </rPh>
    <phoneticPr fontId="22"/>
  </si>
  <si>
    <t>C21 工業炉等における廃棄物の焼却もしくは製品の製造の用途への使用</t>
    <rPh sb="4" eb="7">
      <t>コウギョウロ</t>
    </rPh>
    <rPh sb="7" eb="8">
      <t>トウ</t>
    </rPh>
    <rPh sb="12" eb="15">
      <t>ハイキブツ</t>
    </rPh>
    <rPh sb="16" eb="18">
      <t>ショウキャク</t>
    </rPh>
    <rPh sb="22" eb="24">
      <t>セイヒン</t>
    </rPh>
    <rPh sb="25" eb="27">
      <t>セイゾウ</t>
    </rPh>
    <rPh sb="28" eb="30">
      <t>ヨウト</t>
    </rPh>
    <rPh sb="32" eb="34">
      <t>シヨウ</t>
    </rPh>
    <phoneticPr fontId="22"/>
  </si>
  <si>
    <t>C22 工業炉等における廃棄物燃料の使用</t>
    <rPh sb="4" eb="7">
      <t>コウギョウロ</t>
    </rPh>
    <rPh sb="7" eb="8">
      <t>トウ</t>
    </rPh>
    <rPh sb="12" eb="15">
      <t>ハイキブツ</t>
    </rPh>
    <rPh sb="15" eb="17">
      <t>ネンリョウ</t>
    </rPh>
    <rPh sb="18" eb="20">
      <t>シヨウ</t>
    </rPh>
    <phoneticPr fontId="22"/>
  </si>
  <si>
    <t>N12 一般廃棄物の焼却</t>
    <rPh sb="4" eb="6">
      <t>イッパン</t>
    </rPh>
    <rPh sb="6" eb="9">
      <t>ハイキブツ</t>
    </rPh>
    <rPh sb="10" eb="12">
      <t>ショウキャク</t>
    </rPh>
    <phoneticPr fontId="22"/>
  </si>
  <si>
    <t>N13 工業炉等における廃棄物の焼却もしくは製品の製造もしくは製品の製造の用途への使用</t>
    <rPh sb="4" eb="7">
      <t>コウギョウロ</t>
    </rPh>
    <rPh sb="7" eb="8">
      <t>トウ</t>
    </rPh>
    <rPh sb="12" eb="15">
      <t>ハイキブツ</t>
    </rPh>
    <rPh sb="16" eb="18">
      <t>ショウキャク</t>
    </rPh>
    <rPh sb="22" eb="24">
      <t>セイヒン</t>
    </rPh>
    <rPh sb="25" eb="27">
      <t>セイゾウ</t>
    </rPh>
    <rPh sb="31" eb="33">
      <t>セイヒン</t>
    </rPh>
    <rPh sb="34" eb="36">
      <t>セイゾウ</t>
    </rPh>
    <rPh sb="37" eb="39">
      <t>ヨウト</t>
    </rPh>
    <rPh sb="41" eb="43">
      <t>シヨウ</t>
    </rPh>
    <phoneticPr fontId="22"/>
  </si>
  <si>
    <t>N14 廃棄物の焼却</t>
    <rPh sb="4" eb="7">
      <t>ハイキブツ</t>
    </rPh>
    <rPh sb="8" eb="10">
      <t>ショウキャク</t>
    </rPh>
    <phoneticPr fontId="22"/>
  </si>
  <si>
    <t>N15 工業炉等における廃棄物燃料の使用</t>
    <rPh sb="4" eb="7">
      <t>コウギョウロ</t>
    </rPh>
    <rPh sb="7" eb="8">
      <t>トウ</t>
    </rPh>
    <rPh sb="12" eb="15">
      <t>ハイキブツ</t>
    </rPh>
    <rPh sb="15" eb="17">
      <t>ネンリョウ</t>
    </rPh>
    <rPh sb="18" eb="20">
      <t>シヨウ</t>
    </rPh>
    <phoneticPr fontId="22"/>
  </si>
  <si>
    <t>CH4</t>
    <phoneticPr fontId="22"/>
  </si>
  <si>
    <t>メタン</t>
    <phoneticPr fontId="22"/>
  </si>
  <si>
    <t>C0201 ―</t>
    <phoneticPr fontId="22"/>
  </si>
  <si>
    <t>C0402 採掘後の行程時</t>
    <phoneticPr fontId="22"/>
  </si>
  <si>
    <t>C0501 ―</t>
    <phoneticPr fontId="22"/>
  </si>
  <si>
    <t>C0601 ―</t>
    <phoneticPr fontId="22"/>
  </si>
  <si>
    <t>C0709 生産に係る坑井の点検</t>
    <rPh sb="6" eb="8">
      <t>セイサン</t>
    </rPh>
    <rPh sb="9" eb="10">
      <t>カカ</t>
    </rPh>
    <rPh sb="11" eb="13">
      <t>コウセイ</t>
    </rPh>
    <rPh sb="14" eb="16">
      <t>テンケン</t>
    </rPh>
    <phoneticPr fontId="22"/>
  </si>
  <si>
    <t>※ 半角数字で記入</t>
    <rPh sb="2" eb="4">
      <t>ハンカク</t>
    </rPh>
    <rPh sb="4" eb="6">
      <t>スウジ</t>
    </rPh>
    <rPh sb="7" eb="9">
      <t>キニュウ</t>
    </rPh>
    <phoneticPr fontId="22"/>
  </si>
  <si>
    <t>※ 半角英数で記入</t>
    <rPh sb="2" eb="4">
      <t>ハンカク</t>
    </rPh>
    <rPh sb="4" eb="6">
      <t>エイスウ</t>
    </rPh>
    <rPh sb="7" eb="9">
      <t>キニュウ</t>
    </rPh>
    <phoneticPr fontId="22"/>
  </si>
  <si>
    <t>一般廃棄物中の廃プラスチック類</t>
    <rPh sb="0" eb="2">
      <t>イッパン</t>
    </rPh>
    <rPh sb="2" eb="5">
      <t>ハイキブツ</t>
    </rPh>
    <rPh sb="5" eb="6">
      <t>チュウ</t>
    </rPh>
    <rPh sb="7" eb="8">
      <t>ハイ</t>
    </rPh>
    <rPh sb="14" eb="15">
      <t>ルイ</t>
    </rPh>
    <phoneticPr fontId="22"/>
  </si>
  <si>
    <t>ドロマイト</t>
    <phoneticPr fontId="22"/>
  </si>
  <si>
    <t>ナフサ</t>
    <phoneticPr fontId="22"/>
  </si>
  <si>
    <t>シリコンカーバイドの製造</t>
    <rPh sb="10" eb="12">
      <t>セイゾウ</t>
    </rPh>
    <phoneticPr fontId="22"/>
  </si>
  <si>
    <t>カルシウムカーバイドの製造</t>
    <rPh sb="11" eb="13">
      <t>セイゾウ</t>
    </rPh>
    <phoneticPr fontId="22"/>
  </si>
  <si>
    <t>カルシウムカーバイドを原料としたアセチレンの使用</t>
    <rPh sb="11" eb="13">
      <t>ゲンリョウ</t>
    </rPh>
    <rPh sb="22" eb="24">
      <t>シヨウ</t>
    </rPh>
    <phoneticPr fontId="22"/>
  </si>
  <si>
    <t>一般廃棄物中の廃プラスチック類</t>
    <rPh sb="0" eb="2">
      <t>イッパン</t>
    </rPh>
    <rPh sb="2" eb="5">
      <t>ハイキブツ</t>
    </rPh>
    <rPh sb="5" eb="6">
      <t>チュウ</t>
    </rPh>
    <rPh sb="7" eb="8">
      <t>ハイ</t>
    </rPh>
    <phoneticPr fontId="22"/>
  </si>
  <si>
    <t>一般廃棄物中の廃プラスチック類</t>
    <phoneticPr fontId="22"/>
  </si>
  <si>
    <r>
      <t>ソーダ灰の製造によるCO</t>
    </r>
    <r>
      <rPr>
        <vertAlign val="subscript"/>
        <sz val="14"/>
        <rFont val="ＭＳ 明朝"/>
        <family val="1"/>
        <charset val="128"/>
      </rPr>
      <t>2</t>
    </r>
    <r>
      <rPr>
        <sz val="14"/>
        <rFont val="ＭＳ 明朝"/>
        <family val="1"/>
        <charset val="128"/>
      </rPr>
      <t>使用量</t>
    </r>
    <rPh sb="3" eb="4">
      <t>ハイ</t>
    </rPh>
    <rPh sb="5" eb="7">
      <t>セイゾウ</t>
    </rPh>
    <rPh sb="13" eb="16">
      <t>シヨウリョウ</t>
    </rPh>
    <phoneticPr fontId="22"/>
  </si>
  <si>
    <t>t</t>
    <phoneticPr fontId="22"/>
  </si>
  <si>
    <t>kL</t>
    <phoneticPr fontId="22"/>
  </si>
  <si>
    <r>
      <t>t-CO</t>
    </r>
    <r>
      <rPr>
        <vertAlign val="subscript"/>
        <sz val="11"/>
        <rFont val="ＭＳ 明朝"/>
        <family val="1"/>
        <charset val="128"/>
      </rPr>
      <t>2</t>
    </r>
    <phoneticPr fontId="22"/>
  </si>
  <si>
    <t>－</t>
    <phoneticPr fontId="22"/>
  </si>
  <si>
    <r>
      <t>t-CO</t>
    </r>
    <r>
      <rPr>
        <vertAlign val="subscript"/>
        <sz val="11"/>
        <rFont val="ＭＳ 明朝"/>
        <family val="1"/>
        <charset val="128"/>
      </rPr>
      <t>2</t>
    </r>
    <r>
      <rPr>
        <sz val="11"/>
        <rFont val="ＭＳ 明朝"/>
        <family val="1"/>
        <charset val="128"/>
      </rPr>
      <t>/t</t>
    </r>
    <phoneticPr fontId="22"/>
  </si>
  <si>
    <r>
      <t>t-CO</t>
    </r>
    <r>
      <rPr>
        <vertAlign val="subscript"/>
        <sz val="11"/>
        <rFont val="ＭＳ 明朝"/>
        <family val="1"/>
        <charset val="128"/>
      </rPr>
      <t>2</t>
    </r>
    <r>
      <rPr>
        <sz val="11"/>
        <rFont val="ＭＳ 明朝"/>
        <family val="1"/>
        <charset val="128"/>
      </rPr>
      <t>/kL</t>
    </r>
    <phoneticPr fontId="22"/>
  </si>
  <si>
    <r>
      <t>t-CH</t>
    </r>
    <r>
      <rPr>
        <vertAlign val="subscript"/>
        <sz val="11"/>
        <rFont val="ＭＳ 明朝"/>
        <family val="1"/>
        <charset val="128"/>
      </rPr>
      <t>4</t>
    </r>
    <r>
      <rPr>
        <sz val="11"/>
        <rFont val="ＭＳ 明朝"/>
        <family val="1"/>
        <charset val="128"/>
      </rPr>
      <t>/井数</t>
    </r>
    <rPh sb="6" eb="7">
      <t>イ</t>
    </rPh>
    <rPh sb="7" eb="8">
      <t>スウ</t>
    </rPh>
    <phoneticPr fontId="22"/>
  </si>
  <si>
    <r>
      <t>t-N</t>
    </r>
    <r>
      <rPr>
        <vertAlign val="subscript"/>
        <sz val="11"/>
        <rFont val="ＭＳ 明朝"/>
        <family val="1"/>
        <charset val="128"/>
      </rPr>
      <t>2</t>
    </r>
    <r>
      <rPr>
        <sz val="11"/>
        <rFont val="ＭＳ 明朝"/>
        <family val="1"/>
        <charset val="128"/>
      </rPr>
      <t>O/井数</t>
    </r>
    <rPh sb="6" eb="7">
      <t>イ</t>
    </rPh>
    <rPh sb="7" eb="8">
      <t>スウ</t>
    </rPh>
    <phoneticPr fontId="22"/>
  </si>
  <si>
    <r>
      <t>t-SF</t>
    </r>
    <r>
      <rPr>
        <vertAlign val="subscript"/>
        <sz val="11"/>
        <rFont val="ＭＳ 明朝"/>
        <family val="1"/>
        <charset val="128"/>
      </rPr>
      <t>6</t>
    </r>
    <r>
      <rPr>
        <sz val="11"/>
        <rFont val="ＭＳ 明朝"/>
        <family val="1"/>
        <charset val="128"/>
      </rPr>
      <t>/t-SF</t>
    </r>
    <r>
      <rPr>
        <vertAlign val="subscript"/>
        <sz val="11"/>
        <rFont val="ＭＳ 明朝"/>
        <family val="1"/>
        <charset val="128"/>
      </rPr>
      <t>6</t>
    </r>
    <r>
      <rPr>
        <sz val="11"/>
        <rFont val="ＭＳ 明朝"/>
        <family val="1"/>
        <charset val="128"/>
      </rPr>
      <t>/年</t>
    </r>
    <rPh sb="12" eb="13">
      <t>ネン</t>
    </rPh>
    <phoneticPr fontId="22"/>
  </si>
  <si>
    <t>C01_C0101</t>
  </si>
  <si>
    <t>C01_C0102</t>
  </si>
  <si>
    <t>C01_C0103</t>
  </si>
  <si>
    <t>C01_C0104</t>
  </si>
  <si>
    <t>C01_C0105</t>
  </si>
  <si>
    <t>C01_C0106</t>
  </si>
  <si>
    <t>C01_C0107</t>
  </si>
  <si>
    <t>C01_C0108</t>
  </si>
  <si>
    <t>C01_C0109</t>
  </si>
  <si>
    <t>C01_C0110</t>
  </si>
  <si>
    <t>C01_C0111</t>
  </si>
  <si>
    <t>C01_C0112</t>
  </si>
  <si>
    <t>C01_C0113</t>
  </si>
  <si>
    <t>C01_C0114</t>
  </si>
  <si>
    <t>C01_C0115</t>
  </si>
  <si>
    <t>C01_C0116</t>
  </si>
  <si>
    <t>C01_C0117</t>
  </si>
  <si>
    <t>C01_C0118</t>
  </si>
  <si>
    <t>C01_C0119</t>
  </si>
  <si>
    <t>C01_C0120</t>
  </si>
  <si>
    <t>C01_C0121</t>
  </si>
  <si>
    <t>C01_C0122</t>
  </si>
  <si>
    <t>C01_C0123</t>
  </si>
  <si>
    <t>C01_C0124</t>
  </si>
  <si>
    <t>C01_C0125</t>
  </si>
  <si>
    <t>C01_C0126</t>
  </si>
  <si>
    <t>C01_C0127</t>
  </si>
  <si>
    <t>C01_C0128</t>
  </si>
  <si>
    <t>C01_C0129</t>
  </si>
  <si>
    <t>C01_C0130</t>
  </si>
  <si>
    <t>C01_C0131</t>
  </si>
  <si>
    <t>C01_C0132</t>
  </si>
  <si>
    <t>C01_C0133</t>
  </si>
  <si>
    <t>C01_C0134</t>
  </si>
  <si>
    <t>C01_C0135</t>
  </si>
  <si>
    <t>C01_C0136</t>
  </si>
  <si>
    <t>C01_C0137</t>
  </si>
  <si>
    <t>C01_C0138</t>
  </si>
  <si>
    <t>C01_C0139</t>
  </si>
  <si>
    <t>C01_C0140</t>
  </si>
  <si>
    <t>C01_C0141</t>
  </si>
  <si>
    <t>C02_C0201</t>
  </si>
  <si>
    <t>C03_C0301</t>
  </si>
  <si>
    <t>C03_C0302</t>
  </si>
  <si>
    <t>C04_C0401</t>
  </si>
  <si>
    <t>C04_C0402</t>
  </si>
  <si>
    <t>C05_C0501</t>
  </si>
  <si>
    <t>C06_C0601</t>
  </si>
  <si>
    <t>C07_C0701</t>
  </si>
  <si>
    <t>C07_C0702</t>
  </si>
  <si>
    <t>C07_C0703</t>
  </si>
  <si>
    <t>C07_C0704</t>
  </si>
  <si>
    <t>C07_C0705</t>
  </si>
  <si>
    <t>C07_C0706</t>
  </si>
  <si>
    <t>C07_C0707</t>
  </si>
  <si>
    <t>C07_C0708</t>
  </si>
  <si>
    <t>C07_C0709</t>
  </si>
  <si>
    <t>C08_C0801</t>
  </si>
  <si>
    <t>C08_C0802</t>
  </si>
  <si>
    <t>C09_C0901</t>
  </si>
  <si>
    <t>C09_C0902</t>
  </si>
  <si>
    <t>C10_C1001</t>
  </si>
  <si>
    <t>C10_C1002</t>
  </si>
  <si>
    <t>C11_C1101</t>
  </si>
  <si>
    <t>C11_C1102</t>
  </si>
  <si>
    <t>C11_C1103</t>
  </si>
  <si>
    <t>C11_C1104</t>
  </si>
  <si>
    <t>C11_C1105</t>
  </si>
  <si>
    <t>C11_C1106</t>
  </si>
  <si>
    <t>C12_C1201</t>
  </si>
  <si>
    <t>C12_C1202</t>
  </si>
  <si>
    <t>C12_C1203</t>
  </si>
  <si>
    <t>C12_C1204</t>
  </si>
  <si>
    <t>C12_C1205</t>
  </si>
  <si>
    <t>C12_C1206</t>
  </si>
  <si>
    <t>C12_C1207</t>
  </si>
  <si>
    <t>C13_C1301</t>
  </si>
  <si>
    <t>C13_C1302</t>
  </si>
  <si>
    <t>C13_C1303</t>
  </si>
  <si>
    <t>C13_C1304</t>
  </si>
  <si>
    <t>C13_C1305</t>
  </si>
  <si>
    <t>C13_C1306</t>
  </si>
  <si>
    <t>C13_C1307</t>
  </si>
  <si>
    <t>C13_C1308</t>
  </si>
  <si>
    <t>C13_C1309</t>
  </si>
  <si>
    <t>C13_C1310</t>
  </si>
  <si>
    <t>C13_C1311</t>
  </si>
  <si>
    <t>C13_C1312</t>
  </si>
  <si>
    <t>C13_C1313</t>
  </si>
  <si>
    <t>C13_C1314</t>
  </si>
  <si>
    <t>C13_C1315</t>
  </si>
  <si>
    <t>C13_C1316</t>
  </si>
  <si>
    <t>C13_C1317</t>
  </si>
  <si>
    <t>C13_C1318</t>
  </si>
  <si>
    <t>C13_C1319</t>
  </si>
  <si>
    <t>C13_C1320</t>
  </si>
  <si>
    <t>C13_C1321</t>
  </si>
  <si>
    <t>C13_C1322</t>
  </si>
  <si>
    <t>C13_C1323</t>
  </si>
  <si>
    <t>C13_C1324</t>
  </si>
  <si>
    <t>C13_C1325</t>
  </si>
  <si>
    <t>C13_C1326</t>
  </si>
  <si>
    <t>C13_C1327</t>
  </si>
  <si>
    <t>C13_C1328</t>
  </si>
  <si>
    <t>C13_C1329</t>
  </si>
  <si>
    <t>C13_C1330</t>
  </si>
  <si>
    <t>C13_C1331</t>
  </si>
  <si>
    <t>C13_C1332</t>
  </si>
  <si>
    <t>C13_C1333</t>
  </si>
  <si>
    <t>C13_C1334</t>
  </si>
  <si>
    <t>C13_C1335</t>
  </si>
  <si>
    <t>C13_C1336</t>
  </si>
  <si>
    <t>C13_C1337</t>
  </si>
  <si>
    <t>C13_C1338</t>
  </si>
  <si>
    <t>C13_C1339</t>
  </si>
  <si>
    <t>C13_C1340</t>
  </si>
  <si>
    <t>C13_C1341</t>
  </si>
  <si>
    <t>C13_C1342</t>
  </si>
  <si>
    <t>C13_C1343</t>
  </si>
  <si>
    <t>C13_C1344</t>
  </si>
  <si>
    <t>C13_C1345</t>
  </si>
  <si>
    <t>C13_C1346</t>
  </si>
  <si>
    <t>C13_C1347</t>
  </si>
  <si>
    <t>C14_C1401</t>
  </si>
  <si>
    <t>C14_C1402</t>
  </si>
  <si>
    <t>C15_C1501</t>
  </si>
  <si>
    <t>C15_C1502</t>
  </si>
  <si>
    <t>C15_C1503</t>
  </si>
  <si>
    <t>C15_C1504</t>
  </si>
  <si>
    <t>C15_C1505</t>
  </si>
  <si>
    <t>C15_C1506</t>
  </si>
  <si>
    <t>C15_C1507</t>
  </si>
  <si>
    <t>C15_C1508</t>
  </si>
  <si>
    <t>C15_C1509</t>
  </si>
  <si>
    <t>C15_C1510</t>
  </si>
  <si>
    <t>C15_C1511</t>
  </si>
  <si>
    <t>C15_C1512</t>
  </si>
  <si>
    <t>C15_C1513</t>
  </si>
  <si>
    <t>C15_C1514</t>
  </si>
  <si>
    <t>C15_C1515</t>
  </si>
  <si>
    <t>C15_C1516</t>
  </si>
  <si>
    <t>C15_C1517</t>
  </si>
  <si>
    <t>C16_C1601</t>
  </si>
  <si>
    <t>C16_C1602</t>
  </si>
  <si>
    <t>C16_C1603</t>
  </si>
  <si>
    <t>C16_C1604</t>
  </si>
  <si>
    <t>C16_C1605</t>
  </si>
  <si>
    <t>C16_C1606</t>
  </si>
  <si>
    <t>C16_C1607</t>
  </si>
  <si>
    <t>C16_C1608</t>
  </si>
  <si>
    <t>C17_C1701</t>
  </si>
  <si>
    <t>C18_C1801</t>
  </si>
  <si>
    <t>C18_C1802</t>
  </si>
  <si>
    <t>C18_C1803</t>
  </si>
  <si>
    <t>C18_C1804</t>
  </si>
  <si>
    <t>C18_C1805</t>
  </si>
  <si>
    <t>C18_C1806</t>
  </si>
  <si>
    <t>C18_C1807</t>
  </si>
  <si>
    <t>C18_C1808</t>
  </si>
  <si>
    <t>C18_C1809</t>
  </si>
  <si>
    <t>C18_C1810</t>
  </si>
  <si>
    <t>C18_C1811</t>
  </si>
  <si>
    <t>C19_C1901</t>
  </si>
  <si>
    <t>C19_C1902</t>
  </si>
  <si>
    <t>C19_C1903</t>
  </si>
  <si>
    <t>N01_N0101</t>
  </si>
  <si>
    <t>N01_N0102</t>
  </si>
  <si>
    <t>N01_N0103</t>
  </si>
  <si>
    <t>N01_N0104</t>
  </si>
  <si>
    <t>N01_N0105</t>
  </si>
  <si>
    <t>N01_N0106</t>
  </si>
  <si>
    <t>N01_N0107</t>
  </si>
  <si>
    <t>N01_N0108</t>
  </si>
  <si>
    <t>N01_N0109</t>
  </si>
  <si>
    <t>N01_N0110</t>
  </si>
  <si>
    <t>N01_N0111</t>
  </si>
  <si>
    <t>N01_N0112</t>
  </si>
  <si>
    <t>N01_N0113</t>
  </si>
  <si>
    <t>N01_N0114</t>
  </si>
  <si>
    <t>N01_N0115</t>
  </si>
  <si>
    <t>N01_N0116</t>
  </si>
  <si>
    <t>N01_N0117</t>
  </si>
  <si>
    <t>N01_N0118</t>
  </si>
  <si>
    <t>N01_N0119</t>
  </si>
  <si>
    <t>N01_N0120</t>
  </si>
  <si>
    <t>N01_N0121</t>
  </si>
  <si>
    <t>N01_N0122</t>
  </si>
  <si>
    <t>N01_N0123</t>
  </si>
  <si>
    <t>N01_N0124</t>
  </si>
  <si>
    <t>N01_N0125</t>
  </si>
  <si>
    <t>N01_N0126</t>
  </si>
  <si>
    <t>N01_N0127</t>
  </si>
  <si>
    <t>N01_N0128</t>
  </si>
  <si>
    <t>N01_N0129</t>
  </si>
  <si>
    <t>N01_N0130</t>
  </si>
  <si>
    <t>N01_N0131</t>
  </si>
  <si>
    <t>N01_N0132</t>
  </si>
  <si>
    <t>N01_N0133</t>
  </si>
  <si>
    <t>N01_N0134</t>
  </si>
  <si>
    <t>N01_N0135</t>
  </si>
  <si>
    <t>N01_N0136</t>
  </si>
  <si>
    <t>N01_N0137</t>
  </si>
  <si>
    <t>N01_N0138</t>
  </si>
  <si>
    <t>N01_N0139</t>
  </si>
  <si>
    <t>N01_N0140</t>
  </si>
  <si>
    <t>N01_N0141</t>
  </si>
  <si>
    <t>N01_N0142</t>
  </si>
  <si>
    <t>N01_N0143</t>
  </si>
  <si>
    <t>N01_N0144</t>
  </si>
  <si>
    <t>N01_N0145</t>
  </si>
  <si>
    <t>N01_N0146</t>
  </si>
  <si>
    <t>N01_N0147</t>
  </si>
  <si>
    <t>N01_N0148</t>
  </si>
  <si>
    <t>N01_N0149</t>
  </si>
  <si>
    <t>N01_N0150</t>
  </si>
  <si>
    <t>N01_N0151</t>
  </si>
  <si>
    <t>N01_N0152</t>
  </si>
  <si>
    <t>N01_N0153</t>
  </si>
  <si>
    <t>N01_N0154</t>
  </si>
  <si>
    <t>N01_N0155</t>
  </si>
  <si>
    <t>N01_N0156</t>
  </si>
  <si>
    <t>N01_N0157</t>
  </si>
  <si>
    <t>N01_N0158</t>
  </si>
  <si>
    <t>N01_N0159</t>
  </si>
  <si>
    <t>N01_N0160</t>
  </si>
  <si>
    <t>N01_N0161</t>
  </si>
  <si>
    <t>N01_N0162</t>
  </si>
  <si>
    <t>N01_N0163</t>
  </si>
  <si>
    <t>N01_N0164</t>
  </si>
  <si>
    <t>N01_N0165</t>
  </si>
  <si>
    <t>N01_N0166</t>
  </si>
  <si>
    <t>N01_N0167</t>
  </si>
  <si>
    <t>N01_N0168</t>
  </si>
  <si>
    <t>N01_N0169</t>
  </si>
  <si>
    <t>N01_N0170</t>
  </si>
  <si>
    <t>N01_N0171</t>
  </si>
  <si>
    <t>N01_N0172</t>
  </si>
  <si>
    <t>N01_N0173</t>
  </si>
  <si>
    <t>N01_N0174</t>
  </si>
  <si>
    <t>N01_N0175</t>
  </si>
  <si>
    <t>N01_N0176</t>
  </si>
  <si>
    <t>N01_N0177</t>
  </si>
  <si>
    <t>N01_N0178</t>
  </si>
  <si>
    <t>N01_N0179</t>
  </si>
  <si>
    <t>N01_N0180</t>
  </si>
  <si>
    <t>N01_N0181</t>
  </si>
  <si>
    <t>N01_N0182</t>
  </si>
  <si>
    <t>N01_N0183</t>
  </si>
  <si>
    <t>N01_N0184</t>
  </si>
  <si>
    <t>N01_N0185</t>
  </si>
  <si>
    <t>N01_N0186</t>
  </si>
  <si>
    <t>N01_N0187</t>
  </si>
  <si>
    <t>N01_N0188</t>
  </si>
  <si>
    <t>N01_N0189</t>
  </si>
  <si>
    <t>N01_N0190</t>
  </si>
  <si>
    <t>N01_N0191</t>
  </si>
  <si>
    <t>N01_N0192</t>
  </si>
  <si>
    <t>N01_N0193</t>
  </si>
  <si>
    <t>N02_N0201</t>
  </si>
  <si>
    <t>N03_N0301</t>
  </si>
  <si>
    <t>N03_N0302</t>
  </si>
  <si>
    <t>N06_N0601</t>
  </si>
  <si>
    <t>N06_N0602</t>
  </si>
  <si>
    <t>N06_N0603</t>
  </si>
  <si>
    <t>N06_N0604</t>
  </si>
  <si>
    <t>N06_N0605</t>
  </si>
  <si>
    <t>N06_N0606</t>
  </si>
  <si>
    <t>N06_N0607</t>
  </si>
  <si>
    <t>N06_N0608</t>
  </si>
  <si>
    <t>N06_N0609</t>
  </si>
  <si>
    <t>N06_N0610</t>
  </si>
  <si>
    <t>N06_N0611</t>
  </si>
  <si>
    <t>N06_N0612</t>
  </si>
  <si>
    <t>N06_N0613</t>
  </si>
  <si>
    <t>N06_N0614</t>
  </si>
  <si>
    <t>N06_N0615</t>
  </si>
  <si>
    <t>N06_N0616</t>
  </si>
  <si>
    <t>N06_N0617</t>
  </si>
  <si>
    <t>N06_N0618</t>
  </si>
  <si>
    <t>N06_N0619</t>
  </si>
  <si>
    <t>N06_N0620</t>
  </si>
  <si>
    <t>N06_N0621</t>
  </si>
  <si>
    <t>N06_N0622</t>
  </si>
  <si>
    <t>N06_N0623</t>
  </si>
  <si>
    <t>N06_N0624</t>
  </si>
  <si>
    <t>N06_N0625</t>
  </si>
  <si>
    <t>N06_N0626</t>
  </si>
  <si>
    <t>N06_N0627</t>
  </si>
  <si>
    <t>N06_N0628</t>
  </si>
  <si>
    <t>N06_N0629</t>
  </si>
  <si>
    <t>N06_N0630</t>
  </si>
  <si>
    <t>N06_N0631</t>
  </si>
  <si>
    <t>N06_N0632</t>
  </si>
  <si>
    <t>N06_N0633</t>
  </si>
  <si>
    <t>N06_N0634</t>
  </si>
  <si>
    <t>N06_N0635</t>
  </si>
  <si>
    <t>N06_N0636</t>
  </si>
  <si>
    <t>N06_N0637</t>
  </si>
  <si>
    <t>N06_N0638</t>
  </si>
  <si>
    <t>N06_N0639</t>
  </si>
  <si>
    <t>N06_N0640</t>
  </si>
  <si>
    <t>N06_N0641</t>
  </si>
  <si>
    <t>N06_N0642</t>
  </si>
  <si>
    <t>N06_N0643</t>
  </si>
  <si>
    <t>N06_N0644</t>
  </si>
  <si>
    <t>N07_N0701</t>
  </si>
  <si>
    <t>N07_N0702</t>
  </si>
  <si>
    <t>N07_N0703</t>
  </si>
  <si>
    <t>N07_N0704</t>
  </si>
  <si>
    <t>N07_N0705</t>
  </si>
  <si>
    <t>N07_N0706</t>
  </si>
  <si>
    <t>N07_N0707</t>
  </si>
  <si>
    <t>N07_N0708</t>
  </si>
  <si>
    <t>N07_N0709</t>
  </si>
  <si>
    <t>N07_N0710</t>
  </si>
  <si>
    <t>N07_N0711</t>
  </si>
  <si>
    <t>N07_N0712</t>
  </si>
  <si>
    <t>N07_N0713</t>
  </si>
  <si>
    <t>N08_N0801</t>
  </si>
  <si>
    <t>N08_N0802</t>
  </si>
  <si>
    <t>N08_N0803</t>
  </si>
  <si>
    <t>N08_N0804</t>
  </si>
  <si>
    <t>N08_N0805</t>
  </si>
  <si>
    <t>N08_N0806</t>
  </si>
  <si>
    <t>N08_N0807</t>
  </si>
  <si>
    <t>N08_N0808</t>
  </si>
  <si>
    <t>N08_N0809</t>
  </si>
  <si>
    <t>N08_N0810</t>
  </si>
  <si>
    <t>N08_N0811</t>
  </si>
  <si>
    <t>N08_N0812</t>
  </si>
  <si>
    <t>N08_N0813</t>
  </si>
  <si>
    <t>N08_N0814</t>
  </si>
  <si>
    <t>N08_N0815</t>
  </si>
  <si>
    <t>N08_N0816</t>
  </si>
  <si>
    <t>N08_N0817</t>
  </si>
  <si>
    <t>N08_N0818</t>
  </si>
  <si>
    <t>N08_N0819</t>
  </si>
  <si>
    <t>N08_N0820</t>
  </si>
  <si>
    <t>N08_N0821</t>
  </si>
  <si>
    <t>N08_N0822</t>
  </si>
  <si>
    <t>N08_N0823</t>
  </si>
  <si>
    <t>N08_N0824</t>
  </si>
  <si>
    <t>N08_N0825</t>
  </si>
  <si>
    <t>N08_N0826</t>
  </si>
  <si>
    <t>N08_N0827</t>
  </si>
  <si>
    <t>N08_N0828</t>
  </si>
  <si>
    <t>N08_N0829</t>
  </si>
  <si>
    <t>N08_N0830</t>
  </si>
  <si>
    <t>N08_N0831</t>
  </si>
  <si>
    <t>N08_N0832</t>
  </si>
  <si>
    <t>N08_N0833</t>
  </si>
  <si>
    <t>N08_N0834</t>
  </si>
  <si>
    <t>N08_N0835</t>
  </si>
  <si>
    <t>N08_N0836</t>
  </si>
  <si>
    <t>N08_N0837</t>
  </si>
  <si>
    <t>N08_N0838</t>
  </si>
  <si>
    <t>N08_N0839</t>
  </si>
  <si>
    <t>N08_N0840</t>
  </si>
  <si>
    <t>N08_N0841</t>
  </si>
  <si>
    <t>N08_N0842</t>
  </si>
  <si>
    <t>N08_N0843</t>
  </si>
  <si>
    <t>N08_N0844</t>
  </si>
  <si>
    <t>N08_N0845</t>
  </si>
  <si>
    <t>N08_N0846</t>
  </si>
  <si>
    <t>N08_N0847</t>
  </si>
  <si>
    <t>N08_N0848</t>
  </si>
  <si>
    <t>N08_N0849</t>
  </si>
  <si>
    <t>N08_N0850</t>
  </si>
  <si>
    <t>N08_N0851</t>
  </si>
  <si>
    <t>N08_N0852</t>
  </si>
  <si>
    <t>N08_N0853</t>
  </si>
  <si>
    <t>N08_N0854</t>
  </si>
  <si>
    <t>N08_N0855</t>
  </si>
  <si>
    <t>N08_N0856</t>
  </si>
  <si>
    <t>N08_N0857</t>
  </si>
  <si>
    <t>N08_N0858</t>
  </si>
  <si>
    <t>N08_N0859</t>
  </si>
  <si>
    <t>N08_N0860</t>
  </si>
  <si>
    <t>N08_N0861</t>
  </si>
  <si>
    <t>N08_N0862</t>
  </si>
  <si>
    <t>N08_N0863</t>
  </si>
  <si>
    <t>N08_N0864</t>
  </si>
  <si>
    <t>N08_N0865</t>
  </si>
  <si>
    <t>N08_N0866</t>
  </si>
  <si>
    <t>N09_N0901</t>
  </si>
  <si>
    <t>N09_N0902</t>
  </si>
  <si>
    <t>N09_N0903</t>
  </si>
  <si>
    <t>N09_N0904</t>
  </si>
  <si>
    <t>N09_N0905</t>
  </si>
  <si>
    <t>N09_N0906</t>
  </si>
  <si>
    <t>N09_N0907</t>
  </si>
  <si>
    <t>N09_N0908</t>
  </si>
  <si>
    <t>N09_N0909</t>
  </si>
  <si>
    <t>N09_N0910</t>
  </si>
  <si>
    <t>N09_N0911</t>
  </si>
  <si>
    <t>N09_N0912</t>
  </si>
  <si>
    <t>N09_N0913</t>
  </si>
  <si>
    <t>N09_N0914</t>
  </si>
  <si>
    <t>N09_N0915</t>
  </si>
  <si>
    <t>N09_N0916</t>
  </si>
  <si>
    <t>N09_N0917</t>
  </si>
  <si>
    <t>N10_N1001</t>
  </si>
  <si>
    <t>N11_N1101</t>
  </si>
  <si>
    <t>N11_N1102</t>
  </si>
  <si>
    <t>N11_N1103</t>
  </si>
  <si>
    <t>N11_N1104</t>
  </si>
  <si>
    <t>N11_N1105</t>
  </si>
  <si>
    <t>N11_N1106</t>
  </si>
  <si>
    <t>N11_N1107</t>
  </si>
  <si>
    <t>N11_N1108</t>
  </si>
  <si>
    <t>N11_N1109</t>
  </si>
  <si>
    <t>N11_N1110</t>
  </si>
  <si>
    <t>N11_N1111</t>
  </si>
  <si>
    <t>N12_N1201</t>
  </si>
  <si>
    <t>N12_N1202</t>
  </si>
  <si>
    <t>N12_N1203</t>
  </si>
  <si>
    <t>H01_H0101</t>
  </si>
  <si>
    <t>H02_H0201</t>
  </si>
  <si>
    <t>H03_H0301</t>
  </si>
  <si>
    <t>H03_H0302</t>
  </si>
  <si>
    <t>H03_H0303</t>
  </si>
  <si>
    <t>H03_H0304</t>
  </si>
  <si>
    <t>H03_H0305</t>
  </si>
  <si>
    <t>H04_H0401</t>
  </si>
  <si>
    <t>H05_H0501</t>
  </si>
  <si>
    <t>H05_H0502</t>
  </si>
  <si>
    <t>H06_H0601</t>
  </si>
  <si>
    <t>H06_H0602</t>
  </si>
  <si>
    <t>H06_H0603</t>
  </si>
  <si>
    <t>H06_H0604</t>
  </si>
  <si>
    <t>H07_H0701</t>
  </si>
  <si>
    <t>H07_H0702</t>
  </si>
  <si>
    <t>H07_H0703</t>
  </si>
  <si>
    <t>H08_H0801</t>
  </si>
  <si>
    <t>H08_H0802</t>
  </si>
  <si>
    <t>H09_H0901</t>
  </si>
  <si>
    <t>H10_H1001</t>
  </si>
  <si>
    <t>H11_H1101</t>
  </si>
  <si>
    <t>P01_P0101</t>
  </si>
  <si>
    <t>P01_P0102</t>
  </si>
  <si>
    <t>P02_P0201</t>
  </si>
  <si>
    <t>P03_P0301</t>
  </si>
  <si>
    <t>P03_P0302</t>
  </si>
  <si>
    <t>P03_P0303</t>
  </si>
  <si>
    <t>P03_P0304</t>
  </si>
  <si>
    <t>P03_P0305</t>
  </si>
  <si>
    <t>P03_P0306</t>
  </si>
  <si>
    <t>P04_P0401</t>
  </si>
  <si>
    <t>S01_S0101</t>
  </si>
  <si>
    <t>S02_S0201</t>
  </si>
  <si>
    <t>S03_S0301</t>
  </si>
  <si>
    <t>S04_S0401</t>
  </si>
  <si>
    <t>S05_S0501</t>
  </si>
  <si>
    <t>S06_S0601</t>
  </si>
  <si>
    <t>S07_S0701</t>
  </si>
  <si>
    <t>C0301 採掘時</t>
    <phoneticPr fontId="22"/>
  </si>
  <si>
    <t>C0107 焼結炉〔無機化学工業品用・固体燃料〕CH4</t>
    <phoneticPr fontId="22"/>
  </si>
  <si>
    <t>N0201 ―</t>
    <phoneticPr fontId="22"/>
  </si>
  <si>
    <t>N0501 ―</t>
    <phoneticPr fontId="22"/>
  </si>
  <si>
    <t>N0601 ―</t>
    <phoneticPr fontId="22"/>
  </si>
  <si>
    <t>N13_N1302</t>
  </si>
  <si>
    <t>N13_N1303</t>
  </si>
  <si>
    <t>N13_N1304</t>
  </si>
  <si>
    <t>N13_N1305</t>
  </si>
  <si>
    <t>N13_N1306</t>
  </si>
  <si>
    <t>N13_N1307</t>
  </si>
  <si>
    <t>N13_N1308</t>
  </si>
  <si>
    <t>N13_N1309</t>
  </si>
  <si>
    <t>N13_N1310</t>
  </si>
  <si>
    <t>N14_N1402</t>
  </si>
  <si>
    <t>N14_N1403</t>
  </si>
  <si>
    <t>N14_N1404</t>
  </si>
  <si>
    <t>N14_N1405</t>
  </si>
  <si>
    <t>N14_N1406</t>
  </si>
  <si>
    <t>N14_N1407</t>
  </si>
  <si>
    <t>N14_N1408</t>
  </si>
  <si>
    <t>N14_N1409</t>
  </si>
  <si>
    <t>N14_N1410</t>
  </si>
  <si>
    <t>N14_N1411</t>
  </si>
  <si>
    <t>N14_N1412</t>
  </si>
  <si>
    <t>N14_N1413</t>
  </si>
  <si>
    <t>N14_N1414</t>
  </si>
  <si>
    <t>N15_N1502</t>
  </si>
  <si>
    <t>N15_N1503</t>
  </si>
  <si>
    <t>N15_N1504</t>
  </si>
  <si>
    <t>N15_N1505</t>
  </si>
  <si>
    <t>N15_N1506</t>
  </si>
  <si>
    <t>N15_N1507</t>
  </si>
  <si>
    <t>N15_N1508</t>
  </si>
  <si>
    <t>C21_C2102</t>
  </si>
  <si>
    <t>C21_C2103</t>
  </si>
  <si>
    <t>C21_C2104</t>
  </si>
  <si>
    <t>C22_C2202</t>
  </si>
  <si>
    <t>C22_C2203</t>
  </si>
  <si>
    <t>C22_C2204</t>
  </si>
  <si>
    <t>―</t>
    <phoneticPr fontId="22"/>
  </si>
  <si>
    <t>※ ドロップダウンリストにより選択</t>
    <rPh sb="15" eb="17">
      <t>センタク</t>
    </rPh>
    <phoneticPr fontId="22"/>
  </si>
  <si>
    <t>※水色で表示された項目は、自動計算されます。</t>
    <phoneticPr fontId="22"/>
  </si>
  <si>
    <t>※オレンジ色で表示された項目を入力してください。</t>
    <phoneticPr fontId="22"/>
  </si>
  <si>
    <t>※ 記入不可</t>
    <rPh sb="2" eb="4">
      <t>キニュウ</t>
    </rPh>
    <rPh sb="4" eb="6">
      <t>フカ</t>
    </rPh>
    <phoneticPr fontId="22"/>
  </si>
  <si>
    <t>都市ガス（東邦ガス等）</t>
    <rPh sb="5" eb="7">
      <t>トウホウ</t>
    </rPh>
    <rPh sb="9" eb="10">
      <t>トウ</t>
    </rPh>
    <phoneticPr fontId="22"/>
  </si>
  <si>
    <t>46.04655</t>
    <phoneticPr fontId="22"/>
  </si>
  <si>
    <t>※ 対象となる排出活動、区分、燃料種は、
　　順番にドロップダウンリストにより選択すること。</t>
    <rPh sb="2" eb="4">
      <t>タイショウ</t>
    </rPh>
    <rPh sb="7" eb="9">
      <t>ハイシュツ</t>
    </rPh>
    <rPh sb="9" eb="11">
      <t>カツドウ</t>
    </rPh>
    <rPh sb="12" eb="14">
      <t>クブン</t>
    </rPh>
    <rPh sb="15" eb="17">
      <t>ネンリョウ</t>
    </rPh>
    <rPh sb="17" eb="18">
      <t>シュ</t>
    </rPh>
    <phoneticPr fontId="22"/>
  </si>
  <si>
    <t>30 都市ガス（東邦ガス等）</t>
    <rPh sb="8" eb="10">
      <t>トウホウ</t>
    </rPh>
    <rPh sb="12" eb="13">
      <t>トウ</t>
    </rPh>
    <phoneticPr fontId="22"/>
  </si>
  <si>
    <r>
      <t>②非ｴﾈﾙｷﾞｰ起源
　ＣＯ</t>
    </r>
    <r>
      <rPr>
        <vertAlign val="subscript"/>
        <sz val="10.5"/>
        <rFont val="ＭＳ 明朝"/>
        <family val="1"/>
        <charset val="128"/>
      </rPr>
      <t>２
　</t>
    </r>
    <r>
      <rPr>
        <sz val="9"/>
        <rFont val="ＭＳ 明朝"/>
        <family val="1"/>
        <charset val="128"/>
      </rPr>
      <t>（③を除く。）</t>
    </r>
    <phoneticPr fontId="22"/>
  </si>
  <si>
    <t>燃料及び熱</t>
    <phoneticPr fontId="22"/>
  </si>
  <si>
    <t>エネルギー起源CO2</t>
    <phoneticPr fontId="22"/>
  </si>
  <si>
    <t>非エネルギー起源CO2（廃棄物原燃料使用分を除く）</t>
    <phoneticPr fontId="22"/>
  </si>
  <si>
    <t>そ　　　の　　　他　　　温　　　室　　　効　　　果　　　ガ　　　ス</t>
    <phoneticPr fontId="22"/>
  </si>
  <si>
    <t>※ 工場等の名称 ： 法人名は省いて記入。一事業所のみ等で事業所名がない時は法人名を記入</t>
    <rPh sb="2" eb="4">
      <t>コウジョウ</t>
    </rPh>
    <rPh sb="4" eb="5">
      <t>トウ</t>
    </rPh>
    <rPh sb="6" eb="8">
      <t>メイショウ</t>
    </rPh>
    <rPh sb="11" eb="13">
      <t>ホウジン</t>
    </rPh>
    <rPh sb="13" eb="14">
      <t>メイ</t>
    </rPh>
    <rPh sb="15" eb="16">
      <t>ハブ</t>
    </rPh>
    <rPh sb="18" eb="20">
      <t>キニュウ</t>
    </rPh>
    <rPh sb="21" eb="22">
      <t>イチ</t>
    </rPh>
    <rPh sb="22" eb="24">
      <t>ジギョウ</t>
    </rPh>
    <rPh sb="24" eb="25">
      <t>ショ</t>
    </rPh>
    <rPh sb="27" eb="28">
      <t>トウ</t>
    </rPh>
    <rPh sb="29" eb="32">
      <t>ジギョウショ</t>
    </rPh>
    <rPh sb="32" eb="33">
      <t>メイ</t>
    </rPh>
    <rPh sb="36" eb="37">
      <t>トキ</t>
    </rPh>
    <rPh sb="38" eb="40">
      <t>ホウジン</t>
    </rPh>
    <rPh sb="40" eb="41">
      <t>メイ</t>
    </rPh>
    <rPh sb="42" eb="44">
      <t>キニュウ</t>
    </rPh>
    <phoneticPr fontId="22"/>
  </si>
  <si>
    <t>※ 都道府県名から記入</t>
    <rPh sb="2" eb="6">
      <t>トドウフケン</t>
    </rPh>
    <rPh sb="6" eb="7">
      <t>メイ</t>
    </rPh>
    <rPh sb="9" eb="11">
      <t>キニュウ</t>
    </rPh>
    <phoneticPr fontId="22"/>
  </si>
  <si>
    <t>※ 名称を全角カタカナで記入</t>
    <rPh sb="2" eb="4">
      <t>メイショウ</t>
    </rPh>
    <rPh sb="5" eb="7">
      <t>ゼンカク</t>
    </rPh>
    <rPh sb="12" eb="14">
      <t>キニュウ</t>
    </rPh>
    <phoneticPr fontId="22"/>
  </si>
  <si>
    <t>※ ７桁で入力（例：4608501）</t>
    <rPh sb="8" eb="9">
      <t>レイ</t>
    </rPh>
    <phoneticPr fontId="22"/>
  </si>
  <si>
    <t>(事業所名)</t>
    <rPh sb="1" eb="4">
      <t>ジギョウショ</t>
    </rPh>
    <rPh sb="4" eb="5">
      <t>メイ</t>
    </rPh>
    <phoneticPr fontId="22"/>
  </si>
  <si>
    <r>
      <t xml:space="preserve">自家発電
 </t>
    </r>
    <r>
      <rPr>
        <b/>
        <sz val="20"/>
        <rFont val="ＭＳ ゴシック"/>
        <family val="3"/>
        <charset val="128"/>
      </rPr>
      <t>※1</t>
    </r>
    <rPh sb="0" eb="1">
      <t>ジ</t>
    </rPh>
    <rPh sb="1" eb="2">
      <t>イエ</t>
    </rPh>
    <rPh sb="2" eb="3">
      <t>ハッ</t>
    </rPh>
    <rPh sb="3" eb="4">
      <t>デン</t>
    </rPh>
    <phoneticPr fontId="22"/>
  </si>
  <si>
    <t>※ その他の燃料については、エネルギー使用量の算出では対象ですが、二酸化炭素排出量の算出では対象外
    （排出係数を空欄とする。）</t>
    <rPh sb="4" eb="5">
      <t>タ</t>
    </rPh>
    <rPh sb="6" eb="8">
      <t>ネンリョウ</t>
    </rPh>
    <rPh sb="19" eb="22">
      <t>シヨウリョウ</t>
    </rPh>
    <rPh sb="23" eb="25">
      <t>サンシュツ</t>
    </rPh>
    <rPh sb="27" eb="29">
      <t>タイショウ</t>
    </rPh>
    <rPh sb="33" eb="36">
      <t>ニサンカ</t>
    </rPh>
    <rPh sb="36" eb="38">
      <t>タンソ</t>
    </rPh>
    <rPh sb="38" eb="41">
      <t>ハイシュツリョウ</t>
    </rPh>
    <rPh sb="42" eb="44">
      <t>サンシュツ</t>
    </rPh>
    <rPh sb="46" eb="48">
      <t>タイショウ</t>
    </rPh>
    <rPh sb="48" eb="49">
      <t>ガイ</t>
    </rPh>
    <rPh sb="55" eb="57">
      <t>ハイシュツ</t>
    </rPh>
    <rPh sb="57" eb="59">
      <t>ケイスウ</t>
    </rPh>
    <rPh sb="60" eb="62">
      <t>クウラン</t>
    </rPh>
    <phoneticPr fontId="22"/>
  </si>
  <si>
    <t>※ 発電所又は熱供給施設を複数設置している者は、二酸化炭素排出量をマイナス値で直接入力する</t>
    <rPh sb="2" eb="5">
      <t>ハツデンショ</t>
    </rPh>
    <rPh sb="5" eb="6">
      <t>マタ</t>
    </rPh>
    <rPh sb="7" eb="10">
      <t>ネツキョウキュウ</t>
    </rPh>
    <rPh sb="10" eb="12">
      <t>シセツ</t>
    </rPh>
    <rPh sb="13" eb="15">
      <t>フクスウ</t>
    </rPh>
    <rPh sb="15" eb="17">
      <t>セッチ</t>
    </rPh>
    <rPh sb="21" eb="22">
      <t>シャ</t>
    </rPh>
    <rPh sb="24" eb="27">
      <t>ニサンカ</t>
    </rPh>
    <rPh sb="27" eb="29">
      <t>タンソ</t>
    </rPh>
    <rPh sb="29" eb="32">
      <t>ハイシュツリョウ</t>
    </rPh>
    <rPh sb="37" eb="38">
      <t>チ</t>
    </rPh>
    <rPh sb="39" eb="41">
      <t>チョクセツ</t>
    </rPh>
    <rPh sb="41" eb="43">
      <t>ニュウリョク</t>
    </rPh>
    <phoneticPr fontId="22"/>
  </si>
  <si>
    <t>※オレンジ色で表示された項目を入力してください。水色で表示された項目は自動計算されます。</t>
    <rPh sb="24" eb="26">
      <t>ミズイロ</t>
    </rPh>
    <rPh sb="27" eb="29">
      <t>ヒョウジ</t>
    </rPh>
    <rPh sb="32" eb="34">
      <t>コウモク</t>
    </rPh>
    <rPh sb="35" eb="37">
      <t>ジドウ</t>
    </rPh>
    <rPh sb="37" eb="39">
      <t>ケイサン</t>
    </rPh>
    <phoneticPr fontId="22"/>
  </si>
  <si>
    <t>GJ/千Nm3</t>
    <rPh sb="3" eb="4">
      <t>セン</t>
    </rPh>
    <phoneticPr fontId="22"/>
  </si>
  <si>
    <t>N0401 アジピン酸</t>
    <rPh sb="10" eb="11">
      <t>サン</t>
    </rPh>
    <phoneticPr fontId="22"/>
  </si>
  <si>
    <t>N0402 硝酸</t>
    <rPh sb="6" eb="8">
      <t>ショウサン</t>
    </rPh>
    <phoneticPr fontId="22"/>
  </si>
  <si>
    <t>N0301 随伴ガスの焼却を行う場合</t>
    <phoneticPr fontId="22"/>
  </si>
  <si>
    <t>N0302 天然ガスの採取時のみに随伴ガスの焼却を行う場合</t>
    <phoneticPr fontId="22"/>
  </si>
  <si>
    <t>N0303 天然ガスの処理時のみに随伴ガスの焼却を行う場合</t>
    <phoneticPr fontId="22"/>
  </si>
  <si>
    <t>N0304 天然ガスの採取時及び処理時の随伴ガスの焼却を行う場合</t>
    <phoneticPr fontId="22"/>
  </si>
  <si>
    <t>※ 自家発電のうち、電気を自ら使用した量を「使用量」欄に、他者に販売した量を「販売した副生エネルギーの量」欄に記入</t>
    <rPh sb="2" eb="4">
      <t>ジカ</t>
    </rPh>
    <rPh sb="4" eb="6">
      <t>ハツデン</t>
    </rPh>
    <rPh sb="10" eb="12">
      <t>デンキ</t>
    </rPh>
    <rPh sb="13" eb="14">
      <t>ミズカ</t>
    </rPh>
    <rPh sb="15" eb="17">
      <t>シヨウ</t>
    </rPh>
    <rPh sb="19" eb="20">
      <t>リョウ</t>
    </rPh>
    <rPh sb="22" eb="25">
      <t>シヨウリョウ</t>
    </rPh>
    <rPh sb="26" eb="27">
      <t>ラン</t>
    </rPh>
    <rPh sb="29" eb="31">
      <t>タシャ</t>
    </rPh>
    <rPh sb="32" eb="34">
      <t>ハンバイ</t>
    </rPh>
    <rPh sb="36" eb="37">
      <t>リョウ</t>
    </rPh>
    <rPh sb="39" eb="41">
      <t>ハンバイ</t>
    </rPh>
    <rPh sb="43" eb="45">
      <t>フクセイ</t>
    </rPh>
    <rPh sb="51" eb="52">
      <t>リョウ</t>
    </rPh>
    <rPh sb="53" eb="54">
      <t>ラン</t>
    </rPh>
    <rPh sb="55" eb="57">
      <t>キニュウ</t>
    </rPh>
    <phoneticPr fontId="22"/>
  </si>
  <si>
    <t>※ 自家発電に係る排出係数は、「販売した副生エネルギーの量」に記載がある場合に、
　　発電に伴い発生したCO2排出量を発電量で除して算出し記入</t>
    <rPh sb="16" eb="18">
      <t>ハンバイ</t>
    </rPh>
    <rPh sb="20" eb="22">
      <t>フクセイ</t>
    </rPh>
    <rPh sb="28" eb="29">
      <t>リョウ</t>
    </rPh>
    <rPh sb="31" eb="33">
      <t>キサイ</t>
    </rPh>
    <rPh sb="36" eb="38">
      <t>バアイ</t>
    </rPh>
    <rPh sb="69" eb="71">
      <t>キニュウ</t>
    </rPh>
    <phoneticPr fontId="22"/>
  </si>
  <si>
    <t>地球温暖化対策実施状況書提出書</t>
    <rPh sb="0" eb="2">
      <t>チキュウ</t>
    </rPh>
    <rPh sb="2" eb="5">
      <t>オンダンカ</t>
    </rPh>
    <rPh sb="5" eb="7">
      <t>タイサク</t>
    </rPh>
    <rPh sb="7" eb="9">
      <t>ジッシ</t>
    </rPh>
    <rPh sb="9" eb="11">
      <t>ジョウキョウ</t>
    </rPh>
    <rPh sb="11" eb="12">
      <t>ショ</t>
    </rPh>
    <rPh sb="12" eb="14">
      <t>テイシュツ</t>
    </rPh>
    <rPh sb="14" eb="15">
      <t>ショ</t>
    </rPh>
    <phoneticPr fontId="22"/>
  </si>
  <si>
    <t>地球温暖化対策
実施状況書</t>
    <rPh sb="0" eb="2">
      <t>チキュウ</t>
    </rPh>
    <rPh sb="2" eb="5">
      <t>オンダンカ</t>
    </rPh>
    <rPh sb="5" eb="7">
      <t>タイサク</t>
    </rPh>
    <rPh sb="8" eb="10">
      <t>ジッシ</t>
    </rPh>
    <rPh sb="10" eb="12">
      <t>ジョウキョウ</t>
    </rPh>
    <rPh sb="12" eb="13">
      <t>ショ</t>
    </rPh>
    <phoneticPr fontId="22"/>
  </si>
  <si>
    <t>（１）温室効果ガス別の排出量（実績年度）</t>
    <rPh sb="3" eb="5">
      <t>オンシツ</t>
    </rPh>
    <rPh sb="5" eb="7">
      <t>コウカ</t>
    </rPh>
    <rPh sb="9" eb="10">
      <t>ベツ</t>
    </rPh>
    <rPh sb="11" eb="14">
      <t>ハイシュツリョウ</t>
    </rPh>
    <rPh sb="15" eb="17">
      <t>ジッセキ</t>
    </rPh>
    <rPh sb="17" eb="19">
      <t>ネンド</t>
    </rPh>
    <phoneticPr fontId="22"/>
  </si>
  <si>
    <t>（２）補整後の温室効果ガス排出量（実績年度）</t>
    <rPh sb="3" eb="5">
      <t>ホセイ</t>
    </rPh>
    <rPh sb="5" eb="6">
      <t>ゴ</t>
    </rPh>
    <rPh sb="7" eb="9">
      <t>オンシツ</t>
    </rPh>
    <rPh sb="9" eb="11">
      <t>コウカ</t>
    </rPh>
    <rPh sb="13" eb="16">
      <t>ハイシュツリョウ</t>
    </rPh>
    <rPh sb="17" eb="19">
      <t>ジッセキ</t>
    </rPh>
    <rPh sb="19" eb="21">
      <t>ネンド</t>
    </rPh>
    <phoneticPr fontId="22"/>
  </si>
  <si>
    <t>【計算書③】その他温室効果ガス排出量（前年度実績）</t>
    <rPh sb="1" eb="4">
      <t>ケイサンショ</t>
    </rPh>
    <rPh sb="8" eb="9">
      <t>タ</t>
    </rPh>
    <rPh sb="9" eb="11">
      <t>オンシツ</t>
    </rPh>
    <rPh sb="11" eb="13">
      <t>コウカ</t>
    </rPh>
    <rPh sb="15" eb="17">
      <t>ハイシュツ</t>
    </rPh>
    <rPh sb="17" eb="18">
      <t>リョウ</t>
    </rPh>
    <rPh sb="19" eb="22">
      <t>ゼンネンド</t>
    </rPh>
    <rPh sb="22" eb="24">
      <t>ジッセキ</t>
    </rPh>
    <phoneticPr fontId="22"/>
  </si>
  <si>
    <r>
      <t>【計算書①】エネルギー使用量及びエネルギー起源CO</t>
    </r>
    <r>
      <rPr>
        <vertAlign val="subscript"/>
        <sz val="24"/>
        <rFont val="ＭＳ 明朝"/>
        <family val="1"/>
        <charset val="128"/>
      </rPr>
      <t>2</t>
    </r>
    <r>
      <rPr>
        <sz val="24"/>
        <rFont val="ＭＳ 明朝"/>
        <family val="1"/>
        <charset val="128"/>
      </rPr>
      <t>排出量（前年度実績）</t>
    </r>
    <rPh sb="1" eb="4">
      <t>ケイサンショ</t>
    </rPh>
    <rPh sb="11" eb="14">
      <t>シヨウリョウ</t>
    </rPh>
    <rPh sb="14" eb="15">
      <t>オヨ</t>
    </rPh>
    <rPh sb="21" eb="23">
      <t>キゲン</t>
    </rPh>
    <rPh sb="26" eb="28">
      <t>ハイシュツ</t>
    </rPh>
    <rPh sb="28" eb="29">
      <t>リョウ</t>
    </rPh>
    <rPh sb="30" eb="33">
      <t>ゼンネンド</t>
    </rPh>
    <rPh sb="33" eb="35">
      <t>ジッセキ</t>
    </rPh>
    <phoneticPr fontId="22"/>
  </si>
  <si>
    <r>
      <t>【計算書②】非エネルギー起源CO</t>
    </r>
    <r>
      <rPr>
        <vertAlign val="subscript"/>
        <sz val="16"/>
        <rFont val="ＭＳ 明朝"/>
        <family val="1"/>
        <charset val="128"/>
      </rPr>
      <t>2</t>
    </r>
    <r>
      <rPr>
        <sz val="16"/>
        <rFont val="ＭＳ 明朝"/>
        <family val="1"/>
        <charset val="128"/>
      </rPr>
      <t>排出量（前年度実績）</t>
    </r>
    <rPh sb="1" eb="4">
      <t>ケイサンショ</t>
    </rPh>
    <rPh sb="6" eb="7">
      <t>ヒ</t>
    </rPh>
    <rPh sb="12" eb="14">
      <t>キゲン</t>
    </rPh>
    <rPh sb="17" eb="19">
      <t>ハイシュツ</t>
    </rPh>
    <rPh sb="19" eb="20">
      <t>リョウ</t>
    </rPh>
    <rPh sb="21" eb="24">
      <t>ゼンネンド</t>
    </rPh>
    <rPh sb="24" eb="26">
      <t>ジッセキ</t>
    </rPh>
    <phoneticPr fontId="22"/>
  </si>
  <si>
    <t>（３）大規模工場等の温室効果ガス排出量（実績年度）</t>
    <rPh sb="3" eb="6">
      <t>ダイキボ</t>
    </rPh>
    <rPh sb="6" eb="8">
      <t>コウジョウ</t>
    </rPh>
    <rPh sb="8" eb="9">
      <t>トウ</t>
    </rPh>
    <rPh sb="10" eb="12">
      <t>オンシツ</t>
    </rPh>
    <rPh sb="12" eb="14">
      <t>コウカ</t>
    </rPh>
    <rPh sb="16" eb="19">
      <t>ハイシュツリョウ</t>
    </rPh>
    <rPh sb="20" eb="22">
      <t>ジッセキ</t>
    </rPh>
    <rPh sb="22" eb="24">
      <t>ネンド</t>
    </rPh>
    <phoneticPr fontId="22"/>
  </si>
  <si>
    <t>実績年度での合計</t>
    <rPh sb="0" eb="2">
      <t>ジッセキ</t>
    </rPh>
    <rPh sb="2" eb="4">
      <t>ネンド</t>
    </rPh>
    <rPh sb="6" eb="8">
      <t>ゴウケイ</t>
    </rPh>
    <phoneticPr fontId="22"/>
  </si>
  <si>
    <t>※ 県内（名古屋市内を除く）で利用したと捉えることができ、
　 実績年度(前年度)の補整後温室効果ガス排出量の算定に用いるクレジット等について記入</t>
    <rPh sb="2" eb="4">
      <t>ケンナイ</t>
    </rPh>
    <rPh sb="5" eb="10">
      <t>ナゴヤシナイ</t>
    </rPh>
    <rPh sb="11" eb="12">
      <t>ノゾ</t>
    </rPh>
    <rPh sb="15" eb="17">
      <t>リヨウ</t>
    </rPh>
    <rPh sb="20" eb="21">
      <t>トラ</t>
    </rPh>
    <rPh sb="42" eb="44">
      <t>ホセイ</t>
    </rPh>
    <phoneticPr fontId="22"/>
  </si>
  <si>
    <t>※ 計画書で対象となった温室効果ガスについて記入
　（計画期間内は、当該ガスの規模要件を下回ったとしても記入）</t>
    <rPh sb="52" eb="54">
      <t>キニュウ</t>
    </rPh>
    <phoneticPr fontId="22"/>
  </si>
  <si>
    <t>※ 大規模工場等の番号は計画書から変更しない</t>
    <rPh sb="2" eb="5">
      <t>ダイキボ</t>
    </rPh>
    <rPh sb="5" eb="7">
      <t>コウジョウ</t>
    </rPh>
    <rPh sb="7" eb="8">
      <t>トウ</t>
    </rPh>
    <rPh sb="9" eb="11">
      <t>バンゴウ</t>
    </rPh>
    <rPh sb="12" eb="15">
      <t>ケイカクショ</t>
    </rPh>
    <rPh sb="17" eb="19">
      <t>ヘンコウ</t>
    </rPh>
    <phoneticPr fontId="22"/>
  </si>
  <si>
    <t>　  大規模工場等が、廃止、休止又は譲渡された場合は、対象ガスの排出量の欄にその旨記入</t>
    <rPh sb="4" eb="7">
      <t>ダイキボ</t>
    </rPh>
    <rPh sb="7" eb="9">
      <t>コウジョウ</t>
    </rPh>
    <rPh sb="9" eb="10">
      <t>トウ</t>
    </rPh>
    <rPh sb="12" eb="14">
      <t>ハイシ</t>
    </rPh>
    <rPh sb="15" eb="17">
      <t>キュウシ</t>
    </rPh>
    <rPh sb="17" eb="18">
      <t>マタ</t>
    </rPh>
    <rPh sb="19" eb="21">
      <t>ジョウト</t>
    </rPh>
    <rPh sb="24" eb="26">
      <t>バアイ</t>
    </rPh>
    <rPh sb="28" eb="30">
      <t>タイショウ</t>
    </rPh>
    <rPh sb="33" eb="35">
      <t>ハイシュツ</t>
    </rPh>
    <rPh sb="35" eb="36">
      <t>リョウ</t>
    </rPh>
    <rPh sb="37" eb="38">
      <t>ラン</t>
    </rPh>
    <rPh sb="41" eb="42">
      <t>ムネキニュウ</t>
    </rPh>
    <phoneticPr fontId="22"/>
  </si>
  <si>
    <t>※ 計画書で対象となった温室効果ガスについて記入
    （計画期間内は、当該ガスの規模要件を下回ったとしても記入）</t>
    <rPh sb="2" eb="5">
      <t>ケイカクショ</t>
    </rPh>
    <rPh sb="6" eb="8">
      <t>タイショウ</t>
    </rPh>
    <rPh sb="12" eb="14">
      <t>オンシツ</t>
    </rPh>
    <rPh sb="14" eb="16">
      <t>コウカ</t>
    </rPh>
    <rPh sb="22" eb="24">
      <t>キニュウ</t>
    </rPh>
    <phoneticPr fontId="22"/>
  </si>
  <si>
    <t>※ 計画書で非エネルギー起源CO2が対象となった場合に記入</t>
    <rPh sb="2" eb="5">
      <t>ケイカクショ</t>
    </rPh>
    <rPh sb="6" eb="7">
      <t>ヒ</t>
    </rPh>
    <rPh sb="12" eb="14">
      <t>キゲン</t>
    </rPh>
    <rPh sb="18" eb="20">
      <t>タイショウ</t>
    </rPh>
    <rPh sb="24" eb="26">
      <t>バアイ</t>
    </rPh>
    <rPh sb="27" eb="29">
      <t>キニュウ</t>
    </rPh>
    <phoneticPr fontId="22"/>
  </si>
  <si>
    <t>※ 法人名を除き、それ以降の担当部署名を記入（保守業者等の別法人は不可）</t>
    <rPh sb="2" eb="4">
      <t>ホウジン</t>
    </rPh>
    <rPh sb="4" eb="5">
      <t>メイ</t>
    </rPh>
    <rPh sb="6" eb="7">
      <t>ノゾ</t>
    </rPh>
    <rPh sb="11" eb="13">
      <t>イコウ</t>
    </rPh>
    <rPh sb="14" eb="16">
      <t>タントウ</t>
    </rPh>
    <rPh sb="16" eb="19">
      <t>ブショメイ</t>
    </rPh>
    <rPh sb="20" eb="22">
      <t>キニュウ</t>
    </rPh>
    <rPh sb="23" eb="25">
      <t>ホシュ</t>
    </rPh>
    <rPh sb="25" eb="28">
      <t>ギョウシャトウ</t>
    </rPh>
    <rPh sb="29" eb="30">
      <t>ベツ</t>
    </rPh>
    <rPh sb="30" eb="32">
      <t>ホウジン</t>
    </rPh>
    <rPh sb="33" eb="35">
      <t>フカ</t>
    </rPh>
    <phoneticPr fontId="22"/>
  </si>
  <si>
    <t>※ 使用量、販売した副生エネルギーの量は、整数値(少数第1位を四捨五入)で記入</t>
    <phoneticPr fontId="22"/>
  </si>
  <si>
    <t>※ 計画書でエネルギー起源CO2が対象となった場合に記入</t>
    <rPh sb="2" eb="5">
      <t>ケイカクショ</t>
    </rPh>
    <rPh sb="11" eb="13">
      <t>キゲン</t>
    </rPh>
    <rPh sb="17" eb="19">
      <t>タイショウ</t>
    </rPh>
    <rPh sb="23" eb="25">
      <t>バアイ</t>
    </rPh>
    <rPh sb="26" eb="28">
      <t>キニュウ</t>
    </rPh>
    <phoneticPr fontId="22"/>
  </si>
  <si>
    <t>　 （新たに規模要件を上回った事業所は、新たな番号として記入）</t>
    <rPh sb="4" eb="5">
      <t>アラ</t>
    </rPh>
    <rPh sb="7" eb="9">
      <t>キボ</t>
    </rPh>
    <rPh sb="9" eb="11">
      <t>ヨウケン</t>
    </rPh>
    <rPh sb="12" eb="14">
      <t>ウワマワ</t>
    </rPh>
    <rPh sb="16" eb="19">
      <t>ジギョウショ</t>
    </rPh>
    <rPh sb="21" eb="22">
      <t>アラ</t>
    </rPh>
    <rPh sb="24" eb="26">
      <t>バンゴウキニュウ</t>
    </rPh>
    <phoneticPr fontId="22"/>
  </si>
  <si>
    <t xml:space="preserve">N0618 豚（尿から分離したふん・天日乾燥） </t>
  </si>
  <si>
    <t xml:space="preserve">N0619 豚（尿から分離したふん・火力乾燥） </t>
  </si>
  <si>
    <t xml:space="preserve">N0620 豚（尿から分離したふん・強制発酵） </t>
  </si>
  <si>
    <t xml:space="preserve">N0621 豚（尿から分離したふん・堆積発酵） </t>
  </si>
  <si>
    <t xml:space="preserve">N0622 豚（尿から分離したふん・焼却） </t>
  </si>
  <si>
    <t xml:space="preserve">N0623 豚（ふんから分離した尿・強制発酵） </t>
  </si>
  <si>
    <t xml:space="preserve">N0624 豚（ふんから分離した尿・浄化） </t>
  </si>
  <si>
    <t xml:space="preserve">N0625 豚（ふんから分離した尿・貯留） </t>
  </si>
  <si>
    <t xml:space="preserve">N0626 豚（ふんと尿との混合物・天日乾燥） </t>
  </si>
  <si>
    <t xml:space="preserve">N0627 豚（ふんと尿との混合物・火力乾燥） </t>
  </si>
  <si>
    <t xml:space="preserve">N0628 豚（ふんと尿との混合物・強制発酵） </t>
  </si>
  <si>
    <t xml:space="preserve">N0629 豚（ふんと尿との混合物・堆積発酵） </t>
  </si>
  <si>
    <t xml:space="preserve">N0630 豚（ふんと尿との混合物・浄化） </t>
  </si>
  <si>
    <t xml:space="preserve">N0631 豚（ふんと尿との混合物・貯留） </t>
  </si>
  <si>
    <t xml:space="preserve">N0632 鶏（ふん・天日乾燥） </t>
  </si>
  <si>
    <t xml:space="preserve">N0633 鶏（ふん・火力乾燥） </t>
  </si>
  <si>
    <t xml:space="preserve">N0634 鶏（ふん・強制発酵） </t>
  </si>
  <si>
    <t xml:space="preserve">N0635 鶏（ふん・堆積発酵） </t>
  </si>
  <si>
    <t>N0637 放牧されためん羊</t>
  </si>
  <si>
    <t>N0638 その他のめん羊</t>
  </si>
  <si>
    <t>※ 事業者名を漢字等で記入（（株）等で省略しない、事業所名を記入しない）</t>
    <rPh sb="2" eb="5">
      <t>ジギョウシャ</t>
    </rPh>
    <rPh sb="5" eb="6">
      <t>メイ</t>
    </rPh>
    <rPh sb="7" eb="9">
      <t>カンジ</t>
    </rPh>
    <rPh sb="9" eb="10">
      <t>トウ</t>
    </rPh>
    <rPh sb="11" eb="13">
      <t>キニュウ</t>
    </rPh>
    <rPh sb="25" eb="27">
      <t>ジギョウ</t>
    </rPh>
    <rPh sb="28" eb="29">
      <t>メイ</t>
    </rPh>
    <rPh sb="30" eb="32">
      <t>キニュウ</t>
    </rPh>
    <phoneticPr fontId="22"/>
  </si>
  <si>
    <t>C1701 ―</t>
    <phoneticPr fontId="22"/>
  </si>
  <si>
    <t>C2001 汚泥</t>
    <phoneticPr fontId="22"/>
  </si>
  <si>
    <t>C2002 廃油</t>
    <phoneticPr fontId="22"/>
  </si>
  <si>
    <t>C2101 セメント焼成炉における廃ゴムタイヤの焼却もしくは製品の製造の用途への使用</t>
    <phoneticPr fontId="22"/>
  </si>
  <si>
    <t>C2102 セメント焼成炉における廃プラスチック類（廃ゴムタイヤを除く。）の焼却もしくは製品の製造の用途への使用</t>
    <phoneticPr fontId="22"/>
  </si>
  <si>
    <t>C2103 その他の工業炉（ボイラーを除く。）における廃ゴムタイヤの焼却もしくは製品の製造の用途への使用</t>
    <phoneticPr fontId="22"/>
  </si>
  <si>
    <t>C2104 その他の工業炉（ボイラーを除く。）における廃プラスチック類（廃ゴムタイヤを除く。）の焼却もしくは製品の製造の用途への使用</t>
    <phoneticPr fontId="22"/>
  </si>
  <si>
    <t>C2201 セメント焼成炉におけるごみ固形燃料（RPF）の使用</t>
    <phoneticPr fontId="22"/>
  </si>
  <si>
    <t>C2202 セメント焼成炉におけるごみ固形燃料（RDF）の使用</t>
    <phoneticPr fontId="22"/>
  </si>
  <si>
    <t>C2203 その他の工業炉（ボイラーを除く。）におけるごみ固形燃料（RPF）の使用</t>
    <phoneticPr fontId="22"/>
  </si>
  <si>
    <t>C2204 その他の工業炉（ボイラーを除く。）におけるごみ固形燃料（RDF）の使用</t>
    <phoneticPr fontId="22"/>
  </si>
  <si>
    <t xml:space="preserve">N0636 鶏（ふん・焼却） </t>
    <rPh sb="11" eb="13">
      <t>ショウキャク</t>
    </rPh>
    <phoneticPr fontId="22"/>
  </si>
  <si>
    <t>N1001 ―</t>
    <phoneticPr fontId="22"/>
  </si>
  <si>
    <t>N1301 常圧流動床ボイラーにおける廃ゴムタイヤの焼却又は製品の製造の用途への使用</t>
    <phoneticPr fontId="22"/>
  </si>
  <si>
    <t>N1302 常圧流動床ボイラーにおける廃プラスチック類（廃ゴムタイヤを除く。）の焼却又は製品の製造の用途への使用</t>
    <phoneticPr fontId="22"/>
  </si>
  <si>
    <t>N1303 ボイラーにおける廃ゴムタイヤの焼却又は製品の製造の用途への使用</t>
    <phoneticPr fontId="22"/>
  </si>
  <si>
    <t>N1304 ボイラーにおける廃プラスチック類（廃ゴムタイヤを除く。）の焼却又は製品の製造の用途への使用</t>
    <phoneticPr fontId="22"/>
  </si>
  <si>
    <t>N1305 セメント焼成炉における廃油の焼却又は製品の製造の用途への使用</t>
    <phoneticPr fontId="22"/>
  </si>
  <si>
    <t>N1306 セメント焼成炉における廃ゴムタイヤの焼却又は製品の製造の用途への使用</t>
    <phoneticPr fontId="22"/>
  </si>
  <si>
    <t>N1307 セメント焼成炉における廃プラスチック類（廃ゴムタイヤを除く。）の焼却又は製品の製造の用途への使用</t>
    <phoneticPr fontId="22"/>
  </si>
  <si>
    <t>N1308 その他の工業炉における廃油の焼却又は製品の製造の用途への使用</t>
    <phoneticPr fontId="22"/>
  </si>
  <si>
    <t>N1309 その他の工業炉における廃ゴムタイヤの焼却又は製品の製造の用途への使用</t>
    <phoneticPr fontId="22"/>
  </si>
  <si>
    <t>N1310 その他の工業炉における廃プラスチック類（廃ゴムタイヤを除く。）の焼却又は製品の製造の用途への使用</t>
    <phoneticPr fontId="22"/>
  </si>
  <si>
    <t>N1401 下水汚泥（高分子凝集剤を添加して脱水したもの）の流動床炉での焼却（通常燃焼）</t>
    <phoneticPr fontId="22"/>
  </si>
  <si>
    <t>N1402 下水汚泥（高分子凝集剤を添加して脱水したもの）の流動床炉での焼却（高温燃焼）</t>
    <phoneticPr fontId="22"/>
  </si>
  <si>
    <t>N1403 下水汚泥（高分子凝集剤を添加して脱水したもの）の多段炉での焼却</t>
    <phoneticPr fontId="22"/>
  </si>
  <si>
    <t>N1404 下水汚泥（石灰系凝集剤を添加して脱水したもの）の焼却</t>
    <phoneticPr fontId="22"/>
  </si>
  <si>
    <t>N1405 その他の下水汚泥の焼却</t>
    <phoneticPr fontId="22"/>
  </si>
  <si>
    <t>N1406 汚泥（下水汚泥を除く。）の焼却</t>
    <phoneticPr fontId="22"/>
  </si>
  <si>
    <t>N1407 廃油の焼却</t>
    <phoneticPr fontId="22"/>
  </si>
  <si>
    <t>N1408 廃ゴムタイヤの焼却</t>
    <phoneticPr fontId="22"/>
  </si>
  <si>
    <t>N1409 廃プラスチック類（廃ゴムタイヤを除く。）の焼却</t>
    <phoneticPr fontId="22"/>
  </si>
  <si>
    <t>N1410 紙くず又は木くずの焼却</t>
    <phoneticPr fontId="22"/>
  </si>
  <si>
    <t>N1411 繊維くずの焼却</t>
    <phoneticPr fontId="22"/>
  </si>
  <si>
    <t>N1412 動植物性残渣または家畜の死体の焼却</t>
    <phoneticPr fontId="22"/>
  </si>
  <si>
    <t>N1413 ごみ固形燃料（RDF）の焼却</t>
    <phoneticPr fontId="22"/>
  </si>
  <si>
    <t>N1414 ごみ固形燃料（RPF）の焼却</t>
    <phoneticPr fontId="22"/>
  </si>
  <si>
    <t>N1501 常圧流動床ボイラーにおけるごみ固形燃料（RPF）の使用</t>
    <phoneticPr fontId="22"/>
  </si>
  <si>
    <t>N1502 常圧流動床ボイラーにおけるごみ固形燃料（RDF）の使用</t>
    <phoneticPr fontId="22"/>
  </si>
  <si>
    <t>N1503 ボイラーにおけるごみ固形燃料（RPF）の使用</t>
    <phoneticPr fontId="22"/>
  </si>
  <si>
    <t>N1504 ボイラーにおけるごみ固形燃料（RDF）の使用</t>
    <phoneticPr fontId="22"/>
  </si>
  <si>
    <t>N1505 セメント焼成炉におけるごみ固形燃料（RPF）の使用</t>
    <phoneticPr fontId="22"/>
  </si>
  <si>
    <t>N1506 セメント焼成炉におけるごみ固形燃料（RDF）の使用</t>
    <phoneticPr fontId="22"/>
  </si>
  <si>
    <t>N1507 その他の工業炉におけるごみ固形燃料（RPF）の使用</t>
    <phoneticPr fontId="22"/>
  </si>
  <si>
    <t>N1508 その他の工業炉におけるごみ固形燃料（RDF）の使用</t>
    <phoneticPr fontId="22"/>
  </si>
  <si>
    <t>H0101 ―</t>
    <phoneticPr fontId="22"/>
  </si>
  <si>
    <t>H0201 ―</t>
    <phoneticPr fontId="22"/>
  </si>
  <si>
    <t>H0901 ―</t>
    <phoneticPr fontId="22"/>
  </si>
  <si>
    <t>H1001 ―</t>
    <phoneticPr fontId="22"/>
  </si>
  <si>
    <t>H1101 ―</t>
    <phoneticPr fontId="22"/>
  </si>
  <si>
    <t>P0201 ―</t>
    <phoneticPr fontId="22"/>
  </si>
  <si>
    <t>P0401 ―</t>
    <phoneticPr fontId="22"/>
  </si>
  <si>
    <t>S0101 ―</t>
    <phoneticPr fontId="22"/>
  </si>
  <si>
    <t>S0201 ―</t>
    <phoneticPr fontId="22"/>
  </si>
  <si>
    <t>S0301 ―</t>
    <phoneticPr fontId="22"/>
  </si>
  <si>
    <t>S0401 ―</t>
    <phoneticPr fontId="22"/>
  </si>
  <si>
    <t>S0501 ―</t>
    <phoneticPr fontId="22"/>
  </si>
  <si>
    <t>S0601 ―</t>
    <phoneticPr fontId="22"/>
  </si>
  <si>
    <t>S0701 ―</t>
    <phoneticPr fontId="22"/>
  </si>
  <si>
    <t>01</t>
    <phoneticPr fontId="40"/>
  </si>
  <si>
    <t>13.9</t>
    <phoneticPr fontId="22"/>
  </si>
  <si>
    <t>N2O</t>
    <phoneticPr fontId="22"/>
  </si>
  <si>
    <t>※①はエネルギー使用量が1500kl以上の場合、実排出量を記入
※②～⑧は排出量が3000t-CO2以上であるガスのみ記入</t>
    <rPh sb="8" eb="11">
      <t>シヨウリョウ</t>
    </rPh>
    <rPh sb="18" eb="20">
      <t>イジョウ</t>
    </rPh>
    <rPh sb="21" eb="23">
      <t>バアイ</t>
    </rPh>
    <rPh sb="24" eb="25">
      <t>ジツ</t>
    </rPh>
    <rPh sb="25" eb="28">
      <t>ハイシュツリョウ</t>
    </rPh>
    <rPh sb="29" eb="31">
      <t>キニュウ</t>
    </rPh>
    <rPh sb="37" eb="40">
      <t>ハイシュツリョウ</t>
    </rPh>
    <rPh sb="50" eb="52">
      <t>イジョウ</t>
    </rPh>
    <rPh sb="59" eb="61">
      <t>キニュウ</t>
    </rPh>
    <phoneticPr fontId="22"/>
  </si>
  <si>
    <t>※日本標準産業分類の大分類を選択</t>
    <rPh sb="1" eb="3">
      <t>ニホン</t>
    </rPh>
    <rPh sb="3" eb="5">
      <t>ヒョウジュン</t>
    </rPh>
    <rPh sb="5" eb="7">
      <t>サンギョウ</t>
    </rPh>
    <rPh sb="7" eb="9">
      <t>ブンルイ</t>
    </rPh>
    <rPh sb="10" eb="13">
      <t>ダイブンルイ</t>
    </rPh>
    <rPh sb="14" eb="16">
      <t>センタク</t>
    </rPh>
    <phoneticPr fontId="22"/>
  </si>
  <si>
    <t>※日本標準産業分類の中分類を選択</t>
    <rPh sb="1" eb="3">
      <t>ニホン</t>
    </rPh>
    <rPh sb="3" eb="5">
      <t>ヒョウジュン</t>
    </rPh>
    <rPh sb="5" eb="7">
      <t>サンギョウ</t>
    </rPh>
    <rPh sb="7" eb="9">
      <t>ブンルイ</t>
    </rPh>
    <rPh sb="10" eb="11">
      <t>ナカ</t>
    </rPh>
    <rPh sb="11" eb="13">
      <t>ブンルイ</t>
    </rPh>
    <rPh sb="14" eb="16">
      <t>センタク</t>
    </rPh>
    <phoneticPr fontId="22"/>
  </si>
  <si>
    <t>※排出量は小数点以下切捨の整数値を記入</t>
    <rPh sb="1" eb="4">
      <t>ハイシュツリョウ</t>
    </rPh>
    <rPh sb="5" eb="8">
      <t>ショウスウテン</t>
    </rPh>
    <rPh sb="8" eb="10">
      <t>イカ</t>
    </rPh>
    <rPh sb="10" eb="12">
      <t>キリス</t>
    </rPh>
    <rPh sb="13" eb="16">
      <t>セイスウチ</t>
    </rPh>
    <rPh sb="17" eb="19">
      <t>キニュウ</t>
    </rPh>
    <phoneticPr fontId="22"/>
  </si>
  <si>
    <t>日</t>
    <rPh sb="0" eb="1">
      <t>ニチ</t>
    </rPh>
    <phoneticPr fontId="22"/>
  </si>
  <si>
    <t>月</t>
    <rPh sb="0" eb="1">
      <t>ガツ</t>
    </rPh>
    <phoneticPr fontId="22"/>
  </si>
  <si>
    <t>※ 県内（名古屋市内を除く）における主たる事業の内容を簡潔に記入</t>
    <rPh sb="2" eb="4">
      <t>ケンナイ</t>
    </rPh>
    <rPh sb="5" eb="10">
      <t>ナゴヤシナイ</t>
    </rPh>
    <rPh sb="11" eb="12">
      <t>ノゾ</t>
    </rPh>
    <rPh sb="18" eb="19">
      <t>シュ</t>
    </rPh>
    <rPh sb="21" eb="23">
      <t>ジギョウ</t>
    </rPh>
    <rPh sb="24" eb="26">
      <t>ナイヨウ</t>
    </rPh>
    <rPh sb="27" eb="29">
      <t>カンケツ</t>
    </rPh>
    <rPh sb="30" eb="32">
      <t>キニュウ</t>
    </rPh>
    <phoneticPr fontId="22"/>
  </si>
  <si>
    <t>※ 事業者全体（県外を含む）の従業員数</t>
    <rPh sb="2" eb="5">
      <t>ジギョウシャ</t>
    </rPh>
    <rPh sb="5" eb="7">
      <t>ゼンタイ</t>
    </rPh>
    <rPh sb="15" eb="18">
      <t>ジュウギョウイン</t>
    </rPh>
    <rPh sb="18" eb="19">
      <t>スウ</t>
    </rPh>
    <phoneticPr fontId="22"/>
  </si>
  <si>
    <t>※ 地球温暖化対策の推進にあたっての基本方針、設備の維持管理方針、
　 設備の新設･更新方針（目標･投資基準など、できる限り明確に）、
　 従業員教育の方針などについて、実情に即した方針を記入</t>
    <rPh sb="2" eb="4">
      <t>チキュウ</t>
    </rPh>
    <rPh sb="4" eb="7">
      <t>オンダンカ</t>
    </rPh>
    <rPh sb="7" eb="9">
      <t>タイサク</t>
    </rPh>
    <rPh sb="10" eb="12">
      <t>スイシン</t>
    </rPh>
    <rPh sb="18" eb="20">
      <t>キホン</t>
    </rPh>
    <rPh sb="20" eb="22">
      <t>ホウシン</t>
    </rPh>
    <rPh sb="23" eb="25">
      <t>セツビ</t>
    </rPh>
    <rPh sb="26" eb="28">
      <t>イジ</t>
    </rPh>
    <rPh sb="28" eb="30">
      <t>カンリ</t>
    </rPh>
    <rPh sb="30" eb="32">
      <t>ホウシン</t>
    </rPh>
    <rPh sb="36" eb="38">
      <t>セツビ</t>
    </rPh>
    <rPh sb="39" eb="41">
      <t>シンセツ</t>
    </rPh>
    <rPh sb="42" eb="44">
      <t>コウシン</t>
    </rPh>
    <rPh sb="44" eb="46">
      <t>ホウシン</t>
    </rPh>
    <rPh sb="47" eb="49">
      <t>モクヒョウ</t>
    </rPh>
    <rPh sb="50" eb="52">
      <t>トウシ</t>
    </rPh>
    <rPh sb="52" eb="54">
      <t>キジュン</t>
    </rPh>
    <rPh sb="60" eb="61">
      <t>カギ</t>
    </rPh>
    <rPh sb="62" eb="64">
      <t>メイカク</t>
    </rPh>
    <rPh sb="70" eb="73">
      <t>ジュウギョウイン</t>
    </rPh>
    <rPh sb="73" eb="75">
      <t>キョウイク</t>
    </rPh>
    <rPh sb="76" eb="78">
      <t>ホウシン</t>
    </rPh>
    <rPh sb="85" eb="87">
      <t>ジツジョウ</t>
    </rPh>
    <rPh sb="88" eb="89">
      <t>ソク</t>
    </rPh>
    <rPh sb="91" eb="93">
      <t>ホウシン</t>
    </rPh>
    <rPh sb="94" eb="96">
      <t>キニュウ</t>
    </rPh>
    <phoneticPr fontId="22"/>
  </si>
  <si>
    <t>※ 文字入力（1,000文字以内）</t>
  </si>
  <si>
    <t>※ 計画書制度の取りまとめ部署や県内（名古屋市内を除く）の
　 事業所に係る部分が分かるようにする</t>
    <rPh sb="2" eb="5">
      <t>ケイカクショ</t>
    </rPh>
    <rPh sb="5" eb="7">
      <t>セイド</t>
    </rPh>
    <rPh sb="8" eb="9">
      <t>ト</t>
    </rPh>
    <rPh sb="13" eb="15">
      <t>ブショ</t>
    </rPh>
    <rPh sb="16" eb="18">
      <t>ケンナイ</t>
    </rPh>
    <rPh sb="19" eb="22">
      <t>ナゴヤ</t>
    </rPh>
    <rPh sb="22" eb="24">
      <t>シナイ</t>
    </rPh>
    <rPh sb="25" eb="26">
      <t>ノゾ</t>
    </rPh>
    <rPh sb="32" eb="35">
      <t>ジギョウショ</t>
    </rPh>
    <rPh sb="36" eb="37">
      <t>カカ</t>
    </rPh>
    <rPh sb="38" eb="40">
      <t>ブブン</t>
    </rPh>
    <rPh sb="41" eb="42">
      <t>ワ</t>
    </rPh>
    <phoneticPr fontId="22"/>
  </si>
  <si>
    <t>※ この欄は、その他の燃料、独自の単位発熱量・排出係数を使用する場合に利用</t>
    <rPh sb="4" eb="5">
      <t>ラン</t>
    </rPh>
    <rPh sb="9" eb="10">
      <t>タ</t>
    </rPh>
    <rPh sb="11" eb="13">
      <t>ネンリョウ</t>
    </rPh>
    <rPh sb="14" eb="16">
      <t>ドクジ</t>
    </rPh>
    <rPh sb="17" eb="19">
      <t>タンイ</t>
    </rPh>
    <rPh sb="19" eb="22">
      <t>ハツネツリョウ</t>
    </rPh>
    <rPh sb="23" eb="25">
      <t>ハイシュツ</t>
    </rPh>
    <rPh sb="25" eb="27">
      <t>ケイスウ</t>
    </rPh>
    <rPh sb="28" eb="30">
      <t>シヨウ</t>
    </rPh>
    <rPh sb="32" eb="34">
      <t>バアイ</t>
    </rPh>
    <rPh sb="35" eb="37">
      <t>リヨウ</t>
    </rPh>
    <phoneticPr fontId="22"/>
  </si>
  <si>
    <t>　　（前年度の排出量算定には、前々年度の排出係数を使用）</t>
    <rPh sb="3" eb="6">
      <t>ゼンネンド</t>
    </rPh>
    <rPh sb="7" eb="9">
      <t>ハイシュツ</t>
    </rPh>
    <rPh sb="9" eb="10">
      <t>リョウ</t>
    </rPh>
    <rPh sb="10" eb="12">
      <t>サンテイ</t>
    </rPh>
    <rPh sb="15" eb="17">
      <t>ゼンゼン</t>
    </rPh>
    <rPh sb="17" eb="19">
      <t>ネンド</t>
    </rPh>
    <rPh sb="20" eb="22">
      <t>ハイシュツ</t>
    </rPh>
    <rPh sb="22" eb="24">
      <t>ケイスウ</t>
    </rPh>
    <rPh sb="25" eb="27">
      <t>シヨウ</t>
    </rPh>
    <phoneticPr fontId="22"/>
  </si>
  <si>
    <t>※ 昼間と夜間は、同じ排出係数を使用</t>
    <rPh sb="2" eb="4">
      <t>ヒルマ</t>
    </rPh>
    <rPh sb="5" eb="7">
      <t>ヤカン</t>
    </rPh>
    <rPh sb="9" eb="10">
      <t>オナ</t>
    </rPh>
    <rPh sb="11" eb="13">
      <t>ハイシュツ</t>
    </rPh>
    <rPh sb="13" eb="15">
      <t>ケイスウ</t>
    </rPh>
    <rPh sb="16" eb="18">
      <t>シヨウ</t>
    </rPh>
    <phoneticPr fontId="22"/>
  </si>
  <si>
    <t>※ 電気事業、熱供給業を行っている者のみ記入</t>
    <rPh sb="2" eb="4">
      <t>デンキ</t>
    </rPh>
    <rPh sb="4" eb="6">
      <t>ジギョウ</t>
    </rPh>
    <rPh sb="7" eb="10">
      <t>ネツキョウキュウ</t>
    </rPh>
    <rPh sb="10" eb="11">
      <t>ギョウ</t>
    </rPh>
    <rPh sb="12" eb="13">
      <t>オコナ</t>
    </rPh>
    <rPh sb="17" eb="18">
      <t>モノ</t>
    </rPh>
    <rPh sb="20" eb="22">
      <t>キニュウ</t>
    </rPh>
    <phoneticPr fontId="22"/>
  </si>
  <si>
    <t>※ 発電事業、熱供給業を行っている者のみ記入</t>
    <rPh sb="2" eb="4">
      <t>ハツデン</t>
    </rPh>
    <rPh sb="4" eb="6">
      <t>ジギョウ</t>
    </rPh>
    <rPh sb="7" eb="8">
      <t>ネツ</t>
    </rPh>
    <rPh sb="8" eb="10">
      <t>キョウキュウ</t>
    </rPh>
    <rPh sb="10" eb="11">
      <t>ギョウ</t>
    </rPh>
    <rPh sb="12" eb="13">
      <t>オコナ</t>
    </rPh>
    <rPh sb="17" eb="18">
      <t>モノ</t>
    </rPh>
    <rPh sb="20" eb="22">
      <t>キニュウ</t>
    </rPh>
    <phoneticPr fontId="22"/>
  </si>
  <si>
    <t>※ この欄は、独自の排出係数を使用する場合に利用</t>
    <rPh sb="4" eb="5">
      <t>ラン</t>
    </rPh>
    <rPh sb="7" eb="9">
      <t>ドクジ</t>
    </rPh>
    <rPh sb="10" eb="12">
      <t>ハイシュツ</t>
    </rPh>
    <rPh sb="12" eb="14">
      <t>ケイスウ</t>
    </rPh>
    <rPh sb="15" eb="17">
      <t>シヨウ</t>
    </rPh>
    <rPh sb="19" eb="21">
      <t>バアイ</t>
    </rPh>
    <rPh sb="22" eb="24">
      <t>リヨウ</t>
    </rPh>
    <phoneticPr fontId="22"/>
  </si>
  <si>
    <t>※ 廃棄物原燃料使用分とそれ以外は、区別して記入</t>
    <rPh sb="2" eb="5">
      <t>ハイキブツ</t>
    </rPh>
    <rPh sb="5" eb="8">
      <t>ゲンネンリョウ</t>
    </rPh>
    <rPh sb="8" eb="11">
      <t>シヨウブン</t>
    </rPh>
    <rPh sb="14" eb="16">
      <t>イガイ</t>
    </rPh>
    <rPh sb="18" eb="20">
      <t>クベツ</t>
    </rPh>
    <rPh sb="22" eb="24">
      <t>キニュウ</t>
    </rPh>
    <phoneticPr fontId="22"/>
  </si>
  <si>
    <t>※ この欄は、独自の単位発熱量・排出係数を使用する場合に利用</t>
    <rPh sb="4" eb="5">
      <t>ラン</t>
    </rPh>
    <rPh sb="7" eb="9">
      <t>ドクジ</t>
    </rPh>
    <rPh sb="10" eb="12">
      <t>タンイ</t>
    </rPh>
    <rPh sb="12" eb="15">
      <t>ハツネツリョウ</t>
    </rPh>
    <rPh sb="16" eb="18">
      <t>ハイシュツ</t>
    </rPh>
    <rPh sb="18" eb="20">
      <t>ケイスウ</t>
    </rPh>
    <rPh sb="21" eb="23">
      <t>シヨウ</t>
    </rPh>
    <rPh sb="25" eb="27">
      <t>バアイ</t>
    </rPh>
    <rPh sb="28" eb="30">
      <t>リヨウ</t>
    </rPh>
    <phoneticPr fontId="22"/>
  </si>
  <si>
    <t>※ 小数点以下切捨の整数値</t>
  </si>
  <si>
    <t>※ クレジット等について、県内（名古屋市内を除く）の事業所に係る量とした理由等を記入</t>
    <rPh sb="7" eb="8">
      <t>トウ</t>
    </rPh>
    <rPh sb="13" eb="15">
      <t>ケンナイ</t>
    </rPh>
    <rPh sb="16" eb="21">
      <t>ナゴヤシナイ</t>
    </rPh>
    <rPh sb="22" eb="23">
      <t>ノゾ</t>
    </rPh>
    <rPh sb="26" eb="29">
      <t>ジギョウショ</t>
    </rPh>
    <rPh sb="30" eb="31">
      <t>カカ</t>
    </rPh>
    <rPh sb="32" eb="33">
      <t>リョウ</t>
    </rPh>
    <rPh sb="36" eb="38">
      <t>リユウ</t>
    </rPh>
    <rPh sb="38" eb="39">
      <t>トウ</t>
    </rPh>
    <rPh sb="40" eb="42">
      <t>キニュウ</t>
    </rPh>
    <phoneticPr fontId="22"/>
  </si>
  <si>
    <t>※ 文字入力（1000文字以内）</t>
    <rPh sb="2" eb="4">
      <t>モジ</t>
    </rPh>
    <rPh sb="4" eb="6">
      <t>ニュウリョク</t>
    </rPh>
    <rPh sb="11" eb="13">
      <t>モジ</t>
    </rPh>
    <rPh sb="13" eb="15">
      <t>イナイ</t>
    </rPh>
    <phoneticPr fontId="22"/>
  </si>
  <si>
    <t>Ａ</t>
    <phoneticPr fontId="22"/>
  </si>
  <si>
    <t>Ｂ</t>
    <phoneticPr fontId="22"/>
  </si>
  <si>
    <t>Ｃ</t>
    <phoneticPr fontId="22"/>
  </si>
  <si>
    <t>Ｄ</t>
    <phoneticPr fontId="22"/>
  </si>
  <si>
    <t>Ｅ</t>
    <phoneticPr fontId="22"/>
  </si>
  <si>
    <t>Ｆ</t>
    <phoneticPr fontId="22"/>
  </si>
  <si>
    <t>Ｇ</t>
    <phoneticPr fontId="22"/>
  </si>
  <si>
    <t>Ｈ</t>
    <phoneticPr fontId="22"/>
  </si>
  <si>
    <t>Ｉ</t>
    <phoneticPr fontId="22"/>
  </si>
  <si>
    <t>Ｊ</t>
    <phoneticPr fontId="22"/>
  </si>
  <si>
    <t>67 保険業（保険媒介代理業，保険サービス業を含む）</t>
    <phoneticPr fontId="22"/>
  </si>
  <si>
    <t>Ｋ</t>
    <phoneticPr fontId="22"/>
  </si>
  <si>
    <t>Ｌ</t>
    <phoneticPr fontId="22"/>
  </si>
  <si>
    <t>Ｍ</t>
    <phoneticPr fontId="22"/>
  </si>
  <si>
    <t>Ｎ</t>
    <phoneticPr fontId="22"/>
  </si>
  <si>
    <t>Ｏ</t>
    <phoneticPr fontId="22"/>
  </si>
  <si>
    <t>Ｐ</t>
    <phoneticPr fontId="22"/>
  </si>
  <si>
    <t>Ｑ</t>
    <phoneticPr fontId="22"/>
  </si>
  <si>
    <t>Ｒ</t>
    <phoneticPr fontId="22"/>
  </si>
  <si>
    <t>Ｓ</t>
    <phoneticPr fontId="22"/>
  </si>
  <si>
    <t>Ｔ</t>
    <phoneticPr fontId="22"/>
  </si>
  <si>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</si>
  <si>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</si>
  <si>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</si>
  <si>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</si>
  <si>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</si>
  <si>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</si>
  <si>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</si>
  <si>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</si>
  <si>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</si>
  <si>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</si>
  <si>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</si>
  <si>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</si>
  <si>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</si>
  <si>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</si>
  <si>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</si>
  <si>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</si>
  <si>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複合サービス業</t>
  </si>
  <si>
    <t>R サービス業（他に分類されないもの）</t>
  </si>
  <si>
    <t>S 公務（他に分類されるものを除く）</t>
  </si>
  <si>
    <t>T 分類不能の産業</t>
  </si>
  <si>
    <t>廃油（植物性のもの及び動物性のものを除く）
から製造される燃料油</t>
    <rPh sb="24" eb="26">
      <t>セイゾウ</t>
    </rPh>
    <rPh sb="29" eb="31">
      <t>ネンリョウ</t>
    </rPh>
    <rPh sb="31" eb="32">
      <t>アブラ</t>
    </rPh>
    <phoneticPr fontId="22"/>
  </si>
  <si>
    <t>調整後排出係数</t>
    <rPh sb="0" eb="3">
      <t>チョウセイゴ</t>
    </rPh>
    <rPh sb="3" eb="5">
      <t>ハイシュツ</t>
    </rPh>
    <rPh sb="5" eb="7">
      <t>ケイスウ</t>
    </rPh>
    <phoneticPr fontId="22"/>
  </si>
  <si>
    <t>都市ガス</t>
    <rPh sb="0" eb="2">
      <t>トシ</t>
    </rPh>
    <phoneticPr fontId="22"/>
  </si>
  <si>
    <t>名　　称</t>
    <rPh sb="0" eb="1">
      <t>ナ</t>
    </rPh>
    <rPh sb="3" eb="4">
      <t>ショウ</t>
    </rPh>
    <phoneticPr fontId="22"/>
  </si>
  <si>
    <t>名称（カナ）</t>
    <rPh sb="0" eb="2">
      <t>メイショウ</t>
    </rPh>
    <phoneticPr fontId="22"/>
  </si>
  <si>
    <t>代表者氏名</t>
    <rPh sb="0" eb="3">
      <t>ダイヒョウシャ</t>
    </rPh>
    <rPh sb="3" eb="5">
      <t>シメイ</t>
    </rPh>
    <phoneticPr fontId="22"/>
  </si>
  <si>
    <t>代表電話番号</t>
    <rPh sb="0" eb="2">
      <t>ダイヒョウ</t>
    </rPh>
    <rPh sb="2" eb="4">
      <t>デンワ</t>
    </rPh>
    <rPh sb="4" eb="6">
      <t>バンゴウ</t>
    </rPh>
    <phoneticPr fontId="22"/>
  </si>
  <si>
    <t>種類</t>
    <rPh sb="0" eb="2">
      <t>シュルイ</t>
    </rPh>
    <phoneticPr fontId="22"/>
  </si>
  <si>
    <t>販売した副生
エネルギーの量</t>
    <rPh sb="0" eb="2">
      <t>ハンバイ</t>
    </rPh>
    <rPh sb="4" eb="6">
      <t>フクセイ</t>
    </rPh>
    <rPh sb="13" eb="14">
      <t>リョウ</t>
    </rPh>
    <phoneticPr fontId="22"/>
  </si>
  <si>
    <t>可燃性天然ガス</t>
    <rPh sb="0" eb="3">
      <t>カネンセイ</t>
    </rPh>
    <rPh sb="3" eb="5">
      <t>テンネン</t>
    </rPh>
    <phoneticPr fontId="22"/>
  </si>
  <si>
    <t>供給した熱
（副生エネルギーでないもの）</t>
    <rPh sb="0" eb="2">
      <t>キョウキュウ</t>
    </rPh>
    <rPh sb="4" eb="5">
      <t>ネツ</t>
    </rPh>
    <rPh sb="7" eb="9">
      <t>フクセイ</t>
    </rPh>
    <phoneticPr fontId="22"/>
  </si>
  <si>
    <t>供給した電気
（副生エネルギーでないもの）</t>
    <rPh sb="0" eb="2">
      <t>キョウキュウ</t>
    </rPh>
    <rPh sb="4" eb="6">
      <t>デンキ</t>
    </rPh>
    <rPh sb="8" eb="10">
      <t>フクセイ</t>
    </rPh>
    <phoneticPr fontId="22"/>
  </si>
  <si>
    <t>原油換算エネルギー使用量(kl)</t>
    <rPh sb="0" eb="2">
      <t>ゲンユ</t>
    </rPh>
    <rPh sb="2" eb="4">
      <t>カンサン</t>
    </rPh>
    <rPh sb="9" eb="12">
      <t>シヨウリョウ</t>
    </rPh>
    <phoneticPr fontId="22"/>
  </si>
  <si>
    <r>
      <t>千Nｍ</t>
    </r>
    <r>
      <rPr>
        <vertAlign val="superscript"/>
        <sz val="14"/>
        <rFont val="ＭＳ 明朝"/>
        <family val="1"/>
        <charset val="128"/>
      </rPr>
      <t>3</t>
    </r>
    <rPh sb="0" eb="1">
      <t>セン</t>
    </rPh>
    <phoneticPr fontId="22"/>
  </si>
  <si>
    <r>
      <t>t-CO</t>
    </r>
    <r>
      <rPr>
        <vertAlign val="subscript"/>
        <sz val="14"/>
        <rFont val="ＭＳ 明朝"/>
        <family val="1"/>
        <charset val="128"/>
      </rPr>
      <t>2</t>
    </r>
    <r>
      <rPr>
        <sz val="14"/>
        <rFont val="ＭＳ 明朝"/>
        <family val="1"/>
        <charset val="128"/>
      </rPr>
      <t>/千kWh</t>
    </r>
    <rPh sb="6" eb="7">
      <t>セン</t>
    </rPh>
    <phoneticPr fontId="22"/>
  </si>
  <si>
    <t>種　　類</t>
  </si>
  <si>
    <t>熱量</t>
    <phoneticPr fontId="22"/>
  </si>
  <si>
    <t>熱量</t>
    <phoneticPr fontId="22"/>
  </si>
  <si>
    <t>排出係数</t>
    <phoneticPr fontId="22"/>
  </si>
  <si>
    <t>①</t>
    <phoneticPr fontId="22"/>
  </si>
  <si>
    <t>②</t>
    <phoneticPr fontId="22"/>
  </si>
  <si>
    <t>③=①×②</t>
    <phoneticPr fontId="22"/>
  </si>
  <si>
    <t>④</t>
    <phoneticPr fontId="22"/>
  </si>
  <si>
    <t>⑤=①×④</t>
    <phoneticPr fontId="22"/>
  </si>
  <si>
    <t>⑥</t>
    <phoneticPr fontId="22"/>
  </si>
  <si>
    <t>⑦=(③×⑥-⑤×⑥)
×44/12</t>
    <phoneticPr fontId="22"/>
  </si>
  <si>
    <t>GJ</t>
    <phoneticPr fontId="22"/>
  </si>
  <si>
    <r>
      <t>t-CO</t>
    </r>
    <r>
      <rPr>
        <vertAlign val="subscript"/>
        <sz val="12"/>
        <rFont val="ＭＳ 明朝"/>
        <family val="1"/>
        <charset val="128"/>
      </rPr>
      <t>2</t>
    </r>
    <phoneticPr fontId="22"/>
  </si>
  <si>
    <t>GJ/kL</t>
    <phoneticPr fontId="22"/>
  </si>
  <si>
    <t>kL</t>
    <phoneticPr fontId="22"/>
  </si>
  <si>
    <t>GJ/kL</t>
    <phoneticPr fontId="22"/>
  </si>
  <si>
    <t>kL</t>
    <phoneticPr fontId="22"/>
  </si>
  <si>
    <t>t-C/GJ</t>
    <phoneticPr fontId="22"/>
  </si>
  <si>
    <t>ナフサ</t>
    <phoneticPr fontId="22"/>
  </si>
  <si>
    <t>GJ/kL</t>
    <phoneticPr fontId="22"/>
  </si>
  <si>
    <t>kL</t>
    <phoneticPr fontId="22"/>
  </si>
  <si>
    <t>t-C/GJ</t>
    <phoneticPr fontId="22"/>
  </si>
  <si>
    <t>GJ/kL</t>
    <phoneticPr fontId="22"/>
  </si>
  <si>
    <t>kL</t>
    <phoneticPr fontId="22"/>
  </si>
  <si>
    <t>t-C/GJ</t>
    <phoneticPr fontId="22"/>
  </si>
  <si>
    <t>GJ/kL</t>
    <phoneticPr fontId="22"/>
  </si>
  <si>
    <t>kL</t>
    <phoneticPr fontId="22"/>
  </si>
  <si>
    <t>t-C/GJ</t>
    <phoneticPr fontId="22"/>
  </si>
  <si>
    <t>GJ/t</t>
    <phoneticPr fontId="22"/>
  </si>
  <si>
    <t>液化天然ガス（ＬＮＧ）</t>
    <rPh sb="0" eb="2">
      <t>エキカ</t>
    </rPh>
    <rPh sb="2" eb="4">
      <t>テンネン</t>
    </rPh>
    <phoneticPr fontId="22"/>
  </si>
  <si>
    <r>
      <t>t-CO</t>
    </r>
    <r>
      <rPr>
        <vertAlign val="subscript"/>
        <sz val="14"/>
        <rFont val="ＭＳ 明朝"/>
        <family val="1"/>
        <charset val="128"/>
      </rPr>
      <t>2</t>
    </r>
    <r>
      <rPr>
        <sz val="14"/>
        <rFont val="ＭＳ 明朝"/>
        <family val="1"/>
        <charset val="128"/>
      </rPr>
      <t>/GJ</t>
    </r>
    <phoneticPr fontId="22"/>
  </si>
  <si>
    <r>
      <t>t-CO</t>
    </r>
    <r>
      <rPr>
        <vertAlign val="subscript"/>
        <sz val="14"/>
        <rFont val="ＭＳ 明朝"/>
        <family val="1"/>
        <charset val="128"/>
      </rPr>
      <t>2</t>
    </r>
    <r>
      <rPr>
        <sz val="14"/>
        <rFont val="ＭＳ 明朝"/>
        <family val="1"/>
        <charset val="128"/>
      </rPr>
      <t>/GJ</t>
    </r>
    <phoneticPr fontId="22"/>
  </si>
  <si>
    <t>「電気事業・熱供給業による供給」の欄については、電気事業用の発電所又は熱供給事業用の熱供給施設において生産し販売された熱又は電気の量を記入するとともに、その排出係数については、熱及び電気を発生・発電するために投入した燃料使用量等から算出すること。</t>
    <rPh sb="6" eb="9">
      <t>ネツキョウキュウ</t>
    </rPh>
    <rPh sb="9" eb="10">
      <t>ギョウ</t>
    </rPh>
    <rPh sb="13" eb="15">
      <t>キョウキュウ</t>
    </rPh>
    <rPh sb="24" eb="26">
      <t>デンキ</t>
    </rPh>
    <rPh sb="26" eb="28">
      <t>ジギョウ</t>
    </rPh>
    <rPh sb="28" eb="29">
      <t>ヨウ</t>
    </rPh>
    <rPh sb="30" eb="33">
      <t>ハツデンショ</t>
    </rPh>
    <rPh sb="33" eb="34">
      <t>マタ</t>
    </rPh>
    <rPh sb="35" eb="38">
      <t>ネツキョウキュウ</t>
    </rPh>
    <rPh sb="38" eb="40">
      <t>ジギョウ</t>
    </rPh>
    <rPh sb="40" eb="41">
      <t>ヨウ</t>
    </rPh>
    <rPh sb="42" eb="45">
      <t>ネツキョウキュウ</t>
    </rPh>
    <rPh sb="45" eb="47">
      <t>シセツ</t>
    </rPh>
    <rPh sb="51" eb="53">
      <t>セイサン</t>
    </rPh>
    <rPh sb="54" eb="56">
      <t>ハンバイ</t>
    </rPh>
    <rPh sb="78" eb="80">
      <t>ハイシュツ</t>
    </rPh>
    <rPh sb="80" eb="82">
      <t>ケイスウ</t>
    </rPh>
    <rPh sb="88" eb="89">
      <t>ネツ</t>
    </rPh>
    <rPh sb="89" eb="90">
      <t>オヨ</t>
    </rPh>
    <rPh sb="91" eb="93">
      <t>デンキ</t>
    </rPh>
    <rPh sb="94" eb="96">
      <t>ハッセイ</t>
    </rPh>
    <rPh sb="97" eb="99">
      <t>ハツデン</t>
    </rPh>
    <rPh sb="104" eb="106">
      <t>トウニュウ</t>
    </rPh>
    <rPh sb="108" eb="110">
      <t>ネンリョウ</t>
    </rPh>
    <rPh sb="110" eb="113">
      <t>シヨウリョウ</t>
    </rPh>
    <rPh sb="113" eb="114">
      <t>トウ</t>
    </rPh>
    <rPh sb="116" eb="118">
      <t>サンシュツ</t>
    </rPh>
    <phoneticPr fontId="22"/>
  </si>
  <si>
    <r>
      <t>電気事業・熱供給業による供給</t>
    </r>
    <r>
      <rPr>
        <b/>
        <sz val="24"/>
        <rFont val="ＭＳ ゴシック"/>
        <family val="3"/>
        <charset val="128"/>
      </rPr>
      <t>※2</t>
    </r>
    <rPh sb="5" eb="6">
      <t>ネツ</t>
    </rPh>
    <rPh sb="6" eb="8">
      <t>キョウキュウ</t>
    </rPh>
    <rPh sb="8" eb="9">
      <t>ギョウ</t>
    </rPh>
    <rPh sb="12" eb="14">
      <t>キョウキュウ</t>
    </rPh>
    <phoneticPr fontId="22"/>
  </si>
  <si>
    <t>t</t>
    <phoneticPr fontId="22"/>
  </si>
  <si>
    <t>t-C/GJ</t>
    <phoneticPr fontId="22"/>
  </si>
  <si>
    <t>液化石油ガス（ＬＰＧ）</t>
    <phoneticPr fontId="22"/>
  </si>
  <si>
    <r>
      <t>GJ/千Nｍ</t>
    </r>
    <r>
      <rPr>
        <vertAlign val="superscript"/>
        <sz val="14"/>
        <rFont val="ＭＳ 明朝"/>
        <family val="1"/>
        <charset val="128"/>
      </rPr>
      <t>3</t>
    </r>
    <phoneticPr fontId="22"/>
  </si>
  <si>
    <t>GJ/t</t>
    <phoneticPr fontId="22"/>
  </si>
  <si>
    <t>t</t>
    <phoneticPr fontId="22"/>
  </si>
  <si>
    <t>t-C/GJ</t>
    <phoneticPr fontId="22"/>
  </si>
  <si>
    <r>
      <t>GJ/千Nｍ</t>
    </r>
    <r>
      <rPr>
        <vertAlign val="superscript"/>
        <sz val="14"/>
        <rFont val="ＭＳ 明朝"/>
        <family val="1"/>
        <charset val="128"/>
      </rPr>
      <t>3</t>
    </r>
    <phoneticPr fontId="22"/>
  </si>
  <si>
    <t>GJ/t</t>
    <phoneticPr fontId="22"/>
  </si>
  <si>
    <t>t</t>
    <phoneticPr fontId="22"/>
  </si>
  <si>
    <t>t-C/GJ</t>
    <phoneticPr fontId="22"/>
  </si>
  <si>
    <t>GJ/t</t>
    <phoneticPr fontId="22"/>
  </si>
  <si>
    <t>t</t>
    <phoneticPr fontId="22"/>
  </si>
  <si>
    <t>t-C/GJ</t>
    <phoneticPr fontId="22"/>
  </si>
  <si>
    <t>GJ/t</t>
    <phoneticPr fontId="22"/>
  </si>
  <si>
    <t>t</t>
    <phoneticPr fontId="22"/>
  </si>
  <si>
    <t>t-C/GJ</t>
    <phoneticPr fontId="22"/>
  </si>
  <si>
    <t>コールタール</t>
    <phoneticPr fontId="22"/>
  </si>
  <si>
    <r>
      <t>GJ/千Nｍ</t>
    </r>
    <r>
      <rPr>
        <vertAlign val="superscript"/>
        <sz val="14"/>
        <rFont val="ＭＳ 明朝"/>
        <family val="1"/>
        <charset val="128"/>
      </rPr>
      <t>3</t>
    </r>
    <phoneticPr fontId="22"/>
  </si>
  <si>
    <r>
      <t>GJ/千Nｍ</t>
    </r>
    <r>
      <rPr>
        <vertAlign val="superscript"/>
        <sz val="14"/>
        <rFont val="ＭＳ 明朝"/>
        <family val="1"/>
        <charset val="128"/>
      </rPr>
      <t>3</t>
    </r>
    <phoneticPr fontId="22"/>
  </si>
  <si>
    <r>
      <t>GJ/千Nｍ</t>
    </r>
    <r>
      <rPr>
        <vertAlign val="superscript"/>
        <sz val="14"/>
        <rFont val="ＭＳ 明朝"/>
        <family val="1"/>
        <charset val="128"/>
      </rPr>
      <t>3</t>
    </r>
    <phoneticPr fontId="22"/>
  </si>
  <si>
    <r>
      <t>GJ/千Nｍ</t>
    </r>
    <r>
      <rPr>
        <vertAlign val="superscript"/>
        <sz val="14"/>
        <rFont val="ＭＳ 明朝"/>
        <family val="1"/>
        <charset val="128"/>
      </rPr>
      <t>3</t>
    </r>
    <phoneticPr fontId="22"/>
  </si>
  <si>
    <t>GJ/GJ</t>
    <phoneticPr fontId="22"/>
  </si>
  <si>
    <t>GJ</t>
    <phoneticPr fontId="22"/>
  </si>
  <si>
    <r>
      <t>t-CO</t>
    </r>
    <r>
      <rPr>
        <vertAlign val="subscript"/>
        <sz val="14"/>
        <rFont val="ＭＳ 明朝"/>
        <family val="1"/>
        <charset val="128"/>
      </rPr>
      <t>2</t>
    </r>
    <r>
      <rPr>
        <sz val="14"/>
        <rFont val="ＭＳ 明朝"/>
        <family val="1"/>
        <charset val="128"/>
      </rPr>
      <t>/GJ</t>
    </r>
    <phoneticPr fontId="22"/>
  </si>
  <si>
    <t>GJ/GJ</t>
    <phoneticPr fontId="22"/>
  </si>
  <si>
    <t>GJ</t>
    <phoneticPr fontId="22"/>
  </si>
  <si>
    <r>
      <t>t-CO</t>
    </r>
    <r>
      <rPr>
        <vertAlign val="subscript"/>
        <sz val="14"/>
        <rFont val="ＭＳ 明朝"/>
        <family val="1"/>
        <charset val="128"/>
      </rPr>
      <t>2</t>
    </r>
    <r>
      <rPr>
        <sz val="14"/>
        <rFont val="ＭＳ 明朝"/>
        <family val="1"/>
        <charset val="128"/>
      </rPr>
      <t>/GJ</t>
    </r>
    <phoneticPr fontId="22"/>
  </si>
  <si>
    <t>GJ/GJ</t>
    <phoneticPr fontId="22"/>
  </si>
  <si>
    <t>GJ</t>
    <phoneticPr fontId="22"/>
  </si>
  <si>
    <r>
      <t>t-CO</t>
    </r>
    <r>
      <rPr>
        <vertAlign val="subscript"/>
        <sz val="14"/>
        <rFont val="ＭＳ 明朝"/>
        <family val="1"/>
        <charset val="128"/>
      </rPr>
      <t>2</t>
    </r>
    <r>
      <rPr>
        <sz val="14"/>
        <rFont val="ＭＳ 明朝"/>
        <family val="1"/>
        <charset val="128"/>
      </rPr>
      <t>/GJ</t>
    </r>
    <phoneticPr fontId="22"/>
  </si>
  <si>
    <t>小計</t>
    <phoneticPr fontId="22"/>
  </si>
  <si>
    <t>①</t>
    <phoneticPr fontId="22"/>
  </si>
  <si>
    <t>②</t>
    <phoneticPr fontId="22"/>
  </si>
  <si>
    <t>③=①×②</t>
    <phoneticPr fontId="22"/>
  </si>
  <si>
    <t>⑥</t>
    <phoneticPr fontId="22"/>
  </si>
  <si>
    <t>小計</t>
    <phoneticPr fontId="22"/>
  </si>
  <si>
    <t>GJ</t>
    <phoneticPr fontId="22"/>
  </si>
  <si>
    <t>事業の業種</t>
  </si>
  <si>
    <t>郵便番号</t>
    <rPh sb="0" eb="4">
      <t>ユウビンバンゴウ</t>
    </rPh>
    <phoneticPr fontId="22"/>
  </si>
  <si>
    <t>住　　所</t>
    <rPh sb="0" eb="1">
      <t>ジュウ</t>
    </rPh>
    <rPh sb="3" eb="4">
      <t>ショ</t>
    </rPh>
    <phoneticPr fontId="22"/>
  </si>
  <si>
    <t>該当する事業者
の要件</t>
    <rPh sb="0" eb="2">
      <t>ガイトウ</t>
    </rPh>
    <rPh sb="4" eb="6">
      <t>ジギョウ</t>
    </rPh>
    <rPh sb="6" eb="7">
      <t>シャ</t>
    </rPh>
    <rPh sb="9" eb="11">
      <t>ヨウケン</t>
    </rPh>
    <phoneticPr fontId="22"/>
  </si>
  <si>
    <t>主たる事業
の業種</t>
    <rPh sb="0" eb="1">
      <t>シュ</t>
    </rPh>
    <rPh sb="3" eb="5">
      <t>ジギョウ</t>
    </rPh>
    <rPh sb="7" eb="9">
      <t>ギョウシュ</t>
    </rPh>
    <phoneticPr fontId="22"/>
  </si>
  <si>
    <t>大分類</t>
    <rPh sb="0" eb="3">
      <t>ダイブンルイ</t>
    </rPh>
    <phoneticPr fontId="22"/>
  </si>
  <si>
    <t>中分類</t>
    <rPh sb="0" eb="3">
      <t>チュウブンルイ</t>
    </rPh>
    <phoneticPr fontId="22"/>
  </si>
  <si>
    <t>担当部署名</t>
    <rPh sb="0" eb="3">
      <t>タントウブ</t>
    </rPh>
    <rPh sb="3" eb="5">
      <t>ショメイ</t>
    </rPh>
    <phoneticPr fontId="22"/>
  </si>
  <si>
    <t>所在地</t>
    <rPh sb="0" eb="3">
      <t>ショザイチ</t>
    </rPh>
    <phoneticPr fontId="22"/>
  </si>
  <si>
    <t>愛知県知事　殿</t>
    <rPh sb="0" eb="3">
      <t>アイチケン</t>
    </rPh>
    <rPh sb="3" eb="5">
      <t>チジ</t>
    </rPh>
    <rPh sb="6" eb="7">
      <t>ドノ</t>
    </rPh>
    <phoneticPr fontId="22"/>
  </si>
  <si>
    <t>提出者</t>
    <rPh sb="0" eb="3">
      <t>テイシュツシャ</t>
    </rPh>
    <phoneticPr fontId="22"/>
  </si>
  <si>
    <t>事業者番号</t>
    <rPh sb="0" eb="3">
      <t>ジギョウシャ</t>
    </rPh>
    <rPh sb="3" eb="5">
      <t>バンゴウ</t>
    </rPh>
    <phoneticPr fontId="22"/>
  </si>
  <si>
    <t>年</t>
    <rPh sb="0" eb="1">
      <t>ネン</t>
    </rPh>
    <phoneticPr fontId="22"/>
  </si>
  <si>
    <t>単位</t>
    <rPh sb="0" eb="2">
      <t>タンイ</t>
    </rPh>
    <phoneticPr fontId="22"/>
  </si>
  <si>
    <t>―</t>
  </si>
  <si>
    <t>数値</t>
    <rPh sb="0" eb="2">
      <t>スウチ</t>
    </rPh>
    <phoneticPr fontId="22"/>
  </si>
  <si>
    <t>原油（コンデンセートを除く）</t>
    <rPh sb="0" eb="2">
      <t>ゲンユ</t>
    </rPh>
    <rPh sb="11" eb="12">
      <t>ノゾ</t>
    </rPh>
    <phoneticPr fontId="22"/>
  </si>
  <si>
    <t>原油のうちコンデンセート（ＮＧＬ）</t>
    <rPh sb="0" eb="2">
      <t>ゲンユ</t>
    </rPh>
    <phoneticPr fontId="22"/>
  </si>
  <si>
    <t>揮発油（ガソリン）</t>
    <rPh sb="0" eb="3">
      <t>キハツユ</t>
    </rPh>
    <phoneticPr fontId="22"/>
  </si>
  <si>
    <t>灯油</t>
    <rPh sb="0" eb="2">
      <t>トウユ</t>
    </rPh>
    <phoneticPr fontId="22"/>
  </si>
  <si>
    <t>軽油</t>
    <rPh sb="0" eb="2">
      <t>ケイユ</t>
    </rPh>
    <phoneticPr fontId="22"/>
  </si>
  <si>
    <t>Ａ重油</t>
    <rPh sb="1" eb="3">
      <t>ジュウユ</t>
    </rPh>
    <phoneticPr fontId="22"/>
  </si>
  <si>
    <t>Ｂ・Ｃ重油</t>
    <rPh sb="3" eb="5">
      <t>ジュウユ</t>
    </rPh>
    <phoneticPr fontId="22"/>
  </si>
  <si>
    <t>石油アスファルト</t>
    <rPh sb="0" eb="2">
      <t>セキユ</t>
    </rPh>
    <phoneticPr fontId="22"/>
  </si>
  <si>
    <t>石油コークス</t>
    <rPh sb="0" eb="2">
      <t>セキユ</t>
    </rPh>
    <phoneticPr fontId="22"/>
  </si>
  <si>
    <t>石油ガス</t>
    <rPh sb="0" eb="2">
      <t>セキユ</t>
    </rPh>
    <phoneticPr fontId="22"/>
  </si>
  <si>
    <t>石油系炭化水素ガス</t>
    <rPh sb="0" eb="3">
      <t>セキユケイ</t>
    </rPh>
    <rPh sb="3" eb="5">
      <t>タンカ</t>
    </rPh>
    <rPh sb="5" eb="7">
      <t>スイソ</t>
    </rPh>
    <phoneticPr fontId="22"/>
  </si>
  <si>
    <t>その他可燃性天然ガス</t>
    <rPh sb="2" eb="3">
      <t>タ</t>
    </rPh>
    <rPh sb="3" eb="6">
      <t>カネンセイ</t>
    </rPh>
    <rPh sb="6" eb="8">
      <t>テンネン</t>
    </rPh>
    <phoneticPr fontId="22"/>
  </si>
  <si>
    <t>石炭</t>
    <rPh sb="0" eb="2">
      <t>セキタン</t>
    </rPh>
    <phoneticPr fontId="22"/>
  </si>
  <si>
    <t>原料炭</t>
    <rPh sb="0" eb="2">
      <t>ゲンリョウ</t>
    </rPh>
    <rPh sb="2" eb="3">
      <t>タン</t>
    </rPh>
    <phoneticPr fontId="22"/>
  </si>
  <si>
    <t>一般炭</t>
    <rPh sb="0" eb="2">
      <t>イッパン</t>
    </rPh>
    <rPh sb="2" eb="3">
      <t>タン</t>
    </rPh>
    <phoneticPr fontId="22"/>
  </si>
  <si>
    <t>無煙炭</t>
    <rPh sb="0" eb="3">
      <t>ムエンタン</t>
    </rPh>
    <phoneticPr fontId="22"/>
  </si>
  <si>
    <t>石炭コークス</t>
    <rPh sb="0" eb="2">
      <t>セキタン</t>
    </rPh>
    <phoneticPr fontId="22"/>
  </si>
  <si>
    <t>コークス炉ガス</t>
    <rPh sb="4" eb="5">
      <t>ロ</t>
    </rPh>
    <phoneticPr fontId="22"/>
  </si>
  <si>
    <t>高炉ガス</t>
    <rPh sb="0" eb="2">
      <t>コウロ</t>
    </rPh>
    <phoneticPr fontId="22"/>
  </si>
  <si>
    <t>転炉ガス</t>
    <rPh sb="0" eb="2">
      <t>テンロ</t>
    </rPh>
    <phoneticPr fontId="22"/>
  </si>
  <si>
    <t>産業用蒸気</t>
    <rPh sb="0" eb="3">
      <t>サンギョウヨウ</t>
    </rPh>
    <rPh sb="3" eb="5">
      <t>ジョウキ</t>
    </rPh>
    <phoneticPr fontId="22"/>
  </si>
  <si>
    <t>産業用以外の蒸気</t>
    <rPh sb="0" eb="3">
      <t>サンギョウヨウ</t>
    </rPh>
    <rPh sb="3" eb="5">
      <t>イガイ</t>
    </rPh>
    <rPh sb="6" eb="8">
      <t>ジョウキ</t>
    </rPh>
    <phoneticPr fontId="22"/>
  </si>
  <si>
    <t>温水</t>
    <rPh sb="0" eb="2">
      <t>オンスイ</t>
    </rPh>
    <phoneticPr fontId="22"/>
  </si>
  <si>
    <t>冷水</t>
    <rPh sb="0" eb="2">
      <t>レイスイ</t>
    </rPh>
    <phoneticPr fontId="22"/>
  </si>
  <si>
    <t>昼間（8時～22時）</t>
    <rPh sb="0" eb="2">
      <t>ヒルマ</t>
    </rPh>
    <rPh sb="4" eb="5">
      <t>ジ</t>
    </rPh>
    <rPh sb="8" eb="9">
      <t>ジ</t>
    </rPh>
    <phoneticPr fontId="22"/>
  </si>
  <si>
    <t>千kWh</t>
    <rPh sb="0" eb="1">
      <t>セン</t>
    </rPh>
    <phoneticPr fontId="22"/>
  </si>
  <si>
    <t>GJ/千kWh</t>
    <rPh sb="3" eb="4">
      <t>セン</t>
    </rPh>
    <phoneticPr fontId="22"/>
  </si>
  <si>
    <t>夜間（22時～翌8時）</t>
    <rPh sb="0" eb="2">
      <t>ヤカン</t>
    </rPh>
    <rPh sb="5" eb="6">
      <t>ジ</t>
    </rPh>
    <rPh sb="7" eb="8">
      <t>ヨク</t>
    </rPh>
    <rPh sb="9" eb="10">
      <t>ジ</t>
    </rPh>
    <phoneticPr fontId="22"/>
  </si>
  <si>
    <t>合成繊維</t>
    <rPh sb="0" eb="2">
      <t>ゴウセイ</t>
    </rPh>
    <rPh sb="2" eb="4">
      <t>センイ</t>
    </rPh>
    <phoneticPr fontId="22"/>
  </si>
  <si>
    <t>廃ゴムタイヤ</t>
    <rPh sb="0" eb="1">
      <t>ハイ</t>
    </rPh>
    <phoneticPr fontId="22"/>
  </si>
  <si>
    <t>ごみ固形燃料（ＲＰＦ）</t>
    <rPh sb="2" eb="4">
      <t>コケイ</t>
    </rPh>
    <rPh sb="4" eb="6">
      <t>ネンリョウ</t>
    </rPh>
    <phoneticPr fontId="22"/>
  </si>
  <si>
    <t>ごみ固形燃料（ＲＤＦ）</t>
    <rPh sb="2" eb="4">
      <t>コケイ</t>
    </rPh>
    <rPh sb="4" eb="6">
      <t>ネンリョウ</t>
    </rPh>
    <phoneticPr fontId="22"/>
  </si>
  <si>
    <t>廃棄物燃料の使用</t>
    <rPh sb="0" eb="3">
      <t>ハイキブツ</t>
    </rPh>
    <rPh sb="3" eb="5">
      <t>ネンリョウ</t>
    </rPh>
    <rPh sb="6" eb="8">
      <t>シヨウ</t>
    </rPh>
    <phoneticPr fontId="22"/>
  </si>
  <si>
    <t>セメント製造</t>
    <rPh sb="4" eb="6">
      <t>セイゾウ</t>
    </rPh>
    <phoneticPr fontId="22"/>
  </si>
  <si>
    <t>生石灰の製造</t>
    <rPh sb="0" eb="3">
      <t>セイセッカイ</t>
    </rPh>
    <rPh sb="4" eb="6">
      <t>セイゾウ</t>
    </rPh>
    <phoneticPr fontId="22"/>
  </si>
  <si>
    <t>石灰石</t>
    <rPh sb="0" eb="3">
      <t>セッカイセキ</t>
    </rPh>
    <phoneticPr fontId="22"/>
  </si>
  <si>
    <t>ソーダ石灰ガラス又は鉄鋼の製造</t>
    <rPh sb="3" eb="5">
      <t>セッカイ</t>
    </rPh>
    <rPh sb="8" eb="9">
      <t>マタ</t>
    </rPh>
    <rPh sb="10" eb="12">
      <t>テッコウ</t>
    </rPh>
    <rPh sb="13" eb="15">
      <t>セイゾウ</t>
    </rPh>
    <phoneticPr fontId="22"/>
  </si>
  <si>
    <t>ソーダ灰の使用</t>
    <rPh sb="3" eb="4">
      <t>ハイ</t>
    </rPh>
    <rPh sb="5" eb="7">
      <t>シヨウ</t>
    </rPh>
    <phoneticPr fontId="22"/>
  </si>
  <si>
    <t>アンモニアの製造</t>
    <rPh sb="6" eb="8">
      <t>セイゾウ</t>
    </rPh>
    <phoneticPr fontId="22"/>
  </si>
  <si>
    <t>石炭（一般・輸入）</t>
    <rPh sb="0" eb="2">
      <t>セキタン</t>
    </rPh>
    <rPh sb="3" eb="5">
      <t>イッパン</t>
    </rPh>
    <rPh sb="6" eb="8">
      <t>ユニュウ</t>
    </rPh>
    <phoneticPr fontId="22"/>
  </si>
  <si>
    <r>
      <t>千Nm</t>
    </r>
    <r>
      <rPr>
        <vertAlign val="superscript"/>
        <sz val="11"/>
        <rFont val="ＭＳ 明朝"/>
        <family val="1"/>
        <charset val="128"/>
      </rPr>
      <t>3</t>
    </r>
    <rPh sb="0" eb="1">
      <t>セン</t>
    </rPh>
    <phoneticPr fontId="22"/>
  </si>
  <si>
    <r>
      <t>t-CO</t>
    </r>
    <r>
      <rPr>
        <vertAlign val="subscript"/>
        <sz val="11"/>
        <rFont val="ＭＳ 明朝"/>
        <family val="1"/>
        <charset val="128"/>
      </rPr>
      <t>2</t>
    </r>
    <r>
      <rPr>
        <sz val="11"/>
        <rFont val="ＭＳ 明朝"/>
        <family val="1"/>
        <charset val="128"/>
      </rPr>
      <t>/千Nm</t>
    </r>
    <r>
      <rPr>
        <vertAlign val="superscript"/>
        <sz val="11"/>
        <rFont val="ＭＳ 明朝"/>
        <family val="1"/>
        <charset val="128"/>
      </rPr>
      <t>3</t>
    </r>
    <rPh sb="6" eb="7">
      <t>セン</t>
    </rPh>
    <phoneticPr fontId="22"/>
  </si>
  <si>
    <t>生石灰の製造</t>
    <rPh sb="0" eb="1">
      <t>セイ</t>
    </rPh>
    <rPh sb="1" eb="3">
      <t>セッカイ</t>
    </rPh>
    <rPh sb="4" eb="6">
      <t>セイゾウ</t>
    </rPh>
    <phoneticPr fontId="22"/>
  </si>
  <si>
    <t>生石灰の還元</t>
    <rPh sb="0" eb="3">
      <t>セイセッカイ</t>
    </rPh>
    <rPh sb="4" eb="6">
      <t>カンゲン</t>
    </rPh>
    <phoneticPr fontId="22"/>
  </si>
  <si>
    <t>エチレンの製造</t>
    <rPh sb="5" eb="7">
      <t>セイゾウ</t>
    </rPh>
    <phoneticPr fontId="22"/>
  </si>
  <si>
    <t>電気炉を使用とした粗鋼の製造</t>
    <rPh sb="0" eb="3">
      <t>デンキロ</t>
    </rPh>
    <rPh sb="4" eb="6">
      <t>シヨウ</t>
    </rPh>
    <rPh sb="9" eb="11">
      <t>ソコウ</t>
    </rPh>
    <rPh sb="12" eb="14">
      <t>セイゾウ</t>
    </rPh>
    <phoneticPr fontId="22"/>
  </si>
  <si>
    <t>一酸化二窒素</t>
    <rPh sb="0" eb="3">
      <t>イッサンカ</t>
    </rPh>
    <rPh sb="3" eb="6">
      <t>ニチッソ</t>
    </rPh>
    <phoneticPr fontId="22"/>
  </si>
  <si>
    <t>資本金</t>
    <rPh sb="0" eb="3">
      <t>シホンキン</t>
    </rPh>
    <phoneticPr fontId="22"/>
  </si>
  <si>
    <t>人</t>
    <rPh sb="0" eb="1">
      <t>ニン</t>
    </rPh>
    <phoneticPr fontId="22"/>
  </si>
  <si>
    <t>担当者名</t>
    <rPh sb="0" eb="4">
      <t>タントウシャメイ</t>
    </rPh>
    <phoneticPr fontId="22"/>
  </si>
  <si>
    <t>※</t>
    <phoneticPr fontId="22"/>
  </si>
  <si>
    <t>主たる事業
の内容</t>
    <phoneticPr fontId="22"/>
  </si>
  <si>
    <t>事業者の規模</t>
    <phoneticPr fontId="22"/>
  </si>
  <si>
    <t>連絡先</t>
    <phoneticPr fontId="22"/>
  </si>
  <si>
    <t>担当部署</t>
    <phoneticPr fontId="22"/>
  </si>
  <si>
    <t>　　連鎖化事業の業種又は内容を記載すること。</t>
    <phoneticPr fontId="22"/>
  </si>
  <si>
    <r>
      <t>温室効果ガス換算量
（ｔ－ＣＯ</t>
    </r>
    <r>
      <rPr>
        <vertAlign val="subscript"/>
        <sz val="10.5"/>
        <rFont val="ＭＳ 明朝"/>
        <family val="1"/>
        <charset val="128"/>
      </rPr>
      <t>２</t>
    </r>
    <r>
      <rPr>
        <sz val="10.5"/>
        <rFont val="ＭＳ 明朝"/>
        <family val="1"/>
        <charset val="128"/>
      </rPr>
      <t>）</t>
    </r>
    <rPh sb="0" eb="2">
      <t>オンシツ</t>
    </rPh>
    <rPh sb="2" eb="4">
      <t>コウカ</t>
    </rPh>
    <rPh sb="6" eb="9">
      <t>カンサンリョウ</t>
    </rPh>
    <phoneticPr fontId="22"/>
  </si>
  <si>
    <r>
      <t>（原油換算エネルギー使用量1,500kl以上又はエネルギー起源ＣＯ</t>
    </r>
    <r>
      <rPr>
        <vertAlign val="subscript"/>
        <sz val="10.5"/>
        <rFont val="ＭＳ 明朝"/>
        <family val="1"/>
        <charset val="128"/>
      </rPr>
      <t>２</t>
    </r>
    <r>
      <rPr>
        <sz val="10.5"/>
        <rFont val="ＭＳ 明朝"/>
        <family val="1"/>
        <charset val="128"/>
      </rPr>
      <t>以外の温室効果ガス排出量</t>
    </r>
    <rPh sb="43" eb="45">
      <t>ハイシュツ</t>
    </rPh>
    <rPh sb="45" eb="46">
      <t>リョウ</t>
    </rPh>
    <phoneticPr fontId="22"/>
  </si>
  <si>
    <r>
      <t>　3,000ｔ-ＣＯ</t>
    </r>
    <r>
      <rPr>
        <vertAlign val="subscript"/>
        <sz val="10.5"/>
        <rFont val="ＭＳ 明朝"/>
        <family val="1"/>
        <charset val="128"/>
      </rPr>
      <t>２</t>
    </r>
    <r>
      <rPr>
        <sz val="10.5"/>
        <rFont val="ＭＳ 明朝"/>
        <family val="1"/>
        <charset val="128"/>
      </rPr>
      <t>以上の工場等）</t>
    </r>
    <rPh sb="14" eb="16">
      <t>コウジョウ</t>
    </rPh>
    <rPh sb="16" eb="17">
      <t>トウ</t>
    </rPh>
    <phoneticPr fontId="22"/>
  </si>
  <si>
    <t>郵便番号</t>
    <phoneticPr fontId="22"/>
  </si>
  <si>
    <t>温室効果ガス
の種類</t>
    <phoneticPr fontId="22"/>
  </si>
  <si>
    <r>
      <t>③廃棄物の原燃料
　使用に伴う非ｴﾈ
　ﾙｷﾞｰ起源ＣＯ</t>
    </r>
    <r>
      <rPr>
        <vertAlign val="subscript"/>
        <sz val="9.5"/>
        <rFont val="ＭＳ 明朝"/>
        <family val="1"/>
        <charset val="128"/>
      </rPr>
      <t>２</t>
    </r>
    <phoneticPr fontId="22"/>
  </si>
  <si>
    <r>
      <t>⑤Ｎ</t>
    </r>
    <r>
      <rPr>
        <vertAlign val="subscript"/>
        <sz val="10.5"/>
        <rFont val="ＭＳ 明朝"/>
        <family val="1"/>
        <charset val="128"/>
      </rPr>
      <t>２</t>
    </r>
    <r>
      <rPr>
        <sz val="10.5"/>
        <rFont val="ＭＳ 明朝"/>
        <family val="1"/>
        <charset val="128"/>
      </rPr>
      <t>Ｏ</t>
    </r>
    <phoneticPr fontId="22"/>
  </si>
  <si>
    <r>
      <t>排出量(t-CO</t>
    </r>
    <r>
      <rPr>
        <vertAlign val="subscript"/>
        <sz val="10.5"/>
        <rFont val="ＭＳ 明朝"/>
        <family val="1"/>
        <charset val="128"/>
      </rPr>
      <t>2</t>
    </r>
    <r>
      <rPr>
        <sz val="10.5"/>
        <rFont val="ＭＳ 明朝"/>
        <family val="1"/>
        <charset val="128"/>
      </rPr>
      <t>)</t>
    </r>
    <phoneticPr fontId="22"/>
  </si>
  <si>
    <t>温室効果ガス
の種類</t>
    <phoneticPr fontId="22"/>
  </si>
  <si>
    <r>
      <t>④ＣＨ</t>
    </r>
    <r>
      <rPr>
        <vertAlign val="subscript"/>
        <sz val="10.5"/>
        <rFont val="ＭＳ 明朝"/>
        <family val="1"/>
        <charset val="128"/>
      </rPr>
      <t>４</t>
    </r>
    <phoneticPr fontId="22"/>
  </si>
  <si>
    <r>
      <t>⑤Ｎ</t>
    </r>
    <r>
      <rPr>
        <vertAlign val="subscript"/>
        <sz val="10.5"/>
        <rFont val="ＭＳ 明朝"/>
        <family val="1"/>
        <charset val="128"/>
      </rPr>
      <t>２</t>
    </r>
    <r>
      <rPr>
        <sz val="10.5"/>
        <rFont val="ＭＳ 明朝"/>
        <family val="1"/>
        <charset val="128"/>
      </rPr>
      <t>Ｏ</t>
    </r>
    <phoneticPr fontId="22"/>
  </si>
  <si>
    <r>
      <t>排出量
（ｔ-ＣＯ</t>
    </r>
    <r>
      <rPr>
        <vertAlign val="subscript"/>
        <sz val="10.5"/>
        <rFont val="ＭＳ 明朝"/>
        <family val="1"/>
        <charset val="128"/>
      </rPr>
      <t>２</t>
    </r>
    <r>
      <rPr>
        <sz val="10.5"/>
        <rFont val="ＭＳ 明朝"/>
        <family val="1"/>
        <charset val="128"/>
      </rPr>
      <t>）</t>
    </r>
    <phoneticPr fontId="22"/>
  </si>
  <si>
    <r>
      <t>排出量
（ｔ-ＣＯ</t>
    </r>
    <r>
      <rPr>
        <vertAlign val="subscript"/>
        <sz val="10.5"/>
        <rFont val="ＭＳ 明朝"/>
        <family val="1"/>
        <charset val="128"/>
      </rPr>
      <t>２</t>
    </r>
    <r>
      <rPr>
        <sz val="10.5"/>
        <rFont val="ＭＳ 明朝"/>
        <family val="1"/>
        <charset val="128"/>
      </rPr>
      <t>）</t>
    </r>
    <phoneticPr fontId="22"/>
  </si>
  <si>
    <t>排出係数</t>
    <phoneticPr fontId="22"/>
  </si>
  <si>
    <t>二酸化炭素排出量</t>
    <phoneticPr fontId="22"/>
  </si>
  <si>
    <t>①</t>
    <phoneticPr fontId="22"/>
  </si>
  <si>
    <t>②</t>
    <phoneticPr fontId="22"/>
  </si>
  <si>
    <t>③=①×②</t>
    <phoneticPr fontId="22"/>
  </si>
  <si>
    <t>単位</t>
    <phoneticPr fontId="22"/>
  </si>
  <si>
    <r>
      <t>t-CO</t>
    </r>
    <r>
      <rPr>
        <vertAlign val="subscript"/>
        <sz val="11"/>
        <rFont val="ＭＳ 明朝"/>
        <family val="1"/>
        <charset val="128"/>
      </rPr>
      <t>2</t>
    </r>
    <phoneticPr fontId="22"/>
  </si>
  <si>
    <t>t</t>
    <phoneticPr fontId="22"/>
  </si>
  <si>
    <r>
      <t>t-CO</t>
    </r>
    <r>
      <rPr>
        <vertAlign val="subscript"/>
        <sz val="11"/>
        <rFont val="ＭＳ 明朝"/>
        <family val="1"/>
        <charset val="128"/>
      </rPr>
      <t>2</t>
    </r>
    <r>
      <rPr>
        <sz val="11"/>
        <rFont val="ＭＳ 明朝"/>
        <family val="1"/>
        <charset val="128"/>
      </rPr>
      <t>/t</t>
    </r>
    <phoneticPr fontId="22"/>
  </si>
  <si>
    <t>t</t>
    <phoneticPr fontId="22"/>
  </si>
  <si>
    <r>
      <t>t-CO</t>
    </r>
    <r>
      <rPr>
        <vertAlign val="subscript"/>
        <sz val="11"/>
        <rFont val="ＭＳ 明朝"/>
        <family val="1"/>
        <charset val="128"/>
      </rPr>
      <t>2</t>
    </r>
    <r>
      <rPr>
        <sz val="11"/>
        <rFont val="ＭＳ 明朝"/>
        <family val="1"/>
        <charset val="128"/>
      </rPr>
      <t>/t</t>
    </r>
    <phoneticPr fontId="22"/>
  </si>
  <si>
    <t>t</t>
    <phoneticPr fontId="22"/>
  </si>
  <si>
    <r>
      <t>t-CO</t>
    </r>
    <r>
      <rPr>
        <vertAlign val="subscript"/>
        <sz val="11"/>
        <rFont val="ＭＳ 明朝"/>
        <family val="1"/>
        <charset val="128"/>
      </rPr>
      <t>2</t>
    </r>
    <r>
      <rPr>
        <sz val="11"/>
        <rFont val="ＭＳ 明朝"/>
        <family val="1"/>
        <charset val="128"/>
      </rPr>
      <t>/t</t>
    </r>
    <phoneticPr fontId="22"/>
  </si>
  <si>
    <t>t</t>
    <phoneticPr fontId="22"/>
  </si>
  <si>
    <r>
      <t>t-CO</t>
    </r>
    <r>
      <rPr>
        <vertAlign val="subscript"/>
        <sz val="11"/>
        <rFont val="ＭＳ 明朝"/>
        <family val="1"/>
        <charset val="128"/>
      </rPr>
      <t>2</t>
    </r>
    <r>
      <rPr>
        <sz val="11"/>
        <rFont val="ＭＳ 明朝"/>
        <family val="1"/>
        <charset val="128"/>
      </rPr>
      <t>/t</t>
    </r>
    <phoneticPr fontId="22"/>
  </si>
  <si>
    <t>kL</t>
    <phoneticPr fontId="22"/>
  </si>
  <si>
    <r>
      <t>t-CO</t>
    </r>
    <r>
      <rPr>
        <vertAlign val="subscript"/>
        <sz val="11"/>
        <rFont val="ＭＳ 明朝"/>
        <family val="1"/>
        <charset val="128"/>
      </rPr>
      <t>2</t>
    </r>
    <r>
      <rPr>
        <sz val="11"/>
        <rFont val="ＭＳ 明朝"/>
        <family val="1"/>
        <charset val="128"/>
      </rPr>
      <t>/kL</t>
    </r>
    <phoneticPr fontId="22"/>
  </si>
  <si>
    <t>製品の製造の用途への使用</t>
    <phoneticPr fontId="22"/>
  </si>
  <si>
    <t>kL</t>
    <phoneticPr fontId="22"/>
  </si>
  <si>
    <r>
      <t>t-CO</t>
    </r>
    <r>
      <rPr>
        <vertAlign val="subscript"/>
        <sz val="11"/>
        <rFont val="ＭＳ 明朝"/>
        <family val="1"/>
        <charset val="128"/>
      </rPr>
      <t>2</t>
    </r>
    <r>
      <rPr>
        <sz val="11"/>
        <rFont val="ＭＳ 明朝"/>
        <family val="1"/>
        <charset val="128"/>
      </rPr>
      <t>/kL</t>
    </r>
    <phoneticPr fontId="22"/>
  </si>
  <si>
    <t>３　温室効果ガスの排出の状況</t>
    <rPh sb="2" eb="4">
      <t>オンシツ</t>
    </rPh>
    <rPh sb="4" eb="6">
      <t>コウカ</t>
    </rPh>
    <rPh sb="9" eb="11">
      <t>ハイシュツ</t>
    </rPh>
    <rPh sb="12" eb="14">
      <t>ジョウキョウ</t>
    </rPh>
    <phoneticPr fontId="22"/>
  </si>
  <si>
    <t>テキストボックス等は使用不可</t>
    <rPh sb="8" eb="9">
      <t>トウ</t>
    </rPh>
    <rPh sb="10" eb="12">
      <t>シヨウ</t>
    </rPh>
    <rPh sb="12" eb="14">
      <t>フカ</t>
    </rPh>
    <phoneticPr fontId="22"/>
  </si>
  <si>
    <t>県内の主たる
工場等の名称</t>
    <rPh sb="0" eb="2">
      <t>ケンナイ</t>
    </rPh>
    <rPh sb="3" eb="4">
      <t>シュ</t>
    </rPh>
    <rPh sb="7" eb="9">
      <t>コウジョウ</t>
    </rPh>
    <rPh sb="9" eb="10">
      <t>トウ</t>
    </rPh>
    <rPh sb="11" eb="13">
      <t>メイショウ</t>
    </rPh>
    <phoneticPr fontId="22"/>
  </si>
  <si>
    <t>県内の主たる
工場等の所在地</t>
    <rPh sb="0" eb="2">
      <t>ケンナイ</t>
    </rPh>
    <rPh sb="3" eb="4">
      <t>シュ</t>
    </rPh>
    <rPh sb="7" eb="9">
      <t>コウジョウ</t>
    </rPh>
    <rPh sb="9" eb="10">
      <t>トウ</t>
    </rPh>
    <rPh sb="11" eb="14">
      <t>ショザイチ</t>
    </rPh>
    <phoneticPr fontId="22"/>
  </si>
  <si>
    <t>円</t>
    <rPh sb="0" eb="1">
      <t>エン</t>
    </rPh>
    <phoneticPr fontId="22"/>
  </si>
  <si>
    <t>常時使用する従業員数</t>
    <rPh sb="0" eb="2">
      <t>ジョウジ</t>
    </rPh>
    <rPh sb="2" eb="4">
      <t>シヨウ</t>
    </rPh>
    <rPh sb="6" eb="9">
      <t>ジュウギョウイン</t>
    </rPh>
    <rPh sb="9" eb="10">
      <t>スウ</t>
    </rPh>
    <phoneticPr fontId="22"/>
  </si>
  <si>
    <t>別紙のとおり。</t>
    <rPh sb="0" eb="2">
      <t>ベッシ</t>
    </rPh>
    <phoneticPr fontId="22"/>
  </si>
  <si>
    <t>備考</t>
    <rPh sb="0" eb="2">
      <t>ビコウ</t>
    </rPh>
    <phoneticPr fontId="22"/>
  </si>
  <si>
    <t>　１　※印の欄には、記載しないこと。</t>
    <rPh sb="4" eb="5">
      <t>シルシ</t>
    </rPh>
    <rPh sb="6" eb="7">
      <t>ラン</t>
    </rPh>
    <rPh sb="10" eb="12">
      <t>キサイ</t>
    </rPh>
    <phoneticPr fontId="22"/>
  </si>
  <si>
    <t>　３　連鎖化事業者にあっては、「主たる事業の業種」欄及び「主たる事業の内容」欄には、</t>
    <rPh sb="3" eb="5">
      <t>レンサ</t>
    </rPh>
    <rPh sb="5" eb="6">
      <t>カ</t>
    </rPh>
    <rPh sb="6" eb="8">
      <t>ジギョウ</t>
    </rPh>
    <rPh sb="8" eb="9">
      <t>シャ</t>
    </rPh>
    <rPh sb="16" eb="17">
      <t>シュ</t>
    </rPh>
    <rPh sb="19" eb="21">
      <t>ジギョウ</t>
    </rPh>
    <rPh sb="22" eb="24">
      <t>ギョウシュ</t>
    </rPh>
    <rPh sb="25" eb="26">
      <t>ラン</t>
    </rPh>
    <rPh sb="26" eb="27">
      <t>オヨ</t>
    </rPh>
    <rPh sb="29" eb="30">
      <t>シュ</t>
    </rPh>
    <rPh sb="32" eb="34">
      <t>ジギョウ</t>
    </rPh>
    <rPh sb="35" eb="37">
      <t>ナイヨウ</t>
    </rPh>
    <rPh sb="38" eb="39">
      <t>ラン</t>
    </rPh>
    <phoneticPr fontId="22"/>
  </si>
  <si>
    <t>別紙１</t>
    <rPh sb="0" eb="2">
      <t>ベッシ</t>
    </rPh>
    <phoneticPr fontId="22"/>
  </si>
  <si>
    <t>別紙２</t>
    <rPh sb="0" eb="2">
      <t>ベッシ</t>
    </rPh>
    <phoneticPr fontId="22"/>
  </si>
  <si>
    <t>別紙３</t>
    <rPh sb="0" eb="2">
      <t>ベッシ</t>
    </rPh>
    <phoneticPr fontId="22"/>
  </si>
  <si>
    <t>工場等の名称</t>
    <rPh sb="0" eb="2">
      <t>コウジョウ</t>
    </rPh>
    <phoneticPr fontId="22"/>
  </si>
  <si>
    <t>オフセットの種類</t>
    <rPh sb="6" eb="8">
      <t>シュルイ</t>
    </rPh>
    <phoneticPr fontId="22"/>
  </si>
  <si>
    <t>別紙６</t>
    <rPh sb="0" eb="2">
      <t>ベッシ</t>
    </rPh>
    <phoneticPr fontId="22"/>
  </si>
  <si>
    <t>オフセット対象工場等</t>
    <rPh sb="5" eb="7">
      <t>タイショウ</t>
    </rPh>
    <rPh sb="7" eb="9">
      <t>コウジョウ</t>
    </rPh>
    <rPh sb="9" eb="10">
      <t>トウ</t>
    </rPh>
    <phoneticPr fontId="22"/>
  </si>
  <si>
    <r>
      <t>補整後温室効果ガス排出量
（ｔ-ＣＯ</t>
    </r>
    <r>
      <rPr>
        <vertAlign val="subscript"/>
        <sz val="10.5"/>
        <rFont val="ＭＳ 明朝"/>
        <family val="1"/>
        <charset val="128"/>
      </rPr>
      <t>２</t>
    </r>
    <r>
      <rPr>
        <sz val="10.5"/>
        <rFont val="ＭＳ 明朝"/>
        <family val="1"/>
        <charset val="128"/>
      </rPr>
      <t>）</t>
    </r>
    <rPh sb="0" eb="2">
      <t>ホセイ</t>
    </rPh>
    <phoneticPr fontId="22"/>
  </si>
  <si>
    <t>"-"つきで記入（052-111-2123等）</t>
  </si>
  <si>
    <t>７桁で入力（4608402等）</t>
  </si>
  <si>
    <t>"-"つきで記入（052-111-2124等）</t>
  </si>
  <si>
    <t>７桁で入力（4608403等）</t>
  </si>
  <si>
    <t>"-"つきで記入（052-111-2125等）</t>
  </si>
  <si>
    <t>７桁で入力（4608404等）</t>
  </si>
  <si>
    <t>"-"つきで記入（052-111-2126等）</t>
  </si>
  <si>
    <t>７桁で入力（4608405等）</t>
  </si>
  <si>
    <t>"-"つきで記入（052-111-2127等）</t>
  </si>
  <si>
    <t>７桁で入力（4608406等）</t>
  </si>
  <si>
    <t>"-"つきで記入（052-111-2128等）</t>
  </si>
  <si>
    <t>７桁で入力（4608407等）</t>
  </si>
  <si>
    <t>"-"つきで記入（052-111-2129等）</t>
  </si>
  <si>
    <t>７桁で入力（4608408等）</t>
  </si>
  <si>
    <t>"-"つきで記入（052-111-2130等）</t>
  </si>
  <si>
    <t>７桁で入力（4608409等）</t>
  </si>
  <si>
    <t>"-"つきで記入（052-111-2131等）</t>
  </si>
  <si>
    <t>７桁で入力（4608410等）</t>
  </si>
  <si>
    <t>"-"つきで記入（052-111-2132等）</t>
  </si>
  <si>
    <t>７桁で入力（4608411等）</t>
  </si>
  <si>
    <t>"-"つきで記入（052-111-2133等）</t>
  </si>
  <si>
    <t>７桁で入力（4608412等）</t>
  </si>
  <si>
    <t>"-"つきで記入（052-111-2134等）</t>
  </si>
  <si>
    <t>７桁で入力（4608413等）</t>
  </si>
  <si>
    <t>"-"つきで記入（052-111-2135等）</t>
  </si>
  <si>
    <t>７桁で入力（4608414等）</t>
  </si>
  <si>
    <t>"-"つきで記入（052-111-2136等）</t>
  </si>
  <si>
    <t>７桁で入力（4608415等）</t>
  </si>
  <si>
    <t>"-"つきで記入（052-111-2137等）</t>
  </si>
  <si>
    <t>７桁で入力（4608416等）</t>
  </si>
  <si>
    <t>"-"つきで記入（052-111-2138等）</t>
  </si>
  <si>
    <t>７桁で入力（4608417等）</t>
  </si>
  <si>
    <t>"-"つきで記入（052-111-2139等）</t>
  </si>
  <si>
    <t>７桁で入力（4608418等）</t>
  </si>
  <si>
    <t>"-"つきで記入（052-111-2140等）</t>
  </si>
  <si>
    <t>７桁で入力（4608419等）</t>
  </si>
  <si>
    <t>"-"つきで記入（052-111-2141等）</t>
  </si>
  <si>
    <t>７桁で入力（4608420等）</t>
  </si>
  <si>
    <t>"-"つきで記入（052-111-2142等）</t>
  </si>
  <si>
    <t>７桁で入力（4608421等）</t>
  </si>
  <si>
    <t>"-"つきで記入（052-111-2143等）</t>
  </si>
  <si>
    <t>７桁で入力（4608422等）</t>
  </si>
  <si>
    <t>"-"つきで記入（052-111-2144等）</t>
  </si>
  <si>
    <t>７桁で入力（4608423等）</t>
  </si>
  <si>
    <t>"-"つきで記入（052-111-2145等）</t>
  </si>
  <si>
    <t>７桁で入力（4608424等）</t>
  </si>
  <si>
    <t>"-"つきで記入（052-111-2146等）</t>
  </si>
  <si>
    <t>７桁で入力（4608425等）</t>
  </si>
  <si>
    <t>"-"つきで記入（052-111-2147等）</t>
  </si>
  <si>
    <t>７桁で入力（4608426等）</t>
  </si>
  <si>
    <t>"-"つきで記入（052-111-2148等）</t>
  </si>
  <si>
    <t>７桁で入力（4608427等）</t>
  </si>
  <si>
    <t>"-"つきで記入（052-111-2149等）</t>
  </si>
  <si>
    <t>７桁で入力（4608428等）</t>
  </si>
  <si>
    <t>"-"つきで記入（052-111-2150等）</t>
  </si>
  <si>
    <t>７桁で入力（4608429等）</t>
  </si>
  <si>
    <t>"-"つきで記入（052-111-2151等）</t>
  </si>
  <si>
    <t>７桁で入力（4608430等）</t>
  </si>
  <si>
    <t>"-"つきで記入（052-111-2152等）</t>
  </si>
  <si>
    <t>７桁で入力（4608431等）</t>
  </si>
  <si>
    <t>"-"つきで記入（052-111-2153等）</t>
  </si>
  <si>
    <t>７桁で入力（4608432等）</t>
  </si>
  <si>
    <t>"-"つきで記入（052-111-2154等）</t>
  </si>
  <si>
    <t>７桁で入力（4608433等）</t>
  </si>
  <si>
    <t>"-"つきで記入（052-111-2155等）</t>
  </si>
  <si>
    <t>７桁で入力（4608434等）</t>
  </si>
  <si>
    <t>"-"つきで記入（052-111-2156等）</t>
  </si>
  <si>
    <t>７桁で入力（4608435等）</t>
  </si>
  <si>
    <t>"-"つきで記入（052-111-2157等）</t>
  </si>
  <si>
    <t>７桁で入力（4608436等）</t>
  </si>
  <si>
    <t>"-"つきで記入（052-111-2158等）</t>
  </si>
  <si>
    <t>７桁で入力（4608437等）</t>
  </si>
  <si>
    <t>"-"つきで記入（052-111-2159等）</t>
  </si>
  <si>
    <t>７桁で入力（4608438等）</t>
  </si>
  <si>
    <t>"-"つきで記入（052-111-2160等）</t>
  </si>
  <si>
    <t>７桁で入力（4608439等）</t>
  </si>
  <si>
    <t>"-"つきで記入（052-111-2161等）</t>
  </si>
  <si>
    <t>７桁で入力（4608440等）</t>
  </si>
  <si>
    <t>"-"つきで記入（052-111-2162等）</t>
  </si>
  <si>
    <t>７桁で入力（4608441等）</t>
  </si>
  <si>
    <t>"-"つきで記入（052-111-2163等）</t>
  </si>
  <si>
    <t>７桁で入力（4608442等）</t>
  </si>
  <si>
    <t>"-"つきで記入（052-111-2164等）</t>
  </si>
  <si>
    <t>７桁で入力（4608443等）</t>
  </si>
  <si>
    <t>"-"つきで記入（052-111-2165等）</t>
  </si>
  <si>
    <t>７桁で入力（4608444等）</t>
  </si>
  <si>
    <t>"-"つきで記入（052-111-2166等）</t>
  </si>
  <si>
    <t>７桁で入力（4608445等）</t>
  </si>
  <si>
    <t>"-"つきで記入（052-111-2167等）</t>
  </si>
  <si>
    <t>７桁で入力（4608446等）</t>
  </si>
  <si>
    <t>"-"つきで記入（052-111-2168等）</t>
  </si>
  <si>
    <t>７桁で入力（4608447等）</t>
  </si>
  <si>
    <t>"-"つきで記入（052-111-2169等）</t>
  </si>
  <si>
    <t>７桁で入力（4608448等）</t>
  </si>
  <si>
    <t>"-"つきで記入（052-111-2170等）</t>
  </si>
  <si>
    <t>７桁で入力（4608449等）</t>
  </si>
  <si>
    <t>"-"つきで記入（052-111-2171等）</t>
  </si>
  <si>
    <t>７桁で入力（4608450等）</t>
  </si>
  <si>
    <t>"-"つきで記入（052-111-2172等）</t>
  </si>
  <si>
    <t>７桁で入力（4608451等）</t>
  </si>
  <si>
    <t>合成繊維及び廃ｺﾞﾑﾀｲﾔ以外の廃ﾌﾟﾗｽﾁｯｸ類
（産業廃棄物に限る）</t>
    <rPh sb="0" eb="2">
      <t>ゴウセイ</t>
    </rPh>
    <rPh sb="2" eb="4">
      <t>センイ</t>
    </rPh>
    <rPh sb="4" eb="5">
      <t>オヨ</t>
    </rPh>
    <rPh sb="6" eb="7">
      <t>ハイ</t>
    </rPh>
    <rPh sb="13" eb="15">
      <t>イガイ</t>
    </rPh>
    <rPh sb="16" eb="17">
      <t>ハイ</t>
    </rPh>
    <rPh sb="24" eb="25">
      <t>ルイ</t>
    </rPh>
    <rPh sb="27" eb="29">
      <t>サンギョウ</t>
    </rPh>
    <rPh sb="29" eb="32">
      <t>ハイキブツ</t>
    </rPh>
    <rPh sb="33" eb="34">
      <t>カギ</t>
    </rPh>
    <phoneticPr fontId="22"/>
  </si>
  <si>
    <t>廃プラスチック類から製造される燃料油
（自ら製造するものを除く）</t>
    <rPh sb="0" eb="1">
      <t>ハイ</t>
    </rPh>
    <rPh sb="7" eb="8">
      <t>ルイ</t>
    </rPh>
    <rPh sb="10" eb="12">
      <t>セイゾウ</t>
    </rPh>
    <rPh sb="15" eb="17">
      <t>ネンリョウ</t>
    </rPh>
    <rPh sb="17" eb="18">
      <t>アブラ</t>
    </rPh>
    <rPh sb="20" eb="21">
      <t>ミズカ</t>
    </rPh>
    <rPh sb="22" eb="24">
      <t>セイゾウ</t>
    </rPh>
    <rPh sb="29" eb="30">
      <t>ノゾ</t>
    </rPh>
    <phoneticPr fontId="22"/>
  </si>
  <si>
    <t>工場等の所在地</t>
    <phoneticPr fontId="22"/>
  </si>
  <si>
    <t>対象となる排出活動</t>
    <rPh sb="0" eb="2">
      <t>タイショウ</t>
    </rPh>
    <rPh sb="5" eb="7">
      <t>ハイシュツ</t>
    </rPh>
    <rPh sb="7" eb="9">
      <t>カツドウ</t>
    </rPh>
    <phoneticPr fontId="22"/>
  </si>
  <si>
    <t>区分</t>
    <rPh sb="0" eb="2">
      <t>クブン</t>
    </rPh>
    <phoneticPr fontId="22"/>
  </si>
  <si>
    <t>一酸化二窒素</t>
    <rPh sb="0" eb="3">
      <t>イッサンカ</t>
    </rPh>
    <rPh sb="3" eb="4">
      <t>ニ</t>
    </rPh>
    <rPh sb="4" eb="6">
      <t>チッソ</t>
    </rPh>
    <phoneticPr fontId="22"/>
  </si>
  <si>
    <t>ハイドロフルオロカーボン</t>
  </si>
  <si>
    <t>パーフルオロカーボン</t>
  </si>
  <si>
    <t>コークス</t>
  </si>
  <si>
    <t>対象となる排出活動、区分</t>
    <rPh sb="0" eb="2">
      <t>タイショウ</t>
    </rPh>
    <rPh sb="5" eb="7">
      <t>ハイシュツ</t>
    </rPh>
    <rPh sb="7" eb="9">
      <t>カツドウ</t>
    </rPh>
    <rPh sb="10" eb="12">
      <t>クブン</t>
    </rPh>
    <phoneticPr fontId="22"/>
  </si>
  <si>
    <t>燃料種</t>
    <rPh sb="0" eb="2">
      <t>ネンリョウ</t>
    </rPh>
    <rPh sb="2" eb="3">
      <t>タネ</t>
    </rPh>
    <phoneticPr fontId="22"/>
  </si>
  <si>
    <t>排出係数</t>
    <rPh sb="0" eb="2">
      <t>ハイシュツ</t>
    </rPh>
    <rPh sb="2" eb="4">
      <t>ケイスウ</t>
    </rPh>
    <phoneticPr fontId="22"/>
  </si>
  <si>
    <t>温室効果ガス</t>
    <rPh sb="0" eb="2">
      <t>オンシツ</t>
    </rPh>
    <rPh sb="2" eb="4">
      <t>コウカ</t>
    </rPh>
    <phoneticPr fontId="22"/>
  </si>
  <si>
    <t>地球温暖化係数</t>
    <rPh sb="0" eb="2">
      <t>チキュウ</t>
    </rPh>
    <rPh sb="2" eb="5">
      <t>オンダンカ</t>
    </rPh>
    <rPh sb="5" eb="7">
      <t>ケイスウ</t>
    </rPh>
    <phoneticPr fontId="22"/>
  </si>
  <si>
    <r>
      <t>一酸化二窒素</t>
    </r>
    <r>
      <rPr>
        <sz val="16"/>
        <color indexed="8"/>
        <rFont val="ＭＳ Ｐゴシック"/>
        <family val="3"/>
        <charset val="128"/>
      </rPr>
      <t/>
    </r>
    <rPh sb="0" eb="3">
      <t>イッサンカ</t>
    </rPh>
    <rPh sb="3" eb="4">
      <t>ニ</t>
    </rPh>
    <rPh sb="4" eb="6">
      <t>チッソ</t>
    </rPh>
    <phoneticPr fontId="22"/>
  </si>
  <si>
    <t>原料炭</t>
  </si>
  <si>
    <t>一般炭</t>
  </si>
  <si>
    <t>無煙炭</t>
  </si>
  <si>
    <t>石油コークス</t>
  </si>
  <si>
    <t>練炭又は豆炭</t>
  </si>
  <si>
    <t>木材</t>
  </si>
  <si>
    <t>木炭</t>
  </si>
  <si>
    <t>その他の固体燃料</t>
  </si>
  <si>
    <t xml:space="preserve">液化石油ガス（LPG） </t>
  </si>
  <si>
    <t>石油系炭化水素ガス</t>
  </si>
  <si>
    <t xml:space="preserve">液化天然ガス（LNG） </t>
  </si>
  <si>
    <t xml:space="preserve">天然ガス（液化天然ガス（LNG）を除く。） </t>
  </si>
  <si>
    <t>コークス炉ガス</t>
  </si>
  <si>
    <t>高炉ガス</t>
  </si>
  <si>
    <t>転炉ガス</t>
  </si>
  <si>
    <t>その他の気体燃料</t>
  </si>
  <si>
    <t>コールタール</t>
  </si>
  <si>
    <t>石油アスファルト</t>
  </si>
  <si>
    <t xml:space="preserve">コンデンセート（NGL） </t>
  </si>
  <si>
    <t xml:space="preserve">原油（コンデンセート（NGL）を除く。） </t>
  </si>
  <si>
    <t>ガソリン</t>
  </si>
  <si>
    <t>ナフサ</t>
  </si>
  <si>
    <t>ジェット燃料油</t>
  </si>
  <si>
    <t>灯油</t>
  </si>
  <si>
    <t>軽油</t>
  </si>
  <si>
    <t>A重油</t>
  </si>
  <si>
    <t>B・C重油</t>
  </si>
  <si>
    <t>潤滑油</t>
  </si>
  <si>
    <t>その他の液体燃料</t>
  </si>
  <si>
    <t>固体</t>
    <rPh sb="0" eb="2">
      <t>コタイ</t>
    </rPh>
    <phoneticPr fontId="22"/>
  </si>
  <si>
    <t>液体</t>
    <rPh sb="0" eb="2">
      <t>エキタイ</t>
    </rPh>
    <phoneticPr fontId="22"/>
  </si>
  <si>
    <t>気体</t>
    <rPh sb="0" eb="2">
      <t>キタイ</t>
    </rPh>
    <phoneticPr fontId="22"/>
  </si>
  <si>
    <t>パルプ廃液</t>
    <rPh sb="3" eb="5">
      <t>ハイエキ</t>
    </rPh>
    <phoneticPr fontId="22"/>
  </si>
  <si>
    <t>他人から供給された熱(産業用蒸気)</t>
    <rPh sb="0" eb="2">
      <t>タニン</t>
    </rPh>
    <rPh sb="4" eb="6">
      <t>キョウキュウ</t>
    </rPh>
    <rPh sb="9" eb="10">
      <t>ネツ</t>
    </rPh>
    <rPh sb="11" eb="14">
      <t>サンギョウヨウ</t>
    </rPh>
    <rPh sb="14" eb="16">
      <t>ジョウキ</t>
    </rPh>
    <phoneticPr fontId="22"/>
  </si>
  <si>
    <t>他人から供給された熱(産業用以外の蒸気)、温水、冷水</t>
    <rPh sb="0" eb="2">
      <t>タニン</t>
    </rPh>
    <rPh sb="4" eb="6">
      <t>キョウキュウ</t>
    </rPh>
    <rPh sb="9" eb="10">
      <t>ネツ</t>
    </rPh>
    <rPh sb="11" eb="14">
      <t>サンギョウヨウ</t>
    </rPh>
    <rPh sb="14" eb="16">
      <t>イガイ</t>
    </rPh>
    <rPh sb="17" eb="19">
      <t>ジョウキ</t>
    </rPh>
    <rPh sb="21" eb="23">
      <t>オンスイ</t>
    </rPh>
    <rPh sb="24" eb="26">
      <t>レイスイ</t>
    </rPh>
    <phoneticPr fontId="22"/>
  </si>
  <si>
    <t>それ以外の電気(一般電気事業者以外)</t>
    <rPh sb="2" eb="4">
      <t>イガイ</t>
    </rPh>
    <rPh sb="5" eb="7">
      <t>デンキ</t>
    </rPh>
    <rPh sb="8" eb="10">
      <t>イッパン</t>
    </rPh>
    <rPh sb="10" eb="12">
      <t>デンキ</t>
    </rPh>
    <rPh sb="12" eb="15">
      <t>ジギョウシャ</t>
    </rPh>
    <rPh sb="15" eb="17">
      <t>イガイ</t>
    </rPh>
    <phoneticPr fontId="22"/>
  </si>
  <si>
    <t>燃料種</t>
    <rPh sb="0" eb="2">
      <t>ネンリョウ</t>
    </rPh>
    <rPh sb="2" eb="3">
      <t>シュ</t>
    </rPh>
    <phoneticPr fontId="22"/>
  </si>
  <si>
    <t>排出係数単位</t>
    <rPh sb="0" eb="2">
      <t>ハイシュツ</t>
    </rPh>
    <rPh sb="2" eb="4">
      <t>ケイスウ</t>
    </rPh>
    <rPh sb="4" eb="6">
      <t>タンイ</t>
    </rPh>
    <phoneticPr fontId="22"/>
  </si>
  <si>
    <t>使用量単位</t>
    <rPh sb="0" eb="2">
      <t>シヨウ</t>
    </rPh>
    <rPh sb="2" eb="3">
      <t>リョウ</t>
    </rPh>
    <rPh sb="3" eb="5">
      <t>タンイ</t>
    </rPh>
    <phoneticPr fontId="22"/>
  </si>
  <si>
    <t>kWh</t>
  </si>
  <si>
    <t>ｔ</t>
  </si>
  <si>
    <t>井数</t>
  </si>
  <si>
    <t>kl</t>
  </si>
  <si>
    <t>Nm3</t>
  </si>
  <si>
    <t>PJ</t>
  </si>
  <si>
    <t>t</t>
  </si>
  <si>
    <t>頭</t>
  </si>
  <si>
    <t>㎡</t>
  </si>
  <si>
    <t>kgBOD</t>
  </si>
  <si>
    <t>m3</t>
  </si>
  <si>
    <t>人</t>
  </si>
  <si>
    <t>tN</t>
  </si>
  <si>
    <t>台</t>
  </si>
  <si>
    <t>名称</t>
    <rPh sb="0" eb="2">
      <t>メイショウ</t>
    </rPh>
    <phoneticPr fontId="22"/>
  </si>
  <si>
    <t>C01 燃料の燃焼の用に供する施設及び機械器具における燃料の使用〔CH4〕</t>
  </si>
  <si>
    <t>C02 電気炉〔製銑用・製鋼用・合金鉄製造用・カーバイド製造用〕における電気の使用</t>
  </si>
  <si>
    <t>C03 石灰の採掘〔坑内掘〕</t>
  </si>
  <si>
    <t>C04 石炭の採掘〔露天堀〕</t>
  </si>
  <si>
    <t>C05 原油又は天然ガスの試掘</t>
  </si>
  <si>
    <t>C08 原油の精製〔コンデンセート精製〕</t>
  </si>
  <si>
    <t>C10 都市ガスの製造</t>
  </si>
  <si>
    <t>C11 カーボンブラック等化学製品の製造</t>
  </si>
  <si>
    <t>C12 家畜の飼養〔消化管内発酵〕</t>
  </si>
  <si>
    <t>C14 稲作</t>
  </si>
  <si>
    <t>N01 燃料の燃焼の用に供する施設及び機械器具における燃料の使用〔N2O〕</t>
  </si>
  <si>
    <t>N04 アジピン酸等化学製品の製造</t>
  </si>
  <si>
    <t>N05 麻酔剤の使用</t>
  </si>
  <si>
    <t>N07 耕地における肥料の使用</t>
  </si>
  <si>
    <t>N08 耕地における農作物の残さの肥料としての使用</t>
  </si>
  <si>
    <t>H02 ハイドロフルオロカーボン〔HFC〕の製造</t>
  </si>
  <si>
    <t>H03 家庭用電気冷蔵庫等HFC封入製品の製造におけるHFCの封入</t>
  </si>
  <si>
    <t>H04 業務用冷凍空気調和機器の使用開始におけるHFCの封入</t>
  </si>
  <si>
    <t>H05 業務用冷凍空気調和機器の整備におけるHFCの回収及び封入</t>
  </si>
  <si>
    <t>H06 家庭用電気冷蔵庫等HFC封入製品の廃棄におけるHFCの回収</t>
  </si>
  <si>
    <t>H07 プラスチック製造における発泡材としてのHFCの使用</t>
  </si>
  <si>
    <t>H08 噴霧器及び消火剤の製造におけるHFCの封入</t>
  </si>
  <si>
    <t>H09 噴霧器の使用〔HFC〕</t>
  </si>
  <si>
    <t>H10 半導体素子等の加工工程でのドライエッチング等におけるHFCの使用</t>
  </si>
  <si>
    <t>H11 溶剤等の用途へのHFCの使用</t>
  </si>
  <si>
    <t>P01 アルミニウムの製造</t>
  </si>
  <si>
    <t>P02 パーフルオロカーボン〔PFC〕の製造</t>
  </si>
  <si>
    <t>P03 半導体素子等の加工工程でのドライエッチング等におけるPFCの使用</t>
  </si>
  <si>
    <t>P04 溶剤等の用途へのPFCの使用</t>
  </si>
  <si>
    <t>S01 マグネシウム合金の鋳造</t>
  </si>
  <si>
    <t>S04 変圧器等電気機械器具の使用</t>
  </si>
  <si>
    <t>C0101 ボイラー〔木材〕CH4</t>
  </si>
  <si>
    <t>C0102 ボイラー〔木炭〕CH4</t>
  </si>
  <si>
    <t>C0103 ボイラー〔パルプ廃液〕CH4</t>
  </si>
  <si>
    <t>C0104 焙焼炉〔固体燃料〕CH4</t>
  </si>
  <si>
    <t>C0105 焙焼炉〔気体燃料〕CH4</t>
  </si>
  <si>
    <t>C0106 焼結炉〔鉄鋼用・非鉄金属〔銅・鉛及び亜鉛を除く〕用〕CH4</t>
  </si>
  <si>
    <t>C0108 焼結炉〔無機化学工業品用・気体燃料〕CH4</t>
  </si>
  <si>
    <t>C0109 か焼炉〔固体燃料〕CH4</t>
  </si>
  <si>
    <t>C0110 か焼炉〔気体燃料〕CH4</t>
  </si>
  <si>
    <t>C0111 ペレット焼成炉〔鉄鋼用・非鉄金属用〕CH4</t>
  </si>
  <si>
    <t>C0112 ペレット焼成炉〔無機化学工業品用・固体燃料〕CH4</t>
  </si>
  <si>
    <t>C0113 ペレット焼成炉〔無機化学工業品用・気体燃料〕CH4</t>
  </si>
  <si>
    <t>C0114 金属溶解炉〔銅・鉛及び亜鉛用を除く・精製用及び鋳造用・固体燃料〕CH4</t>
  </si>
  <si>
    <t>C0115 金属溶解炉〔銅・鉛及び亜鉛用を除く・精製用及び鋳造用・気体燃料〕CH4</t>
  </si>
  <si>
    <t>C0116 セメント焼成炉〔固体燃料〕CH4</t>
  </si>
  <si>
    <t>C0117 セメント焼成炉〔気体燃料〕CH4</t>
  </si>
  <si>
    <t>C0118 ガラス溶融炉〔固体燃料〕CH4</t>
  </si>
  <si>
    <t>C0119 ガラス溶融炉〔気体燃料〕CH4</t>
  </si>
  <si>
    <t>C0120 その他の溶融炉〔固体燃料〕CH4</t>
  </si>
  <si>
    <t>C0121 その他の溶融炉〔気体燃料〕CH4</t>
  </si>
  <si>
    <t>C0122 反応炉〔無機化学工業品用〔カーボンブラックを除く〕及び食料品用・固体燃料〕CH4</t>
  </si>
  <si>
    <t>C0123 反応炉〔無機化学工業品用〔カーボンブラックを除く〕及び食料品用・気体燃料〕CH4</t>
  </si>
  <si>
    <t>C0124 直火炉〔無機化学工業品用〔カーボンブラックを除く〕及び食料品用・固体燃料〕CH4</t>
  </si>
  <si>
    <t>C0125 直火炉〔無機化学工業品用〔カーボンブラックを除く〕及び食料品用・気体燃料〕CH4</t>
  </si>
  <si>
    <t>C0126 セメント原料乾燥炉CH4</t>
  </si>
  <si>
    <t>C0127 レンガ原料乾燥炉CH4</t>
  </si>
  <si>
    <t>C0128 骨材乾燥炉CH4</t>
  </si>
  <si>
    <t>C0129 鋳型乾燥炉CH4</t>
  </si>
  <si>
    <t>C0130 洗剤乾燥炉CH4</t>
  </si>
  <si>
    <t>C0131 その他の乾燥炉CH4</t>
  </si>
  <si>
    <t>C0132 焼結炉〔銅・鉛及び亜鉛用・一般炭及びコークス〕CH4</t>
  </si>
  <si>
    <t>C0133 焼結炉〔銅・鉛及び亜鉛用・気体燃料〕CH4</t>
  </si>
  <si>
    <t>C0134 溶鉱炉〔銅・鉛及び亜鉛用・一般炭及びコークス〕CH4</t>
  </si>
  <si>
    <t>C0135 溶解炉〔銅・鉛及び亜鉛用・一般炭及びコークス〕CH4</t>
  </si>
  <si>
    <t>C0136 溶解炉〔銅・鉛及び亜鉛用・気体燃料〕CH4</t>
  </si>
  <si>
    <t>C0137 ガス機関〔航空機・自動車又は船舶に使われるものを除く・液体燃料・気体燃料〕CH4</t>
  </si>
  <si>
    <t>C0138 ガソリン機関〔航空機・自動車又は船舶に使われるものを除く・液体燃料・気体燃料〕CH4</t>
  </si>
  <si>
    <t>C0139 業務用のこんろ・湯沸器・ストーブその他の事業者が事業活動の用に供する機械器具〔一般炭・練炭又は豆炭〕CH4</t>
  </si>
  <si>
    <t>C0140 業務用のこんろ・湯沸器・ストーブその他の事業者が事業活動の用に供する機械器具〔灯油〕CH4</t>
  </si>
  <si>
    <t>C0141 業務用のこんろ・湯沸器・ストーブその他の事業者が事業活動の用に供する機械器具〔LPG・都市ガス〕CH4</t>
  </si>
  <si>
    <t>C0302 採掘後の行程時</t>
  </si>
  <si>
    <t>C0401 採掘時</t>
  </si>
  <si>
    <t>C0701 生産時の通気弁</t>
  </si>
  <si>
    <t>C0702 生産時の通気弁以外の施設</t>
  </si>
  <si>
    <t>C0703 随伴ガスの焼却を行う場合</t>
  </si>
  <si>
    <t>C0704 生産時の生産井施設</t>
  </si>
  <si>
    <t>C0705 生産時の成分調整等の処理施設</t>
  </si>
  <si>
    <t>C0706 天然ガスの採取時のみに随伴ガスの焼却を行う場合</t>
  </si>
  <si>
    <t>C0707 天然ガスの処理時のみに随伴ガスの焼却を行う場合</t>
  </si>
  <si>
    <t>C0708 天然ガスの採取時及び処理時の随伴ガスの焼却を行う場合</t>
  </si>
  <si>
    <t>C0801 貯蔵時</t>
  </si>
  <si>
    <t>C0802 精製時</t>
  </si>
  <si>
    <t>C0901 貯蔵時</t>
  </si>
  <si>
    <t>C0902 精製時</t>
  </si>
  <si>
    <t>C1001 液化天然ガス(LNG )</t>
  </si>
  <si>
    <t>C1002 天然ガス(液化天然ガス(LNG)を除く。)</t>
  </si>
  <si>
    <t>C1101 カーボンブラック</t>
  </si>
  <si>
    <t>C1102 コークス</t>
  </si>
  <si>
    <t>C1103 エチレン</t>
  </si>
  <si>
    <t>C1104 1,2-ジクロロエタン</t>
  </si>
  <si>
    <t>C1105 スチレン</t>
  </si>
  <si>
    <t>C1106 メタノール</t>
  </si>
  <si>
    <t>C1201 乳用牛</t>
  </si>
  <si>
    <t>C1202 （消化管内発酵） 肉用牛</t>
  </si>
  <si>
    <t>C1203 馬</t>
  </si>
  <si>
    <t>C1204 めん羊</t>
  </si>
  <si>
    <t>C1205 山羊</t>
  </si>
  <si>
    <t>C1206 豚</t>
  </si>
  <si>
    <t>C1207 水牛</t>
  </si>
  <si>
    <t xml:space="preserve">C1301 牛（尿から分離したふん・天日乾燥） </t>
  </si>
  <si>
    <t xml:space="preserve">C1302 牛（尿から分離したふん・火力乾燥） </t>
  </si>
  <si>
    <t xml:space="preserve">C1303 牛（尿から分離したふん・強制発酵）（乳用牛） </t>
  </si>
  <si>
    <t xml:space="preserve">C1304 牛（尿から分離したふん・強制発酵）（肉用牛） </t>
  </si>
  <si>
    <t xml:space="preserve">C1305 牛（尿から分離したふん・堆積発酵）（乳用牛） </t>
  </si>
  <si>
    <t xml:space="preserve">C1306 牛（尿から分離したふん・堆積発酵）（肉用牛） </t>
  </si>
  <si>
    <t xml:space="preserve">C1307 牛（尿から分離したふん・焼却） </t>
  </si>
  <si>
    <t xml:space="preserve">C1308 牛（ふんから分離した尿・強制発酵）（乳用牛） </t>
  </si>
  <si>
    <t xml:space="preserve">C1309 牛（ふんから分離した尿・強制発酵）（肉用牛） </t>
  </si>
  <si>
    <t xml:space="preserve">C1310 牛（ふんから分離した尿・浄化）（乳用牛） </t>
  </si>
  <si>
    <t xml:space="preserve">C1311 牛（ふんから分離した尿・浄化）（肉用牛） </t>
  </si>
  <si>
    <t xml:space="preserve">C1312 牛（ふんから分離した尿・貯留）（乳用牛） </t>
  </si>
  <si>
    <t xml:space="preserve">C1313 牛（ふんから分離した尿・貯留）（肉用牛） </t>
  </si>
  <si>
    <t xml:space="preserve">C1314 牛（ふんと尿との混合物・天日乾燥） </t>
  </si>
  <si>
    <t xml:space="preserve">C1315 牛（ふんと尿との混合物・火力乾燥） </t>
  </si>
  <si>
    <t xml:space="preserve">C1316 牛（ふんと尿との混合物・強制発酵）（乳用牛） </t>
  </si>
  <si>
    <t xml:space="preserve">C1317 牛（ふんと尿との混合物・強制発酵）（肉用牛） </t>
  </si>
  <si>
    <t xml:space="preserve">C1318 牛（ふんと尿との混合物・堆積発酵）（乳用牛） </t>
  </si>
  <si>
    <t xml:space="preserve">C1319 牛（ふんと尿との混合物・堆積発酵）（肉用牛） </t>
  </si>
  <si>
    <t xml:space="preserve">C1320 牛（ふんと尿との混合物・浄化）（乳用牛） </t>
  </si>
  <si>
    <t xml:space="preserve">C1321 牛（ふんと尿との混合物・浄化）（肉用牛） </t>
  </si>
  <si>
    <t xml:space="preserve">C1322 牛（ふんと尿との混合物・貯留）（乳用牛） </t>
  </si>
  <si>
    <t xml:space="preserve">C1323 牛（ふんと尿との混合物・貯留）（肉用牛） </t>
  </si>
  <si>
    <t xml:space="preserve">C1324 豚（尿から分離したふん・天日乾燥） </t>
  </si>
  <si>
    <t xml:space="preserve">C1325 豚（尿から分離したふん・火力乾燥） </t>
  </si>
  <si>
    <t>単位発熱量</t>
    <rPh sb="0" eb="2">
      <t>タンイ</t>
    </rPh>
    <rPh sb="2" eb="5">
      <t>ハツネツリョウ</t>
    </rPh>
    <phoneticPr fontId="22"/>
  </si>
  <si>
    <t>活動量</t>
    <rPh sb="0" eb="2">
      <t>カツドウ</t>
    </rPh>
    <rPh sb="2" eb="3">
      <t>リョウ</t>
    </rPh>
    <phoneticPr fontId="22"/>
  </si>
  <si>
    <t>01 農業</t>
  </si>
  <si>
    <t>02 林業</t>
  </si>
  <si>
    <t>03 漁業（水産養殖業を除く）</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</si>
  <si>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</si>
  <si>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</si>
  <si>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</si>
  <si>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</si>
  <si>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</si>
  <si>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</si>
  <si>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</si>
  <si>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</si>
  <si>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</si>
  <si>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</si>
  <si>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</si>
  <si>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</si>
  <si>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</si>
  <si>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</si>
  <si>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</si>
  <si>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</si>
  <si>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</si>
  <si>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</si>
  <si>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</si>
  <si>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</si>
  <si>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</si>
  <si>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</si>
  <si>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</si>
  <si>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</si>
  <si>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</si>
  <si>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</si>
  <si>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</si>
  <si>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</si>
  <si>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</si>
  <si>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</si>
  <si>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</si>
  <si>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</si>
  <si>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</si>
  <si>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</si>
  <si>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</si>
  <si>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</si>
  <si>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</si>
  <si>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</si>
  <si>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</si>
  <si>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</si>
  <si>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</si>
  <si>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</si>
  <si>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</si>
  <si>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</si>
  <si>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</si>
  <si>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</si>
  <si>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</si>
  <si>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</si>
  <si>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</si>
  <si>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</si>
  <si>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</si>
  <si>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</si>
  <si>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</si>
  <si>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</si>
  <si>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</si>
  <si>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</si>
  <si>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</si>
  <si>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</si>
  <si>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</si>
  <si>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</si>
  <si>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</si>
  <si>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</si>
  <si>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</si>
  <si>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</si>
  <si>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</si>
  <si>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</si>
  <si>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</si>
  <si>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</si>
  <si>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</si>
  <si>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</si>
  <si>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</si>
  <si>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</si>
  <si>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</si>
  <si>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</si>
  <si>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</si>
  <si>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</si>
  <si>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</si>
  <si>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</si>
  <si>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</si>
  <si>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</si>
  <si>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</si>
  <si>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</si>
  <si>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</si>
  <si>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</si>
  <si>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</si>
  <si>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</si>
  <si>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</si>
  <si>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</si>
  <si>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</si>
  <si>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</si>
  <si>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</si>
  <si>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</si>
  <si>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</si>
  <si>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</si>
  <si>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</si>
  <si>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r>
      <t>日本標準産業分類　</t>
    </r>
    <r>
      <rPr>
        <sz val="11"/>
        <rFont val="ＭＳ Ｐゴシック"/>
        <family val="3"/>
        <charset val="128"/>
      </rPr>
      <t>　（平成19年11月改定）</t>
    </r>
    <rPh sb="0" eb="2">
      <t>ニホン</t>
    </rPh>
    <rPh sb="2" eb="4">
      <t>ヒョウジュン</t>
    </rPh>
    <rPh sb="4" eb="6">
      <t>サンギョウ</t>
    </rPh>
    <rPh sb="6" eb="8">
      <t>ブンルイ</t>
    </rPh>
    <rPh sb="11" eb="13">
      <t>ヘイセイ</t>
    </rPh>
    <rPh sb="15" eb="16">
      <t>ネン</t>
    </rPh>
    <rPh sb="18" eb="19">
      <t>ガツ</t>
    </rPh>
    <rPh sb="19" eb="21">
      <t>カイテイ</t>
    </rPh>
    <phoneticPr fontId="22"/>
  </si>
  <si>
    <t>二酸化炭素排出量</t>
    <rPh sb="0" eb="3">
      <t>ニサンカ</t>
    </rPh>
    <rPh sb="3" eb="5">
      <t>タンソ</t>
    </rPh>
    <rPh sb="5" eb="8">
      <t>ハイシュツリョウ</t>
    </rPh>
    <phoneticPr fontId="22"/>
  </si>
  <si>
    <t>合　　計</t>
    <rPh sb="0" eb="1">
      <t>ア</t>
    </rPh>
    <rPh sb="3" eb="4">
      <t>ケイ</t>
    </rPh>
    <phoneticPr fontId="22"/>
  </si>
  <si>
    <t>活動量</t>
    <rPh sb="0" eb="2">
      <t>カツドウ</t>
    </rPh>
    <phoneticPr fontId="22"/>
  </si>
  <si>
    <t>廃油（植物性のもの及び動物性のものを除く）</t>
    <rPh sb="0" eb="2">
      <t>ハイユ</t>
    </rPh>
    <rPh sb="3" eb="6">
      <t>ショクブツセイ</t>
    </rPh>
    <rPh sb="9" eb="10">
      <t>オヨ</t>
    </rPh>
    <rPh sb="11" eb="14">
      <t>ドウブツセイ</t>
    </rPh>
    <rPh sb="18" eb="19">
      <t>ノゾ</t>
    </rPh>
    <phoneticPr fontId="22"/>
  </si>
  <si>
    <r>
      <t>ドライアイスとしてのCO</t>
    </r>
    <r>
      <rPr>
        <vertAlign val="subscript"/>
        <sz val="14"/>
        <rFont val="ＭＳ 明朝"/>
        <family val="1"/>
        <charset val="128"/>
      </rPr>
      <t>2</t>
    </r>
    <r>
      <rPr>
        <sz val="14"/>
        <rFont val="ＭＳ 明朝"/>
        <family val="1"/>
        <charset val="128"/>
      </rPr>
      <t>使用量</t>
    </r>
    <rPh sb="13" eb="16">
      <t>シヨウリョウ</t>
    </rPh>
    <phoneticPr fontId="22"/>
  </si>
  <si>
    <r>
      <t>噴霧器の使用によるCO</t>
    </r>
    <r>
      <rPr>
        <vertAlign val="subscript"/>
        <sz val="14"/>
        <rFont val="ＭＳ 明朝"/>
        <family val="1"/>
        <charset val="128"/>
      </rPr>
      <t>2</t>
    </r>
    <r>
      <rPr>
        <sz val="14"/>
        <rFont val="ＭＳ 明朝"/>
        <family val="1"/>
        <charset val="128"/>
      </rPr>
      <t>排出量</t>
    </r>
    <rPh sb="0" eb="3">
      <t>フンムキ</t>
    </rPh>
    <rPh sb="4" eb="6">
      <t>シヨウ</t>
    </rPh>
    <rPh sb="12" eb="15">
      <t>ハイシュツリョウ</t>
    </rPh>
    <phoneticPr fontId="22"/>
  </si>
  <si>
    <t>そ　の　他</t>
    <rPh sb="4" eb="5">
      <t>タ</t>
    </rPh>
    <phoneticPr fontId="22"/>
  </si>
  <si>
    <t>電　　気</t>
    <rPh sb="0" eb="1">
      <t>デン</t>
    </rPh>
    <rPh sb="3" eb="4">
      <t>キ</t>
    </rPh>
    <phoneticPr fontId="22"/>
  </si>
  <si>
    <t>六ふっ化硫黄</t>
    <rPh sb="0" eb="1">
      <t>ロク</t>
    </rPh>
    <rPh sb="3" eb="4">
      <t>カ</t>
    </rPh>
    <rPh sb="4" eb="6">
      <t>イオウ</t>
    </rPh>
    <phoneticPr fontId="22"/>
  </si>
  <si>
    <t>温室効果ガス
の種類</t>
    <phoneticPr fontId="22"/>
  </si>
  <si>
    <t>⑥ＨＦＣ</t>
    <phoneticPr fontId="22"/>
  </si>
  <si>
    <t>⑦ＰＦＣ</t>
    <phoneticPr fontId="22"/>
  </si>
  <si>
    <r>
      <t>⑧ＳＦ</t>
    </r>
    <r>
      <rPr>
        <vertAlign val="subscript"/>
        <sz val="10.5"/>
        <rFont val="ＭＳ 明朝"/>
        <family val="1"/>
        <charset val="128"/>
      </rPr>
      <t>６</t>
    </r>
    <phoneticPr fontId="22"/>
  </si>
  <si>
    <t xml:space="preserve">C1326 豚（尿から分離したふん・強制発酵） </t>
  </si>
  <si>
    <t xml:space="preserve">C1327 豚（尿から分離したふん・堆積発酵） </t>
  </si>
  <si>
    <t xml:space="preserve">C1328 豚（尿から分離したふん・焼却） </t>
  </si>
  <si>
    <t xml:space="preserve">C1329 豚（ふんから分離した尿・強制発酵） </t>
  </si>
  <si>
    <t xml:space="preserve">C1330 豚（ふんから分離した尿・浄化） </t>
  </si>
  <si>
    <t xml:space="preserve">C1331 豚（ふんから分離した尿・貯留） </t>
  </si>
  <si>
    <t xml:space="preserve">C1332 豚（ふんと尿との混合物・天日乾燥） </t>
  </si>
  <si>
    <t xml:space="preserve">C1333 豚（ふんと尿との混合物・火力乾燥） </t>
  </si>
  <si>
    <t xml:space="preserve">C1334 豚（ふんと尿との混合物・強制発酵） </t>
  </si>
  <si>
    <t xml:space="preserve">C1335 豚（ふんと尿との混合物・堆積発酵） </t>
  </si>
  <si>
    <t xml:space="preserve">C1336 豚（ふんと尿との混合物・浄化） </t>
  </si>
  <si>
    <t xml:space="preserve">C1337 豚（ふんと尿との混合物・貯留） </t>
  </si>
  <si>
    <t xml:space="preserve">C1338 鶏（ふん・天日乾燥） </t>
  </si>
  <si>
    <t xml:space="preserve">C1339 鶏（ふん・火力乾燥） </t>
  </si>
  <si>
    <t xml:space="preserve">C1340 鶏（ふん・強制発酵） </t>
  </si>
  <si>
    <t xml:space="preserve">C1341 鶏（ふん・堆積発酵） </t>
  </si>
  <si>
    <t xml:space="preserve">C1342 鶏（ふん・焼却） </t>
  </si>
  <si>
    <t>C1343 馬</t>
  </si>
  <si>
    <t>C1344 めん羊</t>
  </si>
  <si>
    <t>C1345 山羊</t>
  </si>
  <si>
    <t>C1346 水牛</t>
  </si>
  <si>
    <t>C1347 放牧された牛が排せつするふん尿からの排出</t>
  </si>
  <si>
    <t>C1401 間欠灌漑水田</t>
  </si>
  <si>
    <t>C1402 常時湛水田</t>
  </si>
  <si>
    <t>C1501 水稲</t>
  </si>
  <si>
    <t>C1502 小麦</t>
  </si>
  <si>
    <t>C1503 大麦</t>
  </si>
  <si>
    <t>C1504 えん麦</t>
  </si>
  <si>
    <t>C1505 らい麦</t>
  </si>
  <si>
    <t>C1506 とうもろこし</t>
  </si>
  <si>
    <t>C1507 大豆</t>
  </si>
  <si>
    <t>C1508 小豆</t>
  </si>
  <si>
    <t>C1509 いんげんまめ</t>
  </si>
  <si>
    <t>C1510 えんどうまめ</t>
  </si>
  <si>
    <t>C1511 らっかせい</t>
  </si>
  <si>
    <t>C1512 ばれいしょ</t>
  </si>
  <si>
    <t>C1513 てんさい</t>
  </si>
  <si>
    <t>C1514 さとうきび</t>
  </si>
  <si>
    <t>C1515 青刈りえん麦</t>
  </si>
  <si>
    <t>C1516 青刈りらい麦</t>
  </si>
  <si>
    <t xml:space="preserve">C1517 青刈りの麦（青刈りえん麦・青刈りらい麦を除く。） </t>
  </si>
  <si>
    <t xml:space="preserve">C1601 食物くず（厨芥類） </t>
  </si>
  <si>
    <t>C1602 紙くず</t>
  </si>
  <si>
    <t>C1603 繊維くず</t>
  </si>
  <si>
    <t>C1604 木くず</t>
  </si>
  <si>
    <t>C1605 下水汚泥</t>
  </si>
  <si>
    <t>C1606 し尿処理施設に係る汚泥</t>
  </si>
  <si>
    <t>C1607 浄水施設に係る汚泥</t>
  </si>
  <si>
    <t>C1608 製造業に係る有機性の汚泥</t>
  </si>
  <si>
    <t>C1801 終末処理場</t>
  </si>
  <si>
    <t xml:space="preserve">C1802 し尿処理施設（嫌気性消化処理） </t>
  </si>
  <si>
    <t xml:space="preserve">C1803 し尿処理施設（好気性消化処理） </t>
  </si>
  <si>
    <t xml:space="preserve">C1804 し尿処理施設（高負荷生物学的脱窒素処理） </t>
  </si>
  <si>
    <t xml:space="preserve">C1805 し尿処理施設（生物学的脱窒素処理（標準脱窒素処理）） </t>
  </si>
  <si>
    <t xml:space="preserve">C1806 し尿処理施設（膜分離処理） </t>
  </si>
  <si>
    <t xml:space="preserve">C1807 し尿処理施設（その他の処理） </t>
  </si>
  <si>
    <t>C1808 コミュニティ・プラント</t>
  </si>
  <si>
    <t>C1809 既存単独処理浄化槽</t>
  </si>
  <si>
    <t xml:space="preserve">C1810 浄化槽（既存単独処理浄化槽を除く。） </t>
  </si>
  <si>
    <t>C1811 くみ取便所の便槽</t>
  </si>
  <si>
    <t>C1901 連続燃焼式焼却施設</t>
  </si>
  <si>
    <t>C1902 准連続燃焼式焼却施設</t>
  </si>
  <si>
    <t>C1903 バッチ燃焼式焼却施設</t>
  </si>
  <si>
    <t>N0101 常圧流動床ボイラー〔固体燃料〕N2O</t>
  </si>
  <si>
    <t>N0102 加圧流動床ボイラー〔固体燃料〕N2O</t>
  </si>
  <si>
    <t>N0103 ボイラー〔流動床以外・固体燃料〕N2O</t>
  </si>
  <si>
    <t>N0104 ボイラー〔流動床以外・BC重油・原油〕N2O</t>
  </si>
  <si>
    <t>N0106 焙焼炉〔固体燃料〕N2O</t>
  </si>
  <si>
    <t>N0107 焙焼炉〔液体燃料〕N2O</t>
  </si>
  <si>
    <t>N0108 焙焼炉〔気体燃料〕N2O</t>
  </si>
  <si>
    <t>N0109 焼結炉〔鉄鋼用・非鉄金属〔銅・鉛及び亜鉛を除く〕用及び無機化学工業品用・固体燃料〕N2O</t>
  </si>
  <si>
    <t>N0110 焼結炉〔鉄鋼用・非鉄金属〔銅・鉛及び亜鉛を除く〕用及び無機化学工業品用・液体燃料〕N2O</t>
  </si>
  <si>
    <t>N0111 焼結炉〔鉄鋼用・非鉄金属〔銅・鉛及び亜鉛を除く〕用及び無機化学工業品用・気体燃料〕N2O</t>
  </si>
  <si>
    <t>N0112 か焼炉〔鉄鋼用・非鉄金属用及び無機化学工業品用・固体燃料〕N2O</t>
  </si>
  <si>
    <t>N0113 か焼炉〔鉄鋼用・非鉄金属用及び無機化学工業品用・液体燃料〕N2O</t>
  </si>
  <si>
    <t>N0114 か焼炉〔鉄鋼用・非鉄金属用及び無機化学工業品用・気体燃料〕N2O</t>
  </si>
  <si>
    <t>N0115 ペレット焼成炉〔鉄鋼用・非鉄金属用及び無機化学工業品用・固体燃料〕N2O</t>
  </si>
  <si>
    <t>N0116 ペレット焼成炉〔鉄鋼用・非鉄金属用及び無機化学工業品用・液体燃料〕N2O</t>
  </si>
  <si>
    <t>N0117 ペレット焼成炉〔鉄鋼用・非鉄金属用及び無機化学工業品用・気体燃料〕N2O</t>
  </si>
  <si>
    <t>N0118 金属溶解炉〔銅・鉛及び亜鉛用を除く・精製用及び鋳造用・固体燃料〕N2O</t>
  </si>
  <si>
    <t>N0119 金属溶解炉〔銅・鉛及び亜鉛用を除く・精製用及び鋳造用・液体燃料〕N2O</t>
  </si>
  <si>
    <t>N0120 金属溶解炉〔銅・鉛及び亜鉛用を除く・精製用及び鋳造用・気体燃料〕N2O</t>
  </si>
  <si>
    <t>N0121 金属鍛造炉〔液体燃料〕N2O</t>
  </si>
  <si>
    <t>N0122 金属鍛造炉〔気体燃料〕N2O</t>
  </si>
  <si>
    <t>N0123 金属圧延加熱炉〔液体燃料〕N2O</t>
  </si>
  <si>
    <t>N0124 金属圧延加熱炉〔気体燃料〕N2O</t>
  </si>
  <si>
    <t>N0125 金属熱処理炉〔液体燃料〕N2O</t>
  </si>
  <si>
    <t>N0126 金属熱処理炉〔気体燃料〕N2O</t>
  </si>
  <si>
    <t>N0127 石油加熱炉〔液体燃料・気体燃料〕N2O</t>
  </si>
  <si>
    <t>N0128 触媒再生塔〔固体燃料〕N2O</t>
  </si>
  <si>
    <t>N0129 セメント焼成炉〔固体燃料〕N2O</t>
  </si>
  <si>
    <t>N0130 セメント焼成炉〔液体燃料〕N2O</t>
  </si>
  <si>
    <t>N0131 セメント焼成炉〔気体燃料〕N2O</t>
  </si>
  <si>
    <t>N0132 レンガ焼成炉〔固体燃料〕N2O</t>
  </si>
  <si>
    <t>N0133 レンガ焼成炉〔液体燃料〕N2O</t>
  </si>
  <si>
    <t>N0134 レンガ焼成炉〔気体燃料〕N2O</t>
  </si>
  <si>
    <t>N0135 ドロマイト焼成炉〔固体燃料〕N2O</t>
  </si>
  <si>
    <t>N0136 ドロマイト焼成炉〔液体燃料〕N2O</t>
  </si>
  <si>
    <t>N0137 ドロマイト焼成炉〔気体燃料〕N2O</t>
  </si>
  <si>
    <t>N0138 石灰焼成炉〔固体燃料〕N2O</t>
  </si>
  <si>
    <t>N0139 石灰焼成炉〔液体燃料〕N2O</t>
  </si>
  <si>
    <t>N0140 石灰焼成炉〔気体燃料〕N2O</t>
  </si>
  <si>
    <t>N0141 炭素焼成炉〔固体燃料〕N2O</t>
  </si>
  <si>
    <t>N0142 炭素焼成炉〔液体燃料〕N2O</t>
  </si>
  <si>
    <t>N0143 炭素焼成炉〔気体燃料〕N2O</t>
  </si>
  <si>
    <t>N0144 陶磁器焼成炉〔固体燃料〕N2O</t>
  </si>
  <si>
    <t>N0145 陶磁器焼成炉〔液体燃料〕N2O</t>
  </si>
  <si>
    <r>
      <t>④ＣＨ</t>
    </r>
    <r>
      <rPr>
        <vertAlign val="subscript"/>
        <sz val="10.5"/>
        <rFont val="ＭＳ 明朝"/>
        <family val="1"/>
        <charset val="128"/>
      </rPr>
      <t>４</t>
    </r>
  </si>
  <si>
    <t>N0146 陶磁器焼成炉〔気体燃料〕N2O</t>
  </si>
  <si>
    <t>N0147 その他の焼成炉〔固体燃料〕N2O</t>
  </si>
  <si>
    <t>N0148 その他の焼成炉〔液体燃料〕N2O</t>
  </si>
  <si>
    <t>N0149 その他の焼成炉〔気体燃料〕N2O</t>
  </si>
  <si>
    <t>N0150 ガラス溶融炉〔固体燃料〕N2O</t>
  </si>
  <si>
    <t>N0151 ガラス溶融炉〔液体燃料〕N2O</t>
  </si>
  <si>
    <t>N0152 ガラス溶融炉〔気体燃料〕N2O</t>
  </si>
  <si>
    <t>N0153 その他の溶融炉〔固体燃料〕N2O</t>
  </si>
  <si>
    <t>N0154 その他の溶融炉〔液体燃料〕N2O</t>
  </si>
  <si>
    <t>N0155 その他の溶融炉〔気体燃料〕N2O</t>
  </si>
  <si>
    <t>N0156 反応炉〔無機化学工業品用及び食料品用・固体燃料〕N2O</t>
  </si>
  <si>
    <t>N0157 反応炉〔無機化学工業品用及び食料品用・液体燃料〕N2O</t>
  </si>
  <si>
    <t>N0158 反応炉〔無機化学工業品用及び食料品用・気体燃料〕N2O</t>
  </si>
  <si>
    <t>N0159 直火炉〔無機化学工業品用及び食料品用・固体燃料〕N2O</t>
  </si>
  <si>
    <t>N0160 直火炉〔無機化学工業品用及び食料品用・液体燃料〕N2O</t>
  </si>
  <si>
    <t>N0161 直火炉〔無機化学工業品用及び食料品用・気体燃料〕N2O</t>
  </si>
  <si>
    <t>N0162 セメント原料乾燥炉〔固体燃料〕N2O</t>
  </si>
  <si>
    <t>N0163 セメント原料乾燥炉〔液体燃料〕N2O</t>
  </si>
  <si>
    <t>N0164 セメント原料乾燥炉〔気体燃料〕N2O</t>
  </si>
  <si>
    <t>N0165 レンガ原料乾燥炉〔固体燃料〕N2O</t>
  </si>
  <si>
    <t>N0166 レンガ原料乾燥炉〔液体燃料〕N2O</t>
  </si>
  <si>
    <t>N0167 レンガ原料乾燥炉〔気体燃料〕N2O</t>
  </si>
  <si>
    <t>N0168 骨材乾燥炉〔固体燃料〕N2O</t>
  </si>
  <si>
    <t>N0169 骨材乾燥炉〔液体燃料〕N2O</t>
  </si>
  <si>
    <t>N0170 骨材乾燥炉〔気体燃料〕N2O</t>
  </si>
  <si>
    <t>N0171 鋳型乾燥炉〔固体燃料〕N2O</t>
  </si>
  <si>
    <t>N0172 鋳型乾燥炉〔液体燃料〕N2O</t>
  </si>
  <si>
    <t>N0173 鋳型乾燥炉〔気体燃料〕N2O</t>
  </si>
  <si>
    <t>N0174 洗剤乾燥炉〔固体燃料〕N2O</t>
  </si>
  <si>
    <t>N0175 洗剤乾燥炉〔液体燃料〕N2O</t>
  </si>
  <si>
    <t>N0176 洗剤乾燥炉〔気体燃料〕N2O</t>
  </si>
  <si>
    <t>N0177 その他の乾燥炉〔固体燃料〕N2O</t>
  </si>
  <si>
    <t>N0178 その他の乾燥炉〔液体燃料〕N2O</t>
  </si>
  <si>
    <t>N0179 その他の乾燥炉〔気体燃料〕N2O</t>
  </si>
  <si>
    <t>N0180 焼結炉〔銅・鉛及び亜鉛用・一般炭及びコークス〕N2O</t>
  </si>
  <si>
    <t>N0181 焼結炉〔銅・鉛及び亜鉛用・液体燃料〕N2O</t>
  </si>
  <si>
    <t>N0182 焼結炉〔銅・鉛及び亜鉛用・気体燃料〕N2O</t>
  </si>
  <si>
    <t>N0183 溶鉱炉〔銅・鉛及び亜鉛用・一般炭及びコークス〕N2O</t>
  </si>
  <si>
    <t>N0184 溶解炉〔銅・鉛及び亜鉛用・一般炭及びコークス〕N2O</t>
  </si>
  <si>
    <t>N0185 溶解炉〔銅・鉛及び亜鉛用・液体燃料〕N2O</t>
  </si>
  <si>
    <t>N0186 溶解炉〔銅・鉛及び亜鉛用・気体燃料〕N2O</t>
  </si>
  <si>
    <t>N0187 ガスタービン〔航空機又は船舶に用いられるものを除く・液体燃料・気体燃料〕N2O</t>
  </si>
  <si>
    <t>N0188 ディーゼル機関〔自動車・鉄道車両又は船舶に用いられるものを除く・液体燃料・気体燃料〕N2O</t>
  </si>
  <si>
    <t>N0189 ガス機関〔航空機・自動車又は船舶に用いられるものを除く・液体燃料・気体燃料〕N2O</t>
  </si>
  <si>
    <t>N0190 ガソリン機関〔航空機・自動車又は船舶に用いられるものを除く・液体燃料・気体燃料〕N2O</t>
  </si>
  <si>
    <t>N0191 業務用のこんろ・湯沸器・ストーブその他の事業者が事業活動の用に供する機械器具〔一般炭・練炭又は豆炭〕N2O</t>
  </si>
  <si>
    <t>N0192 業務用のこんろ・湯沸器・ストーブその他の事業者が事業活動の用に供する機械器具〔灯油〕N2O</t>
  </si>
  <si>
    <t>N0193 業務用のこんろ・湯沸器・ストーブその他の事業者が事業活動の用に供する機械器具〔LPG・都市ガス〕N2O</t>
  </si>
  <si>
    <t xml:space="preserve">N0601 牛（尿から分離したふん・天日乾燥） </t>
  </si>
  <si>
    <t xml:space="preserve">N0602 牛（尿から分離したふん・火力乾燥） </t>
  </si>
  <si>
    <t xml:space="preserve">N0603 牛（尿から分離したふん・強制発酵） </t>
  </si>
  <si>
    <t xml:space="preserve">N0604 牛（尿から分離したふん・堆積発酵）（乳用牛） </t>
  </si>
  <si>
    <t xml:space="preserve">N0605 牛（尿から分離したふん・堆積発酵）（肉用牛） </t>
  </si>
  <si>
    <t xml:space="preserve">N0606 牛（尿から分離したふん・焼却） </t>
  </si>
  <si>
    <t>GJ/t</t>
  </si>
  <si>
    <t>GJ/kl</t>
  </si>
  <si>
    <t>GJ/ｔ</t>
  </si>
  <si>
    <t>GJ/GJ</t>
  </si>
  <si>
    <t>GJ/千kWh</t>
    <rPh sb="3" eb="4">
      <t>セン</t>
    </rPh>
    <phoneticPr fontId="2"/>
  </si>
  <si>
    <t>発熱量</t>
    <phoneticPr fontId="22"/>
  </si>
  <si>
    <t>単位</t>
    <rPh sb="0" eb="2">
      <t>タンイ</t>
    </rPh>
    <phoneticPr fontId="22"/>
  </si>
  <si>
    <t>N0501 ―</t>
    <phoneticPr fontId="22"/>
  </si>
  <si>
    <t xml:space="preserve"> 29.0</t>
    <phoneticPr fontId="22"/>
  </si>
  <si>
    <t xml:space="preserve"> 25.7</t>
    <phoneticPr fontId="22"/>
  </si>
  <si>
    <t xml:space="preserve"> 26.9</t>
    <phoneticPr fontId="22"/>
  </si>
  <si>
    <t xml:space="preserve"> 29.4</t>
    <phoneticPr fontId="22"/>
  </si>
  <si>
    <t xml:space="preserve"> 29.9</t>
    <phoneticPr fontId="22"/>
  </si>
  <si>
    <t xml:space="preserve"> 23.9</t>
    <phoneticPr fontId="22"/>
  </si>
  <si>
    <t xml:space="preserve"> 14.4</t>
    <phoneticPr fontId="22"/>
  </si>
  <si>
    <t xml:space="preserve"> 30.5</t>
    <phoneticPr fontId="22"/>
  </si>
  <si>
    <t xml:space="preserve"> 33.1</t>
    <phoneticPr fontId="22"/>
  </si>
  <si>
    <t xml:space="preserve"> 37.3</t>
    <phoneticPr fontId="22"/>
  </si>
  <si>
    <t xml:space="preserve"> 40.9</t>
    <phoneticPr fontId="22"/>
  </si>
  <si>
    <t xml:space="preserve"> 35.3</t>
    <phoneticPr fontId="22"/>
  </si>
  <si>
    <t xml:space="preserve"> 38.2</t>
    <phoneticPr fontId="22"/>
  </si>
  <si>
    <t xml:space="preserve"> 34.6</t>
    <phoneticPr fontId="22"/>
  </si>
  <si>
    <t xml:space="preserve"> 33.6</t>
    <phoneticPr fontId="22"/>
  </si>
  <si>
    <t xml:space="preserve"> 36.7</t>
    <phoneticPr fontId="22"/>
  </si>
  <si>
    <t xml:space="preserve"> 37.7</t>
    <phoneticPr fontId="22"/>
  </si>
  <si>
    <t xml:space="preserve"> 39.1</t>
    <phoneticPr fontId="22"/>
  </si>
  <si>
    <t xml:space="preserve"> 41.9</t>
    <phoneticPr fontId="22"/>
  </si>
  <si>
    <t xml:space="preserve"> 40.2</t>
    <phoneticPr fontId="22"/>
  </si>
  <si>
    <t xml:space="preserve"> 37.9</t>
    <phoneticPr fontId="22"/>
  </si>
  <si>
    <t xml:space="preserve"> 50.8</t>
    <phoneticPr fontId="22"/>
  </si>
  <si>
    <t xml:space="preserve"> 44.9</t>
    <phoneticPr fontId="22"/>
  </si>
  <si>
    <t xml:space="preserve"> 54.6</t>
    <phoneticPr fontId="22"/>
  </si>
  <si>
    <t xml:space="preserve"> 43.5</t>
    <phoneticPr fontId="22"/>
  </si>
  <si>
    <t xml:space="preserve"> 21.1</t>
    <phoneticPr fontId="22"/>
  </si>
  <si>
    <t>三ふっ化窒素</t>
    <rPh sb="0" eb="1">
      <t>サン</t>
    </rPh>
    <rPh sb="3" eb="6">
      <t>カチッソ</t>
    </rPh>
    <phoneticPr fontId="22"/>
  </si>
  <si>
    <r>
      <t>①ｴﾈﾙｷﾞｰ起源ＣＯ</t>
    </r>
    <r>
      <rPr>
        <vertAlign val="subscript"/>
        <sz val="10.5"/>
        <rFont val="ＭＳ 明朝"/>
        <family val="1"/>
        <charset val="128"/>
      </rPr>
      <t>２</t>
    </r>
    <phoneticPr fontId="22"/>
  </si>
  <si>
    <t>⑦ＰＦＣ</t>
    <phoneticPr fontId="22"/>
  </si>
  <si>
    <r>
      <t>⑧ＳＦ</t>
    </r>
    <r>
      <rPr>
        <vertAlign val="subscript"/>
        <sz val="10.5"/>
        <rFont val="ＭＳ 明朝"/>
        <family val="1"/>
        <charset val="128"/>
      </rPr>
      <t>６</t>
    </r>
    <phoneticPr fontId="22"/>
  </si>
  <si>
    <r>
      <t>⑨ＮＦ</t>
    </r>
    <r>
      <rPr>
        <vertAlign val="subscript"/>
        <sz val="10.5"/>
        <rFont val="ＭＳ 明朝"/>
        <family val="1"/>
        <charset val="128"/>
      </rPr>
      <t>３</t>
    </r>
    <phoneticPr fontId="22"/>
  </si>
  <si>
    <r>
      <t>⑨ＮＦ</t>
    </r>
    <r>
      <rPr>
        <vertAlign val="subscript"/>
        <sz val="10.5"/>
        <rFont val="ＭＳ 明朝"/>
        <family val="1"/>
        <charset val="128"/>
      </rPr>
      <t>３</t>
    </r>
    <phoneticPr fontId="22"/>
  </si>
  <si>
    <t>合計（①～⑨）</t>
    <rPh sb="0" eb="2">
      <t>ゴウケイ</t>
    </rPh>
    <phoneticPr fontId="22"/>
  </si>
  <si>
    <r>
      <t>⑩エネルギー起源
　ＣＯ</t>
    </r>
    <r>
      <rPr>
        <vertAlign val="subscript"/>
        <sz val="9.5"/>
        <rFont val="ＭＳ 明朝"/>
        <family val="1"/>
        <charset val="128"/>
      </rPr>
      <t xml:space="preserve">２
 </t>
    </r>
    <r>
      <rPr>
        <sz val="9"/>
        <rFont val="ＭＳ 明朝"/>
        <family val="1"/>
        <charset val="128"/>
      </rPr>
      <t>(発電所等配分前)</t>
    </r>
    <rPh sb="6" eb="8">
      <t>キゲン</t>
    </rPh>
    <rPh sb="16" eb="19">
      <t>ハツデンショ</t>
    </rPh>
    <rPh sb="19" eb="20">
      <t>トウ</t>
    </rPh>
    <rPh sb="20" eb="22">
      <t>ハイブン</t>
    </rPh>
    <rPh sb="22" eb="23">
      <t>マエ</t>
    </rPh>
    <phoneticPr fontId="22"/>
  </si>
  <si>
    <r>
      <t>メタン</t>
    </r>
    <r>
      <rPr>
        <sz val="16"/>
        <color indexed="8"/>
        <rFont val="ＭＳ Ｐゴシック"/>
        <family val="3"/>
        <charset val="128"/>
      </rPr>
      <t/>
    </r>
    <phoneticPr fontId="22"/>
  </si>
  <si>
    <t>HFC-23　トリフルオロメタン</t>
    <phoneticPr fontId="22"/>
  </si>
  <si>
    <t>HFC-32　ジフルオロメタン</t>
    <phoneticPr fontId="22"/>
  </si>
  <si>
    <t>HFC-41　フルオロメタン</t>
    <phoneticPr fontId="22"/>
  </si>
  <si>
    <t>HFC-125　1･1･1･2･2-ペンタフルオロエタン</t>
    <phoneticPr fontId="22"/>
  </si>
  <si>
    <t>HFC-134　1･1･2･2-テトラフルオロエタン</t>
    <phoneticPr fontId="22"/>
  </si>
  <si>
    <t>HFC-134a　1･1･1･2-テトラフルオロエタン</t>
    <phoneticPr fontId="22"/>
  </si>
  <si>
    <t>HFC-143　1･1･2-トリフルオロエタン</t>
    <phoneticPr fontId="22"/>
  </si>
  <si>
    <t>HFC-143a　1･1･1-トリフルオロエタン</t>
    <phoneticPr fontId="22"/>
  </si>
  <si>
    <t>HFC-152　1･2-ジフルオロエタン</t>
    <phoneticPr fontId="22"/>
  </si>
  <si>
    <t>HFC-152a　1･1-ジフルオロエタン</t>
    <phoneticPr fontId="22"/>
  </si>
  <si>
    <t>HFC-161　フルオロエタン</t>
    <phoneticPr fontId="22"/>
  </si>
  <si>
    <t>HFC-227ea　1･1･1･2･3･3･3-ヘプタフルオロプロパン</t>
    <phoneticPr fontId="22"/>
  </si>
  <si>
    <t>HFC-236cb　1･1･1･2･2･3-ヘキサフルオロプロパン</t>
    <phoneticPr fontId="22"/>
  </si>
  <si>
    <t>HFC-236ea　1･1･1･2･3･3-ヘキサフルオロプロパン</t>
    <phoneticPr fontId="22"/>
  </si>
  <si>
    <t>HFC-236fa　1･1･1･3･3･3-ヘキサフルオロプロパン</t>
    <phoneticPr fontId="22"/>
  </si>
  <si>
    <t>HFC-245ca　1･1･2･2･3-ペンタフルオロプロパン</t>
    <phoneticPr fontId="22"/>
  </si>
  <si>
    <t>HFC-245fa　1･1･1･3･3-ペンタフルオロプロパン</t>
    <phoneticPr fontId="22"/>
  </si>
  <si>
    <t>HFC-365mfc　1･1･1･3･3-ペンタフルオロブタン</t>
    <phoneticPr fontId="22"/>
  </si>
  <si>
    <t>HFC-43-10mee　1･1･1･2･3･4･4･5･5･5-デカフルオロペンタン</t>
    <phoneticPr fontId="22"/>
  </si>
  <si>
    <t>PFC-14　パーフルオロメタン</t>
    <phoneticPr fontId="22"/>
  </si>
  <si>
    <t>PFC-116　パーフルオロエタン</t>
    <phoneticPr fontId="22"/>
  </si>
  <si>
    <t>PFC-218　パーフルオロプロパン</t>
    <phoneticPr fontId="22"/>
  </si>
  <si>
    <t>PFC-31-10　パーフルオロブタン</t>
    <phoneticPr fontId="22"/>
  </si>
  <si>
    <t>PFC-c318　パーフルオロシクロブタン</t>
    <phoneticPr fontId="22"/>
  </si>
  <si>
    <t>PFC-41-12　パーフルオロペンタン</t>
    <phoneticPr fontId="22"/>
  </si>
  <si>
    <t>PFC-51-14　パーフルオロヘキサン</t>
    <phoneticPr fontId="22"/>
  </si>
  <si>
    <t>PFC-9-1-18　パーフルオロデカリン</t>
    <phoneticPr fontId="22"/>
  </si>
  <si>
    <t>c-C3F6　パーフルオロシクロプロパン</t>
    <phoneticPr fontId="22"/>
  </si>
  <si>
    <t>六ふっ化硫黄</t>
    <phoneticPr fontId="22"/>
  </si>
  <si>
    <t>NF3</t>
    <phoneticPr fontId="22"/>
  </si>
  <si>
    <t>三ふっ化窒素</t>
    <phoneticPr fontId="22"/>
  </si>
  <si>
    <t>CH4</t>
    <phoneticPr fontId="22"/>
  </si>
  <si>
    <t>メタン</t>
    <phoneticPr fontId="22"/>
  </si>
  <si>
    <t>C09 原油の精製〔コンデンセートを除く〕</t>
    <phoneticPr fontId="22"/>
  </si>
  <si>
    <t>N2O</t>
    <phoneticPr fontId="22"/>
  </si>
  <si>
    <t>HFC</t>
    <phoneticPr fontId="22"/>
  </si>
  <si>
    <t>ハイドロフルオロカーボン</t>
    <phoneticPr fontId="22"/>
  </si>
  <si>
    <t>H01 クロロジフルオロメタン〔HFC-22〕の製造</t>
    <phoneticPr fontId="22"/>
  </si>
  <si>
    <t>PFC</t>
    <phoneticPr fontId="22"/>
  </si>
  <si>
    <t>SF6</t>
    <phoneticPr fontId="22"/>
  </si>
  <si>
    <t>六ふっ化硫黄</t>
    <phoneticPr fontId="22"/>
  </si>
  <si>
    <r>
      <t>S02 六ふっ化硫黄〔SF</t>
    </r>
    <r>
      <rPr>
        <vertAlign val="subscript"/>
        <sz val="11"/>
        <rFont val="ＭＳ 明朝"/>
        <family val="1"/>
        <charset val="128"/>
      </rPr>
      <t>6</t>
    </r>
    <r>
      <rPr>
        <sz val="11"/>
        <rFont val="ＭＳ 明朝"/>
        <family val="1"/>
        <charset val="128"/>
      </rPr>
      <t>〕の製造</t>
    </r>
    <phoneticPr fontId="22"/>
  </si>
  <si>
    <r>
      <t>S03 変圧器等電気機械器具の製造及び使用の開始におけるSF</t>
    </r>
    <r>
      <rPr>
        <vertAlign val="subscript"/>
        <sz val="11"/>
        <rFont val="ＭＳ 明朝"/>
        <family val="1"/>
        <charset val="128"/>
      </rPr>
      <t>6</t>
    </r>
    <r>
      <rPr>
        <sz val="11"/>
        <rFont val="ＭＳ 明朝"/>
        <family val="1"/>
        <charset val="128"/>
      </rPr>
      <t>の封入</t>
    </r>
    <phoneticPr fontId="22"/>
  </si>
  <si>
    <r>
      <t>S05 変圧器等電気機械器具の点検におけるSF</t>
    </r>
    <r>
      <rPr>
        <vertAlign val="subscript"/>
        <sz val="11"/>
        <rFont val="ＭＳ 明朝"/>
        <family val="1"/>
        <charset val="128"/>
      </rPr>
      <t>6</t>
    </r>
    <r>
      <rPr>
        <sz val="11"/>
        <rFont val="ＭＳ 明朝"/>
        <family val="1"/>
        <charset val="128"/>
      </rPr>
      <t>の回収</t>
    </r>
    <phoneticPr fontId="22"/>
  </si>
  <si>
    <r>
      <t>S06 変圧器等電気機械器具の廃棄におけるSF</t>
    </r>
    <r>
      <rPr>
        <vertAlign val="subscript"/>
        <sz val="11"/>
        <rFont val="ＭＳ 明朝"/>
        <family val="1"/>
        <charset val="128"/>
      </rPr>
      <t>6</t>
    </r>
    <r>
      <rPr>
        <sz val="11"/>
        <rFont val="ＭＳ 明朝"/>
        <family val="1"/>
        <charset val="128"/>
      </rPr>
      <t>の回収</t>
    </r>
    <phoneticPr fontId="22"/>
  </si>
  <si>
    <r>
      <t>S07 半導体素子等の加工工程でのドライエッチング等におけるSF</t>
    </r>
    <r>
      <rPr>
        <vertAlign val="subscript"/>
        <sz val="11"/>
        <rFont val="ＭＳ 明朝"/>
        <family val="1"/>
        <charset val="128"/>
      </rPr>
      <t>6</t>
    </r>
    <r>
      <rPr>
        <sz val="11"/>
        <rFont val="ＭＳ 明朝"/>
        <family val="1"/>
        <charset val="128"/>
      </rPr>
      <t>の使用</t>
    </r>
    <phoneticPr fontId="22"/>
  </si>
  <si>
    <t>NF3</t>
    <phoneticPr fontId="22"/>
  </si>
  <si>
    <t>三ふっ化窒素</t>
    <phoneticPr fontId="22"/>
  </si>
  <si>
    <r>
      <t>T01 三ふっ化窒素〔NF</t>
    </r>
    <r>
      <rPr>
        <vertAlign val="subscript"/>
        <sz val="11"/>
        <rFont val="ＭＳ 明朝"/>
        <family val="1"/>
        <charset val="128"/>
      </rPr>
      <t>3</t>
    </r>
    <r>
      <rPr>
        <sz val="11"/>
        <rFont val="ＭＳ 明朝"/>
        <family val="1"/>
        <charset val="128"/>
      </rPr>
      <t>〕の製造</t>
    </r>
    <phoneticPr fontId="22"/>
  </si>
  <si>
    <r>
      <t>T02 半導体素子等の加工工程でのドライエッチング等におけるNF</t>
    </r>
    <r>
      <rPr>
        <vertAlign val="subscript"/>
        <sz val="11"/>
        <rFont val="ＭＳ 明朝"/>
        <family val="1"/>
        <charset val="128"/>
      </rPr>
      <t>3</t>
    </r>
    <r>
      <rPr>
        <sz val="11"/>
        <rFont val="ＭＳ 明朝"/>
        <family val="1"/>
        <charset val="128"/>
      </rPr>
      <t>の使用</t>
    </r>
    <phoneticPr fontId="22"/>
  </si>
  <si>
    <t>C01 燃料の燃焼の用に供する施設及び機械器具における燃料の使用〔CH4〕</t>
    <phoneticPr fontId="22"/>
  </si>
  <si>
    <t>C0101 ボイラー〔木材〕</t>
    <phoneticPr fontId="22"/>
  </si>
  <si>
    <t>0.000074</t>
    <phoneticPr fontId="22"/>
  </si>
  <si>
    <r>
      <t>t-CH</t>
    </r>
    <r>
      <rPr>
        <vertAlign val="subscript"/>
        <sz val="11"/>
        <rFont val="ＭＳ 明朝"/>
        <family val="1"/>
        <charset val="128"/>
      </rPr>
      <t>4</t>
    </r>
    <r>
      <rPr>
        <sz val="11"/>
        <rFont val="ＭＳ 明朝"/>
        <family val="1"/>
        <charset val="128"/>
      </rPr>
      <t>/GJ</t>
    </r>
    <phoneticPr fontId="22"/>
  </si>
  <si>
    <t>C0102 ボイラー〔木炭〕</t>
    <phoneticPr fontId="22"/>
  </si>
  <si>
    <t>C0103 ボイラー〔パルプ廃液〕</t>
    <phoneticPr fontId="22"/>
  </si>
  <si>
    <t>0.0000039</t>
    <phoneticPr fontId="22"/>
  </si>
  <si>
    <t>C0104 焙焼炉〔固体燃料〕</t>
    <phoneticPr fontId="22"/>
  </si>
  <si>
    <t>0.000012</t>
    <phoneticPr fontId="22"/>
  </si>
  <si>
    <r>
      <t>t-CH</t>
    </r>
    <r>
      <rPr>
        <vertAlign val="subscript"/>
        <sz val="11"/>
        <rFont val="ＭＳ 明朝"/>
        <family val="1"/>
        <charset val="128"/>
      </rPr>
      <t>4</t>
    </r>
    <r>
      <rPr>
        <sz val="11"/>
        <rFont val="ＭＳ 明朝"/>
        <family val="1"/>
        <charset val="128"/>
      </rPr>
      <t>/GJ</t>
    </r>
    <phoneticPr fontId="22"/>
  </si>
  <si>
    <t>C0105 焙焼炉〔気体燃料〕</t>
    <phoneticPr fontId="22"/>
  </si>
  <si>
    <t>0.00000063</t>
    <phoneticPr fontId="22"/>
  </si>
  <si>
    <t>C0106 焼結炉〔鉄鋼用・非鉄金属〔銅・鉛及び亜鉛を除く〕用〕</t>
    <phoneticPr fontId="22"/>
  </si>
  <si>
    <t>0.000030</t>
    <phoneticPr fontId="22"/>
  </si>
  <si>
    <t>C0107 焼結炉〔無機化学工業品用・固体燃料〕</t>
    <phoneticPr fontId="22"/>
  </si>
  <si>
    <t>0.000012</t>
    <phoneticPr fontId="22"/>
  </si>
  <si>
    <t>C0108 焼結炉〔無機化学工業品用・気体燃料〕</t>
    <phoneticPr fontId="22"/>
  </si>
  <si>
    <t>C0109 か焼炉〔固体燃料〕</t>
    <phoneticPr fontId="22"/>
  </si>
  <si>
    <t>C0110 か焼炉〔気体燃料〕</t>
    <phoneticPr fontId="22"/>
  </si>
  <si>
    <t>C0111 ペレット焼成炉〔鉄鋼用・非鉄金属用〕</t>
    <phoneticPr fontId="22"/>
  </si>
  <si>
    <t>0.00000016</t>
    <phoneticPr fontId="22"/>
  </si>
  <si>
    <t>C0112 ペレット焼成炉〔無機化学工業品用・固体燃料〕</t>
    <phoneticPr fontId="22"/>
  </si>
  <si>
    <t>C0113 ペレット焼成炉〔無機化学工業品用・気体燃料〕</t>
    <phoneticPr fontId="22"/>
  </si>
  <si>
    <t>C0114 金属溶解炉〔銅・鉛及び亜鉛用を除く・精製用及び鋳造用・固体燃料〕</t>
    <phoneticPr fontId="22"/>
  </si>
  <si>
    <t>C0115 金属溶解炉〔銅・鉛及び亜鉛用を除く・精製用及び鋳造用・気体燃料〕</t>
    <phoneticPr fontId="22"/>
  </si>
  <si>
    <t>C0116 セメント焼成炉〔固体燃料〕</t>
    <phoneticPr fontId="22"/>
  </si>
  <si>
    <t>C0117 セメント焼成炉〔気体燃料〕</t>
    <phoneticPr fontId="22"/>
  </si>
  <si>
    <t>C0118 ガラス溶融炉〔固体燃料〕</t>
    <phoneticPr fontId="22"/>
  </si>
  <si>
    <t>C0119 ガラス溶融炉〔気体燃料〕</t>
    <phoneticPr fontId="22"/>
  </si>
  <si>
    <t>C0120 その他の溶融炉〔固体燃料〕</t>
    <phoneticPr fontId="22"/>
  </si>
  <si>
    <t>C0121 その他の溶融炉〔気体燃料〕</t>
    <phoneticPr fontId="22"/>
  </si>
  <si>
    <t>C0122 反応炉〔無機化学工業品用〔カーボンブラックを除く〕及び食料品用・固体燃料〕</t>
    <phoneticPr fontId="22"/>
  </si>
  <si>
    <t>C0123 反応炉〔無機化学工業品用〔カーボンブラックを除く〕及び食料品用・気体燃料〕</t>
    <phoneticPr fontId="22"/>
  </si>
  <si>
    <t>C0124 直火炉〔無機化学工業品用〔カーボンブラックを除く〕及び食料品用・固体燃料〕</t>
    <phoneticPr fontId="22"/>
  </si>
  <si>
    <t>C0125 直火炉〔無機化学工業品用〔カーボンブラックを除く〕及び食料品用・気体燃料〕</t>
    <phoneticPr fontId="22"/>
  </si>
  <si>
    <t>C0126 セメント原料乾燥炉</t>
    <phoneticPr fontId="22"/>
  </si>
  <si>
    <t>0.000027</t>
    <phoneticPr fontId="22"/>
  </si>
  <si>
    <t>C0127 レンガ原料乾燥炉</t>
    <phoneticPr fontId="22"/>
  </si>
  <si>
    <t>C0128 骨材乾燥炉</t>
    <phoneticPr fontId="22"/>
  </si>
  <si>
    <t>C0129 鋳型乾燥炉</t>
    <phoneticPr fontId="22"/>
  </si>
  <si>
    <t>C0130 洗剤乾燥炉</t>
    <phoneticPr fontId="22"/>
  </si>
  <si>
    <t>0.0000034</t>
    <phoneticPr fontId="22"/>
  </si>
  <si>
    <t>C0131 その他の乾燥炉</t>
    <phoneticPr fontId="22"/>
  </si>
  <si>
    <t>C0132 焼結炉〔銅・鉛及び亜鉛用・一般炭及びコークス〕</t>
    <phoneticPr fontId="22"/>
  </si>
  <si>
    <t>C0133 焼結炉〔銅・鉛及び亜鉛用・気体燃料〕</t>
    <phoneticPr fontId="22"/>
  </si>
  <si>
    <t>C0134 溶鉱炉〔銅・鉛及び亜鉛用・一般炭及びコークス〕</t>
    <phoneticPr fontId="22"/>
  </si>
  <si>
    <t>C0135 溶解炉〔銅・鉛及び亜鉛用・一般炭及びコークス〕</t>
    <phoneticPr fontId="22"/>
  </si>
  <si>
    <t>C0136 溶解炉〔銅・鉛及び亜鉛用・気体燃料〕</t>
    <phoneticPr fontId="22"/>
  </si>
  <si>
    <t>C0137 ガス機関〔航空機・自動車又は船舶に使われるものを除く・液体燃料・気体燃料〕</t>
    <phoneticPr fontId="22"/>
  </si>
  <si>
    <t>0.000054</t>
    <phoneticPr fontId="22"/>
  </si>
  <si>
    <t>C0138 ガソリン機関〔航空機・自動車又は船舶に使われるものを除く・液体燃料・気体燃料〕</t>
    <phoneticPr fontId="22"/>
  </si>
  <si>
    <t>C0139 業務用のこんろ・湯沸器・ストーブその他の事業者が事業活動の用に供する機械器具〔一般炭・練炭又は豆炭〕</t>
    <phoneticPr fontId="22"/>
  </si>
  <si>
    <t>0.00029</t>
    <phoneticPr fontId="22"/>
  </si>
  <si>
    <t>C0140 業務用のこんろ・湯沸器・ストーブその他の事業者が事業活動の用に供する機械器具〔灯油〕</t>
    <phoneticPr fontId="22"/>
  </si>
  <si>
    <t>0.0000095</t>
    <phoneticPr fontId="22"/>
  </si>
  <si>
    <t>C0141 業務用のこんろ・湯沸器・ストーブその他の事業者が事業活動の用に供する機械器具〔LPG・都市ガス〕</t>
    <phoneticPr fontId="22"/>
  </si>
  <si>
    <t>0.0000045</t>
    <phoneticPr fontId="22"/>
  </si>
  <si>
    <t>C0201 ―</t>
    <phoneticPr fontId="22"/>
  </si>
  <si>
    <t>0.000000020</t>
    <phoneticPr fontId="22"/>
  </si>
  <si>
    <r>
      <t>t-CH</t>
    </r>
    <r>
      <rPr>
        <vertAlign val="subscript"/>
        <sz val="11"/>
        <rFont val="ＭＳ 明朝"/>
        <family val="1"/>
        <charset val="128"/>
      </rPr>
      <t>4</t>
    </r>
    <r>
      <rPr>
        <sz val="11"/>
        <rFont val="ＭＳ 明朝"/>
        <family val="1"/>
        <charset val="128"/>
      </rPr>
      <t>/kWh</t>
    </r>
    <phoneticPr fontId="22"/>
  </si>
  <si>
    <t>C03 石灰の採掘〔坑内掘〕</t>
    <phoneticPr fontId="22"/>
  </si>
  <si>
    <t>C0301 採掘時</t>
    <phoneticPr fontId="22"/>
  </si>
  <si>
    <t>0.0014</t>
    <phoneticPr fontId="22"/>
  </si>
  <si>
    <r>
      <t>t-CH</t>
    </r>
    <r>
      <rPr>
        <vertAlign val="subscript"/>
        <sz val="11"/>
        <rFont val="ＭＳ 明朝"/>
        <family val="1"/>
        <charset val="128"/>
      </rPr>
      <t>4</t>
    </r>
    <r>
      <rPr>
        <sz val="11"/>
        <rFont val="ＭＳ 明朝"/>
        <family val="1"/>
        <charset val="128"/>
      </rPr>
      <t>/t</t>
    </r>
    <phoneticPr fontId="22"/>
  </si>
  <si>
    <t>0.0016</t>
    <phoneticPr fontId="22"/>
  </si>
  <si>
    <t>C04 石炭の採掘〔露天堀〕</t>
    <phoneticPr fontId="22"/>
  </si>
  <si>
    <t>0.00077</t>
    <phoneticPr fontId="22"/>
  </si>
  <si>
    <t>C0402 採掘後の行程時</t>
    <phoneticPr fontId="22"/>
  </si>
  <si>
    <t>0.000067</t>
    <phoneticPr fontId="22"/>
  </si>
  <si>
    <r>
      <t>ｔCH</t>
    </r>
    <r>
      <rPr>
        <vertAlign val="subscript"/>
        <sz val="11"/>
        <rFont val="ＭＳ 明朝"/>
        <family val="1"/>
        <charset val="128"/>
      </rPr>
      <t>4</t>
    </r>
    <r>
      <rPr>
        <sz val="11"/>
        <rFont val="ＭＳ 明朝"/>
        <family val="1"/>
        <charset val="128"/>
      </rPr>
      <t>/t</t>
    </r>
    <phoneticPr fontId="22"/>
  </si>
  <si>
    <t>C05 原油又は天然ガスの試掘</t>
    <phoneticPr fontId="22"/>
  </si>
  <si>
    <t>C0501 ―</t>
    <phoneticPr fontId="22"/>
  </si>
  <si>
    <t>0.00043</t>
    <phoneticPr fontId="22"/>
  </si>
  <si>
    <t>C06 原油又は天然ガスの性状に関する試験の実施〔CH4〕</t>
    <phoneticPr fontId="22"/>
  </si>
  <si>
    <t>C0601 ―</t>
    <phoneticPr fontId="22"/>
  </si>
  <si>
    <t>0.27</t>
    <phoneticPr fontId="22"/>
  </si>
  <si>
    <t>C07 原油又は天然ガスの生産〔CH4〕</t>
    <phoneticPr fontId="22"/>
  </si>
  <si>
    <r>
      <t>t-CH</t>
    </r>
    <r>
      <rPr>
        <vertAlign val="subscript"/>
        <sz val="11"/>
        <rFont val="ＭＳ 明朝"/>
        <family val="1"/>
        <charset val="128"/>
      </rPr>
      <t>4</t>
    </r>
    <r>
      <rPr>
        <sz val="11"/>
        <rFont val="ＭＳ 明朝"/>
        <family val="1"/>
        <charset val="128"/>
      </rPr>
      <t>/kl</t>
    </r>
    <phoneticPr fontId="22"/>
  </si>
  <si>
    <t>0.0015</t>
    <phoneticPr fontId="22"/>
  </si>
  <si>
    <t>0.00014</t>
    <phoneticPr fontId="22"/>
  </si>
  <si>
    <t>0.0000028</t>
    <phoneticPr fontId="22"/>
  </si>
  <si>
    <r>
      <t>t-CH</t>
    </r>
    <r>
      <rPr>
        <vertAlign val="subscript"/>
        <sz val="11"/>
        <rFont val="ＭＳ 明朝"/>
        <family val="1"/>
        <charset val="128"/>
      </rPr>
      <t>4</t>
    </r>
    <r>
      <rPr>
        <sz val="11"/>
        <rFont val="ＭＳ 明朝"/>
        <family val="1"/>
        <charset val="128"/>
      </rPr>
      <t>/Nm</t>
    </r>
    <r>
      <rPr>
        <vertAlign val="superscript"/>
        <sz val="11"/>
        <rFont val="ＭＳ 明朝"/>
        <family val="1"/>
        <charset val="128"/>
      </rPr>
      <t>3</t>
    </r>
    <phoneticPr fontId="22"/>
  </si>
  <si>
    <t>0.00000088</t>
    <phoneticPr fontId="22"/>
  </si>
  <si>
    <t>0.000000011</t>
    <phoneticPr fontId="22"/>
  </si>
  <si>
    <t>0.000000013</t>
    <phoneticPr fontId="22"/>
  </si>
  <si>
    <t>0.000000024</t>
    <phoneticPr fontId="22"/>
  </si>
  <si>
    <t>0.064</t>
    <phoneticPr fontId="22"/>
  </si>
  <si>
    <t>C08 原油の精製〔コンデンセート精製〕</t>
    <phoneticPr fontId="22"/>
  </si>
  <si>
    <t>0.000000025</t>
    <phoneticPr fontId="22"/>
  </si>
  <si>
    <t>0.0000030</t>
    <phoneticPr fontId="22"/>
  </si>
  <si>
    <t>C09 原油の精製〔コンデンセートを除く〕</t>
    <phoneticPr fontId="22"/>
  </si>
  <si>
    <t>0.000000027</t>
    <phoneticPr fontId="22"/>
  </si>
  <si>
    <t>0.0000033</t>
    <phoneticPr fontId="22"/>
  </si>
  <si>
    <t>C10 都市ガスの製造</t>
    <phoneticPr fontId="22"/>
  </si>
  <si>
    <t>0.26</t>
    <phoneticPr fontId="22"/>
  </si>
  <si>
    <r>
      <t>t-CH</t>
    </r>
    <r>
      <rPr>
        <vertAlign val="subscript"/>
        <sz val="11"/>
        <rFont val="ＭＳ 明朝"/>
        <family val="1"/>
        <charset val="128"/>
      </rPr>
      <t>4</t>
    </r>
    <r>
      <rPr>
        <sz val="11"/>
        <rFont val="ＭＳ 明朝"/>
        <family val="1"/>
        <charset val="128"/>
      </rPr>
      <t>/PJ</t>
    </r>
    <phoneticPr fontId="22"/>
  </si>
  <si>
    <t>C11 カーボンブラック等化学製品の製造</t>
    <phoneticPr fontId="22"/>
  </si>
  <si>
    <t>0.00035</t>
    <phoneticPr fontId="22"/>
  </si>
  <si>
    <t>0.00013</t>
    <phoneticPr fontId="22"/>
  </si>
  <si>
    <t>0.000015</t>
    <phoneticPr fontId="22"/>
  </si>
  <si>
    <t>0.0000050</t>
    <phoneticPr fontId="22"/>
  </si>
  <si>
    <t>0.000031</t>
    <phoneticPr fontId="22"/>
  </si>
  <si>
    <t>0.0020</t>
    <phoneticPr fontId="22"/>
  </si>
  <si>
    <t>C12 家畜の飼養〔消化管内発酵〕</t>
    <phoneticPr fontId="22"/>
  </si>
  <si>
    <t>0.11</t>
    <phoneticPr fontId="22"/>
  </si>
  <si>
    <r>
      <t>t-CH</t>
    </r>
    <r>
      <rPr>
        <vertAlign val="subscript"/>
        <sz val="11"/>
        <rFont val="ＭＳ 明朝"/>
        <family val="1"/>
        <charset val="128"/>
      </rPr>
      <t>4</t>
    </r>
    <r>
      <rPr>
        <sz val="11"/>
        <rFont val="ＭＳ 明朝"/>
        <family val="1"/>
        <charset val="128"/>
      </rPr>
      <t>/頭</t>
    </r>
    <phoneticPr fontId="22"/>
  </si>
  <si>
    <t>0.066</t>
    <phoneticPr fontId="22"/>
  </si>
  <si>
    <t>0.018</t>
    <phoneticPr fontId="22"/>
  </si>
  <si>
    <t>0.0041</t>
    <phoneticPr fontId="22"/>
  </si>
  <si>
    <t>0.0011</t>
    <phoneticPr fontId="22"/>
  </si>
  <si>
    <t>0.055</t>
    <phoneticPr fontId="22"/>
  </si>
  <si>
    <t>C13 家畜の排せつ物の管理〔CH4〕</t>
    <phoneticPr fontId="22"/>
  </si>
  <si>
    <t>0</t>
    <phoneticPr fontId="22"/>
  </si>
  <si>
    <t>0.00044</t>
    <phoneticPr fontId="22"/>
  </si>
  <si>
    <t>0.00034</t>
    <phoneticPr fontId="22"/>
  </si>
  <si>
    <t>0.038</t>
    <phoneticPr fontId="22"/>
  </si>
  <si>
    <t>0.0013</t>
    <phoneticPr fontId="22"/>
  </si>
  <si>
    <t>0.0040</t>
    <phoneticPr fontId="22"/>
  </si>
  <si>
    <t>0.000087</t>
    <phoneticPr fontId="22"/>
  </si>
  <si>
    <t>0.039</t>
    <phoneticPr fontId="22"/>
  </si>
  <si>
    <t>0.030</t>
    <phoneticPr fontId="22"/>
  </si>
  <si>
    <t>0.00097</t>
    <phoneticPr fontId="22"/>
  </si>
  <si>
    <t>0.00019</t>
    <phoneticPr fontId="22"/>
  </si>
  <si>
    <t>0.087</t>
    <phoneticPr fontId="22"/>
  </si>
  <si>
    <t>0.0016</t>
    <phoneticPr fontId="22"/>
  </si>
  <si>
    <t>0.0021</t>
    <phoneticPr fontId="22"/>
  </si>
  <si>
    <t>0.00028</t>
    <phoneticPr fontId="22"/>
  </si>
  <si>
    <t>0.00018</t>
    <phoneticPr fontId="22"/>
  </si>
  <si>
    <t>C14 稲作</t>
    <phoneticPr fontId="22"/>
  </si>
  <si>
    <t>0.000016</t>
    <phoneticPr fontId="22"/>
  </si>
  <si>
    <r>
      <t>t-CH</t>
    </r>
    <r>
      <rPr>
        <vertAlign val="subscript"/>
        <sz val="11"/>
        <rFont val="ＭＳ 明朝"/>
        <family val="1"/>
        <charset val="128"/>
      </rPr>
      <t>4</t>
    </r>
    <r>
      <rPr>
        <sz val="11"/>
        <rFont val="ＭＳ 明朝"/>
        <family val="1"/>
        <charset val="128"/>
      </rPr>
      <t>/㎡</t>
    </r>
    <phoneticPr fontId="22"/>
  </si>
  <si>
    <t>0.000028</t>
    <phoneticPr fontId="22"/>
  </si>
  <si>
    <t>C15 農業廃棄物の焼却〔CH4〕</t>
    <phoneticPr fontId="22"/>
  </si>
  <si>
    <t>0.0025</t>
    <phoneticPr fontId="22"/>
  </si>
  <si>
    <t>0.0023</t>
    <phoneticPr fontId="22"/>
  </si>
  <si>
    <t>0.0026</t>
    <phoneticPr fontId="22"/>
  </si>
  <si>
    <t>0.0024</t>
    <phoneticPr fontId="22"/>
  </si>
  <si>
    <t>0.00049</t>
    <phoneticPr fontId="22"/>
  </si>
  <si>
    <t>0.00048</t>
    <phoneticPr fontId="22"/>
  </si>
  <si>
    <t>C16 廃棄物の埋立処分〔CH4〕</t>
    <phoneticPr fontId="22"/>
  </si>
  <si>
    <t>0.145</t>
    <phoneticPr fontId="22"/>
  </si>
  <si>
    <t>0.136</t>
    <phoneticPr fontId="22"/>
  </si>
  <si>
    <t>0.150</t>
    <phoneticPr fontId="22"/>
  </si>
  <si>
    <t>0.151</t>
    <phoneticPr fontId="22"/>
  </si>
  <si>
    <t>0.133</t>
    <phoneticPr fontId="22"/>
  </si>
  <si>
    <t>0.0250</t>
    <phoneticPr fontId="22"/>
  </si>
  <si>
    <t>C17 工場排水の処理〔CH4〕</t>
    <phoneticPr fontId="22"/>
  </si>
  <si>
    <t>C1701 ―</t>
    <phoneticPr fontId="22"/>
  </si>
  <si>
    <t>0.0000049</t>
    <phoneticPr fontId="22"/>
  </si>
  <si>
    <r>
      <t>t-CH</t>
    </r>
    <r>
      <rPr>
        <vertAlign val="subscript"/>
        <sz val="11"/>
        <rFont val="ＭＳ 明朝"/>
        <family val="1"/>
        <charset val="128"/>
      </rPr>
      <t>4</t>
    </r>
    <r>
      <rPr>
        <sz val="11"/>
        <rFont val="ＭＳ 明朝"/>
        <family val="1"/>
        <charset val="128"/>
      </rPr>
      <t>/kgBOD</t>
    </r>
    <phoneticPr fontId="22"/>
  </si>
  <si>
    <t>C18 下水・し尿等の処理〔CH4〕</t>
    <phoneticPr fontId="22"/>
  </si>
  <si>
    <r>
      <t>t-CH</t>
    </r>
    <r>
      <rPr>
        <vertAlign val="subscript"/>
        <sz val="11"/>
        <rFont val="ＭＳ 明朝"/>
        <family val="1"/>
        <charset val="128"/>
      </rPr>
      <t>4</t>
    </r>
    <r>
      <rPr>
        <sz val="11"/>
        <rFont val="ＭＳ 明朝"/>
        <family val="1"/>
        <charset val="128"/>
      </rPr>
      <t>/m</t>
    </r>
    <r>
      <rPr>
        <vertAlign val="superscript"/>
        <sz val="11"/>
        <rFont val="ＭＳ 明朝"/>
        <family val="1"/>
        <charset val="128"/>
      </rPr>
      <t>3</t>
    </r>
    <phoneticPr fontId="22"/>
  </si>
  <si>
    <t>0.00054</t>
    <phoneticPr fontId="22"/>
  </si>
  <si>
    <t>0.0000055</t>
    <phoneticPr fontId="22"/>
  </si>
  <si>
    <t>0.0000059</t>
    <phoneticPr fontId="22"/>
  </si>
  <si>
    <t>0.00020</t>
    <phoneticPr fontId="22"/>
  </si>
  <si>
    <r>
      <t>t-CH</t>
    </r>
    <r>
      <rPr>
        <vertAlign val="subscript"/>
        <sz val="11"/>
        <rFont val="ＭＳ 明朝"/>
        <family val="1"/>
        <charset val="128"/>
      </rPr>
      <t>4</t>
    </r>
    <r>
      <rPr>
        <sz val="11"/>
        <rFont val="ＭＳ 明朝"/>
        <family val="1"/>
        <charset val="128"/>
      </rPr>
      <t>/人</t>
    </r>
    <phoneticPr fontId="22"/>
  </si>
  <si>
    <t>0.00000095</t>
    <phoneticPr fontId="22"/>
  </si>
  <si>
    <t>0.000077</t>
    <phoneticPr fontId="22"/>
  </si>
  <si>
    <t>0.000076</t>
    <phoneticPr fontId="22"/>
  </si>
  <si>
    <t>C2001 汚泥</t>
    <phoneticPr fontId="22"/>
  </si>
  <si>
    <t>C20_C2001</t>
    <phoneticPr fontId="22"/>
  </si>
  <si>
    <t>0.0000097</t>
    <phoneticPr fontId="22"/>
  </si>
  <si>
    <t>C2002 廃油</t>
    <phoneticPr fontId="22"/>
  </si>
  <si>
    <t>C20_C2002</t>
    <phoneticPr fontId="22"/>
  </si>
  <si>
    <t>0.00000056</t>
    <phoneticPr fontId="22"/>
  </si>
  <si>
    <t>C2101 セメント焼成炉における廃ゴムタイヤの焼却もしくは製品の製造の用途への使用</t>
    <phoneticPr fontId="22"/>
  </si>
  <si>
    <t>C21_C2101</t>
    <phoneticPr fontId="22"/>
  </si>
  <si>
    <t>0.00025</t>
    <phoneticPr fontId="22"/>
  </si>
  <si>
    <t>C2102 セメント焼成炉における廃プラスチック類（廃ゴムタイヤを除く。）の焼却もしくは製品の製造の用途への使用</t>
    <phoneticPr fontId="22"/>
  </si>
  <si>
    <t>0.00036</t>
    <phoneticPr fontId="22"/>
  </si>
  <si>
    <t>C2103 その他の工業炉（ボイラーを除く。）における廃ゴムタイヤの焼却もしくは製品の製造の用途への使用</t>
    <phoneticPr fontId="22"/>
  </si>
  <si>
    <t>C2104 その他の工業炉（ボイラーを除く。）における廃プラスチック類（廃ゴムタイヤを除く。）の焼却もしくは製品の製造の用途への使用</t>
    <phoneticPr fontId="22"/>
  </si>
  <si>
    <t>C2201 セメント焼成炉におけるごみ固形燃料（RPF）の使用</t>
    <phoneticPr fontId="22"/>
  </si>
  <si>
    <t>C22_C2201</t>
    <phoneticPr fontId="22"/>
  </si>
  <si>
    <t>C2202 セメント焼成炉におけるごみ固形燃料（RDF）の使用</t>
    <phoneticPr fontId="22"/>
  </si>
  <si>
    <t>0.00022</t>
    <phoneticPr fontId="22"/>
  </si>
  <si>
    <t>C2203 その他の工業炉（ボイラーを除く。）におけるごみ固形燃料（RPF）の使用</t>
    <phoneticPr fontId="22"/>
  </si>
  <si>
    <t>C2204 その他の工業炉（ボイラーを除く。）におけるごみ固形燃料（RDF）の使用</t>
    <phoneticPr fontId="22"/>
  </si>
  <si>
    <t>N2O</t>
    <phoneticPr fontId="22"/>
  </si>
  <si>
    <t>N01 燃料の燃焼の用に供する施設及び機械器具における燃料の使用〔N2O〕</t>
    <phoneticPr fontId="22"/>
  </si>
  <si>
    <r>
      <t>t-N</t>
    </r>
    <r>
      <rPr>
        <vertAlign val="subscript"/>
        <sz val="11"/>
        <rFont val="ＭＳ 明朝"/>
        <family val="1"/>
        <charset val="128"/>
      </rPr>
      <t>2</t>
    </r>
    <r>
      <rPr>
        <sz val="11"/>
        <rFont val="ＭＳ 明朝"/>
        <family val="1"/>
        <charset val="128"/>
      </rPr>
      <t>O/GJ</t>
    </r>
    <phoneticPr fontId="22"/>
  </si>
  <si>
    <t>0.00000058</t>
    <phoneticPr fontId="22"/>
  </si>
  <si>
    <t>0.000000017</t>
    <phoneticPr fontId="22"/>
  </si>
  <si>
    <t>0.00000000069</t>
    <phoneticPr fontId="22"/>
  </si>
  <si>
    <t>0.00000066</t>
    <phoneticPr fontId="22"/>
  </si>
  <si>
    <t>0.0000010</t>
    <phoneticPr fontId="22"/>
  </si>
  <si>
    <t>0.00000014</t>
    <phoneticPr fontId="22"/>
  </si>
  <si>
    <t>0.0000072</t>
    <phoneticPr fontId="22"/>
  </si>
  <si>
    <t>0.000000078</t>
    <phoneticPr fontId="22"/>
  </si>
  <si>
    <t>0.0000017</t>
    <phoneticPr fontId="22"/>
  </si>
  <si>
    <t>0.00000062</t>
    <phoneticPr fontId="22"/>
  </si>
  <si>
    <t>0.0000013</t>
    <phoneticPr fontId="22"/>
  </si>
  <si>
    <t>0.00000057</t>
    <phoneticPr fontId="22"/>
  </si>
  <si>
    <t>0.00000009</t>
    <phoneticPr fontId="22"/>
  </si>
  <si>
    <t>N02 原油又は天然ガスの性状に関する試験の実施〔N2O〕</t>
    <phoneticPr fontId="22"/>
  </si>
  <si>
    <t>N0201 ―</t>
    <phoneticPr fontId="22"/>
  </si>
  <si>
    <t>0.000068</t>
    <phoneticPr fontId="22"/>
  </si>
  <si>
    <t>N03 原油又は天然ガスの生産〔N2O〕</t>
    <phoneticPr fontId="22"/>
  </si>
  <si>
    <t>N0301 随伴ガスの焼却を行う場合</t>
    <phoneticPr fontId="22"/>
  </si>
  <si>
    <t>0.00000064</t>
    <phoneticPr fontId="22"/>
  </si>
  <si>
    <r>
      <t>t-N</t>
    </r>
    <r>
      <rPr>
        <vertAlign val="subscript"/>
        <sz val="11"/>
        <rFont val="ＭＳ 明朝"/>
        <family val="1"/>
        <charset val="128"/>
      </rPr>
      <t>2</t>
    </r>
    <r>
      <rPr>
        <sz val="11"/>
        <rFont val="ＭＳ 明朝"/>
        <family val="1"/>
        <charset val="128"/>
      </rPr>
      <t>O/kl</t>
    </r>
    <phoneticPr fontId="22"/>
  </si>
  <si>
    <t>N0302 天然ガスの採取時のみに随伴ガスの焼却を行う場合</t>
    <phoneticPr fontId="22"/>
  </si>
  <si>
    <t>0.000000000021</t>
    <phoneticPr fontId="22"/>
  </si>
  <si>
    <r>
      <t>t-N</t>
    </r>
    <r>
      <rPr>
        <vertAlign val="subscript"/>
        <sz val="11"/>
        <rFont val="ＭＳ 明朝"/>
        <family val="1"/>
        <charset val="128"/>
      </rPr>
      <t>2</t>
    </r>
    <r>
      <rPr>
        <sz val="11"/>
        <rFont val="ＭＳ 明朝"/>
        <family val="1"/>
        <charset val="128"/>
      </rPr>
      <t>O/Nm</t>
    </r>
    <r>
      <rPr>
        <vertAlign val="superscript"/>
        <sz val="11"/>
        <rFont val="ＭＳ 明朝"/>
        <family val="1"/>
        <charset val="128"/>
      </rPr>
      <t>3</t>
    </r>
    <phoneticPr fontId="22"/>
  </si>
  <si>
    <t>N0303 天然ガスの処理時のみに随伴ガスの焼却を行う場合</t>
    <phoneticPr fontId="22"/>
  </si>
  <si>
    <t>N03_N0303</t>
    <phoneticPr fontId="22"/>
  </si>
  <si>
    <t>0.000000000025</t>
    <phoneticPr fontId="22"/>
  </si>
  <si>
    <t>N0304 天然ガスの採取時及び処理時の随伴ガスの焼却を行う場合</t>
    <phoneticPr fontId="22"/>
  </si>
  <si>
    <t>N03_N0304</t>
    <phoneticPr fontId="22"/>
  </si>
  <si>
    <t>0.000000000046</t>
    <phoneticPr fontId="22"/>
  </si>
  <si>
    <t>N04 アジピン酸等化学製品の製造</t>
    <phoneticPr fontId="22"/>
  </si>
  <si>
    <t>N04_N0401</t>
    <phoneticPr fontId="22"/>
  </si>
  <si>
    <t>0.28</t>
    <phoneticPr fontId="22"/>
  </si>
  <si>
    <r>
      <t>t-N</t>
    </r>
    <r>
      <rPr>
        <vertAlign val="subscript"/>
        <sz val="11"/>
        <rFont val="ＭＳ 明朝"/>
        <family val="1"/>
        <charset val="128"/>
      </rPr>
      <t>2</t>
    </r>
    <r>
      <rPr>
        <sz val="11"/>
        <rFont val="ＭＳ 明朝"/>
        <family val="1"/>
        <charset val="128"/>
      </rPr>
      <t>O/t</t>
    </r>
    <phoneticPr fontId="22"/>
  </si>
  <si>
    <t>N04_N0402</t>
    <phoneticPr fontId="22"/>
  </si>
  <si>
    <t>0.0032</t>
    <phoneticPr fontId="22"/>
  </si>
  <si>
    <t>N05 麻酔剤の使用</t>
    <phoneticPr fontId="22"/>
  </si>
  <si>
    <t>N0501 ―</t>
    <phoneticPr fontId="22"/>
  </si>
  <si>
    <t>t-N2O</t>
    <phoneticPr fontId="22"/>
  </si>
  <si>
    <t>N05_N0501</t>
    <phoneticPr fontId="22"/>
  </si>
  <si>
    <t>―</t>
    <phoneticPr fontId="22"/>
  </si>
  <si>
    <t>N06 家畜の排せつ物の管理〔N2O〕</t>
    <phoneticPr fontId="22"/>
  </si>
  <si>
    <t>0.031</t>
    <phoneticPr fontId="22"/>
  </si>
  <si>
    <r>
      <t>t-N</t>
    </r>
    <r>
      <rPr>
        <vertAlign val="subscript"/>
        <sz val="11"/>
        <rFont val="ＭＳ 明朝"/>
        <family val="1"/>
        <charset val="128"/>
      </rPr>
      <t>2</t>
    </r>
    <r>
      <rPr>
        <sz val="11"/>
        <rFont val="ＭＳ 明朝"/>
        <family val="1"/>
        <charset val="128"/>
      </rPr>
      <t>O/tN</t>
    </r>
    <phoneticPr fontId="22"/>
  </si>
  <si>
    <t>0.0039</t>
    <phoneticPr fontId="22"/>
  </si>
  <si>
    <t>0.025</t>
    <phoneticPr fontId="22"/>
  </si>
  <si>
    <t>0.079</t>
    <phoneticPr fontId="22"/>
  </si>
  <si>
    <t>0.00038</t>
    <phoneticPr fontId="22"/>
  </si>
  <si>
    <r>
      <t>t-N</t>
    </r>
    <r>
      <rPr>
        <vertAlign val="subscript"/>
        <sz val="11"/>
        <rFont val="ＭＳ 明朝"/>
        <family val="1"/>
        <charset val="128"/>
      </rPr>
      <t>2</t>
    </r>
    <r>
      <rPr>
        <sz val="11"/>
        <rFont val="ＭＳ 明朝"/>
        <family val="1"/>
        <charset val="128"/>
      </rPr>
      <t>O/頭</t>
    </r>
    <phoneticPr fontId="22"/>
  </si>
  <si>
    <t>0.000094</t>
    <phoneticPr fontId="22"/>
  </si>
  <si>
    <t>0.00031</t>
    <phoneticPr fontId="22"/>
  </si>
  <si>
    <t>N07 耕地における肥料の使用</t>
    <phoneticPr fontId="22"/>
  </si>
  <si>
    <t>tN</t>
    <phoneticPr fontId="22"/>
  </si>
  <si>
    <t>0.0097</t>
    <phoneticPr fontId="22"/>
  </si>
  <si>
    <t>0.0049</t>
    <phoneticPr fontId="22"/>
  </si>
  <si>
    <t>0.046</t>
    <phoneticPr fontId="22"/>
  </si>
  <si>
    <t>N08 耕地における農作物の残さの肥料としての使用</t>
    <phoneticPr fontId="22"/>
  </si>
  <si>
    <t>0.000088</t>
    <phoneticPr fontId="22"/>
  </si>
  <si>
    <t>0.00042</t>
    <phoneticPr fontId="22"/>
  </si>
  <si>
    <t>0.000061</t>
    <phoneticPr fontId="22"/>
  </si>
  <si>
    <t>0.00024</t>
    <phoneticPr fontId="22"/>
  </si>
  <si>
    <t>0.00032</t>
    <phoneticPr fontId="22"/>
  </si>
  <si>
    <t>0.00017</t>
    <phoneticPr fontId="22"/>
  </si>
  <si>
    <t>0.00015</t>
    <phoneticPr fontId="22"/>
  </si>
  <si>
    <t>0.00040</t>
    <phoneticPr fontId="22"/>
  </si>
  <si>
    <t>0.00039</t>
    <phoneticPr fontId="22"/>
  </si>
  <si>
    <t>0.00064</t>
    <phoneticPr fontId="22"/>
  </si>
  <si>
    <t>0.00052</t>
    <phoneticPr fontId="22"/>
  </si>
  <si>
    <t>0.00072</t>
    <phoneticPr fontId="22"/>
  </si>
  <si>
    <t>0.00079</t>
    <phoneticPr fontId="22"/>
  </si>
  <si>
    <t>0.00076</t>
    <phoneticPr fontId="22"/>
  </si>
  <si>
    <t>0.00067</t>
    <phoneticPr fontId="22"/>
  </si>
  <si>
    <t>0.00080</t>
    <phoneticPr fontId="22"/>
  </si>
  <si>
    <t>0.00065</t>
    <phoneticPr fontId="22"/>
  </si>
  <si>
    <t>0.00082</t>
    <phoneticPr fontId="22"/>
  </si>
  <si>
    <t>0.00027</t>
    <phoneticPr fontId="22"/>
  </si>
  <si>
    <t>0.00083</t>
    <phoneticPr fontId="22"/>
  </si>
  <si>
    <t>0.00046</t>
    <phoneticPr fontId="22"/>
  </si>
  <si>
    <t>0.00030</t>
    <phoneticPr fontId="22"/>
  </si>
  <si>
    <t>0.00033</t>
    <phoneticPr fontId="22"/>
  </si>
  <si>
    <t>0.00023</t>
    <phoneticPr fontId="22"/>
  </si>
  <si>
    <t>N09 農業廃棄物の焼却〔N2O〕</t>
    <phoneticPr fontId="22"/>
  </si>
  <si>
    <t>0.000057</t>
    <phoneticPr fontId="22"/>
  </si>
  <si>
    <t>0.000038</t>
    <phoneticPr fontId="22"/>
  </si>
  <si>
    <t>0.000064</t>
    <phoneticPr fontId="22"/>
  </si>
  <si>
    <t>0.000043</t>
    <phoneticPr fontId="22"/>
  </si>
  <si>
    <t>0.000074</t>
    <phoneticPr fontId="22"/>
  </si>
  <si>
    <t>0.000066</t>
    <phoneticPr fontId="22"/>
  </si>
  <si>
    <t>0.000063</t>
    <phoneticPr fontId="22"/>
  </si>
  <si>
    <t>0.000020</t>
    <phoneticPr fontId="22"/>
  </si>
  <si>
    <t>N10 工場排水の処理〔N2O〕</t>
    <phoneticPr fontId="22"/>
  </si>
  <si>
    <t>N1001 ―</t>
    <phoneticPr fontId="22"/>
  </si>
  <si>
    <t>0.0043</t>
    <phoneticPr fontId="22"/>
  </si>
  <si>
    <t>N11 下水・し尿等の処理〔N2O〕</t>
    <phoneticPr fontId="22"/>
  </si>
  <si>
    <r>
      <t>t-N</t>
    </r>
    <r>
      <rPr>
        <vertAlign val="subscript"/>
        <sz val="11"/>
        <rFont val="ＭＳ 明朝"/>
        <family val="1"/>
        <charset val="128"/>
      </rPr>
      <t>2</t>
    </r>
    <r>
      <rPr>
        <sz val="11"/>
        <rFont val="ＭＳ 明朝"/>
        <family val="1"/>
        <charset val="128"/>
      </rPr>
      <t>O/m3</t>
    </r>
    <phoneticPr fontId="22"/>
  </si>
  <si>
    <t>0.0029</t>
    <phoneticPr fontId="22"/>
  </si>
  <si>
    <t>0.000039</t>
    <phoneticPr fontId="22"/>
  </si>
  <si>
    <r>
      <t>t-N</t>
    </r>
    <r>
      <rPr>
        <vertAlign val="subscript"/>
        <sz val="11"/>
        <rFont val="ＭＳ 明朝"/>
        <family val="1"/>
        <charset val="128"/>
      </rPr>
      <t>2</t>
    </r>
    <r>
      <rPr>
        <sz val="11"/>
        <rFont val="ＭＳ 明朝"/>
        <family val="1"/>
        <charset val="128"/>
      </rPr>
      <t>O/人</t>
    </r>
    <phoneticPr fontId="22"/>
  </si>
  <si>
    <t>0.000026</t>
    <phoneticPr fontId="22"/>
  </si>
  <si>
    <t>0.0000567</t>
    <phoneticPr fontId="22"/>
  </si>
  <si>
    <t>0.0000539</t>
    <phoneticPr fontId="22"/>
  </si>
  <si>
    <t>0.0000724</t>
    <phoneticPr fontId="22"/>
  </si>
  <si>
    <t>N1301 常圧流動床ボイラーにおける廃ゴムタイヤの焼却又は製品の製造の用途への使用</t>
    <phoneticPr fontId="22"/>
  </si>
  <si>
    <t>N13_N1301</t>
    <phoneticPr fontId="22"/>
  </si>
  <si>
    <t>N1302 常圧流動床ボイラーにおける廃プラスチック類（廃ゴムタイヤを除く。）の焼却又は製品の製造の用途への使用</t>
    <phoneticPr fontId="22"/>
  </si>
  <si>
    <t>N1303 ボイラーにおける廃ゴムタイヤの焼却又は製品の製造の用途への使用</t>
    <phoneticPr fontId="22"/>
  </si>
  <si>
    <t>N1304 ボイラーにおける廃プラスチック類（廃ゴムタイヤを除く。）の焼却又は製品の製造の用途への使用</t>
    <phoneticPr fontId="22"/>
  </si>
  <si>
    <t>0.000017</t>
    <phoneticPr fontId="22"/>
  </si>
  <si>
    <t>N1305 セメント焼成炉における廃油の焼却又は製品の製造の用途への使用</t>
    <phoneticPr fontId="22"/>
  </si>
  <si>
    <t>0.000046</t>
    <phoneticPr fontId="22"/>
  </si>
  <si>
    <t>N1306 セメント焼成炉における廃ゴムタイヤの焼却又は製品の製造の用途への使用</t>
    <phoneticPr fontId="22"/>
  </si>
  <si>
    <t>0.000014</t>
    <phoneticPr fontId="22"/>
  </si>
  <si>
    <t>N1307 セメント焼成炉における廃プラスチック類（廃ゴムタイヤを除く。）の焼却又は製品の製造の用途への使用</t>
    <phoneticPr fontId="22"/>
  </si>
  <si>
    <t>0.000019</t>
    <phoneticPr fontId="22"/>
  </si>
  <si>
    <t>N1308 その他の工業炉における廃油の焼却又は製品の製造の用途への使用</t>
    <phoneticPr fontId="22"/>
  </si>
  <si>
    <t>N1309 その他の工業炉における廃ゴムタイヤの焼却又は製品の製造の用途への使用</t>
    <phoneticPr fontId="22"/>
  </si>
  <si>
    <t>N1310 その他の工業炉における廃プラスチック類（廃ゴムタイヤを除く。）の焼却又は製品の製造の用途への使用</t>
    <phoneticPr fontId="22"/>
  </si>
  <si>
    <t>N1401 下水汚泥（高分子凝集剤を添加して脱水したもの）の流動床炉での焼却（通常燃焼）</t>
    <phoneticPr fontId="22"/>
  </si>
  <si>
    <t>N14_N1401</t>
    <phoneticPr fontId="22"/>
  </si>
  <si>
    <t>0.00151</t>
    <phoneticPr fontId="22"/>
  </si>
  <si>
    <t>N1402 下水汚泥（高分子凝集剤を添加して脱水したもの）の流動床炉での焼却（高温燃焼）</t>
    <phoneticPr fontId="22"/>
  </si>
  <si>
    <t>0.000645</t>
    <phoneticPr fontId="22"/>
  </si>
  <si>
    <t>N1403 下水汚泥（高分子凝集剤を添加して脱水したもの）の多段炉での焼却</t>
    <phoneticPr fontId="22"/>
  </si>
  <si>
    <t>0.000882</t>
    <phoneticPr fontId="22"/>
  </si>
  <si>
    <t>N1404 下水汚泥（石灰系凝集剤を添加して脱水したもの）の焼却</t>
    <phoneticPr fontId="22"/>
  </si>
  <si>
    <t>0.000294</t>
    <phoneticPr fontId="22"/>
  </si>
  <si>
    <t>N1405 その他の下水汚泥の焼却</t>
    <phoneticPr fontId="22"/>
  </si>
  <si>
    <t>N1406 汚泥（下水汚泥を除く。）の焼却</t>
    <phoneticPr fontId="22"/>
  </si>
  <si>
    <t>0.00045</t>
    <phoneticPr fontId="22"/>
  </si>
  <si>
    <t>N1407 廃油の焼却</t>
    <phoneticPr fontId="22"/>
  </si>
  <si>
    <t>0.0000098</t>
    <phoneticPr fontId="22"/>
  </si>
  <si>
    <t>N1408 廃ゴムタイヤの焼却</t>
    <phoneticPr fontId="22"/>
  </si>
  <si>
    <t>N1409 廃プラスチック類（廃ゴムタイヤを除く。）の焼却</t>
    <phoneticPr fontId="22"/>
  </si>
  <si>
    <t>N1410 紙くず又は木くずの焼却</t>
    <phoneticPr fontId="22"/>
  </si>
  <si>
    <t>0.000010</t>
    <phoneticPr fontId="22"/>
  </si>
  <si>
    <t>N1411 繊維くずの焼却</t>
    <phoneticPr fontId="22"/>
  </si>
  <si>
    <t>N1412 動植物性残渣または家畜の死体の焼却</t>
    <phoneticPr fontId="22"/>
  </si>
  <si>
    <t>N1413 ごみ固形燃料（RDF）の焼却</t>
    <phoneticPr fontId="22"/>
  </si>
  <si>
    <t>N1414 ごみ固形燃料（RPF）の焼却</t>
    <phoneticPr fontId="22"/>
  </si>
  <si>
    <t>N1501 常圧流動床ボイラーにおけるごみ固形燃料（RPF）の使用</t>
    <phoneticPr fontId="22"/>
  </si>
  <si>
    <t>N15_N1501</t>
    <phoneticPr fontId="22"/>
  </si>
  <si>
    <t>N1502 常圧流動床ボイラーにおけるごみ固形燃料（RDF）の使用</t>
    <phoneticPr fontId="22"/>
  </si>
  <si>
    <t>N1503 ボイラーにおけるごみ固形燃料（RPF）の使用</t>
    <phoneticPr fontId="22"/>
  </si>
  <si>
    <t>N1504 ボイラーにおけるごみ固形燃料（RDF）の使用</t>
    <phoneticPr fontId="22"/>
  </si>
  <si>
    <t>N1505 セメント焼成炉におけるごみ固形燃料（RPF）の使用</t>
    <phoneticPr fontId="22"/>
  </si>
  <si>
    <t>N1506 セメント焼成炉におけるごみ固形燃料（RDF）の使用</t>
    <phoneticPr fontId="22"/>
  </si>
  <si>
    <t>N1507 その他の工業炉におけるごみ固形燃料（RPF）の使用</t>
    <phoneticPr fontId="22"/>
  </si>
  <si>
    <t>N1508 その他の工業炉におけるごみ固形燃料（RDF）の使用</t>
    <phoneticPr fontId="22"/>
  </si>
  <si>
    <t>HFC</t>
    <phoneticPr fontId="22"/>
  </si>
  <si>
    <t>H01 クロロジフルオロメタン〔HFC―22〕の製造</t>
    <phoneticPr fontId="22"/>
  </si>
  <si>
    <t>H0101 ―</t>
    <phoneticPr fontId="22"/>
  </si>
  <si>
    <t>t-HCFC-22</t>
    <phoneticPr fontId="22"/>
  </si>
  <si>
    <t>0.019</t>
    <phoneticPr fontId="22"/>
  </si>
  <si>
    <t>t-HFC-23/t-HCFC-22</t>
    <phoneticPr fontId="22"/>
  </si>
  <si>
    <t>H02 ハイドロフルオロカーボン〔HFC〕の製造</t>
    <phoneticPr fontId="22"/>
  </si>
  <si>
    <t>H0201 ―</t>
    <phoneticPr fontId="22"/>
  </si>
  <si>
    <t>t-HFC</t>
    <phoneticPr fontId="22"/>
  </si>
  <si>
    <t>t-HFC/t-HFC</t>
    <phoneticPr fontId="22"/>
  </si>
  <si>
    <t>H03 家庭用電気冷蔵庫等HFC封入製品の製造におけるHFCの封入</t>
    <phoneticPr fontId="22"/>
  </si>
  <si>
    <t>0.00050</t>
    <phoneticPr fontId="22"/>
  </si>
  <si>
    <t>0.0019</t>
    <phoneticPr fontId="22"/>
  </si>
  <si>
    <t>0.00000065</t>
    <phoneticPr fontId="22"/>
  </si>
  <si>
    <t>0.0000025</t>
    <phoneticPr fontId="22"/>
  </si>
  <si>
    <t>H04 業務用冷凍空気調和機器の使用開始におけるHFCの封入</t>
    <phoneticPr fontId="22"/>
  </si>
  <si>
    <t>0.017</t>
    <phoneticPr fontId="22"/>
  </si>
  <si>
    <t>H05 業務用冷凍空気調和機器の整備におけるHFCの回収及び封入</t>
    <phoneticPr fontId="22"/>
  </si>
  <si>
    <t>0.010</t>
    <phoneticPr fontId="22"/>
  </si>
  <si>
    <t>0.0000011</t>
    <phoneticPr fontId="22"/>
  </si>
  <si>
    <t>H06 家庭用電気冷蔵庫等HFC封入製品の廃棄におけるHFCの回収</t>
    <phoneticPr fontId="22"/>
  </si>
  <si>
    <t>H07 プラスチック製造における発泡材としてのHFCの使用</t>
    <phoneticPr fontId="22"/>
  </si>
  <si>
    <t>0.25</t>
    <phoneticPr fontId="22"/>
  </si>
  <si>
    <t>0.10</t>
    <phoneticPr fontId="22"/>
  </si>
  <si>
    <t>H08 噴霧器及び消火剤の製造におけるHFCの封入</t>
    <phoneticPr fontId="22"/>
  </si>
  <si>
    <t>0.028</t>
    <phoneticPr fontId="22"/>
  </si>
  <si>
    <t>H09 噴霧器の使用〔HFC〕</t>
    <phoneticPr fontId="22"/>
  </si>
  <si>
    <t>H0901 ―</t>
    <phoneticPr fontId="22"/>
  </si>
  <si>
    <t>H10 半導体素子等の加工工程でのドライエッチング等におけるHFCの使用</t>
    <phoneticPr fontId="22"/>
  </si>
  <si>
    <t>H1001 ―</t>
    <phoneticPr fontId="22"/>
  </si>
  <si>
    <t>0.30</t>
    <phoneticPr fontId="22"/>
  </si>
  <si>
    <t>H11 溶剤等の用途へのHFCの使用</t>
    <phoneticPr fontId="22"/>
  </si>
  <si>
    <t>H1101 ―</t>
    <phoneticPr fontId="22"/>
  </si>
  <si>
    <t>PFC</t>
    <phoneticPr fontId="22"/>
  </si>
  <si>
    <t>P01 アルミニウムの製造</t>
    <phoneticPr fontId="22"/>
  </si>
  <si>
    <t>t-Al</t>
    <phoneticPr fontId="22"/>
  </si>
  <si>
    <t>t-PFC-14/t-Al</t>
    <phoneticPr fontId="22"/>
  </si>
  <si>
    <t>t-PFC-116/t-Al</t>
    <phoneticPr fontId="22"/>
  </si>
  <si>
    <t>P02 パーフルオロカーボン〔PFC〕の製造</t>
    <phoneticPr fontId="22"/>
  </si>
  <si>
    <t>P0201 ―</t>
    <phoneticPr fontId="22"/>
  </si>
  <si>
    <t>t-PFC</t>
    <phoneticPr fontId="22"/>
  </si>
  <si>
    <t>t-PFC/t-PFC</t>
    <phoneticPr fontId="22"/>
  </si>
  <si>
    <t>P03 半導体素子等の加工工程でのドライエッチング等におけるPFCの使用</t>
    <phoneticPr fontId="22"/>
  </si>
  <si>
    <t>0.80</t>
    <phoneticPr fontId="22"/>
  </si>
  <si>
    <t>0.70</t>
    <phoneticPr fontId="22"/>
  </si>
  <si>
    <t>0.40</t>
    <phoneticPr fontId="22"/>
  </si>
  <si>
    <t>t-PFC-116</t>
    <phoneticPr fontId="22"/>
  </si>
  <si>
    <t>t-PFC-14/t-PFC-116</t>
    <phoneticPr fontId="22"/>
  </si>
  <si>
    <t>t-PFC-218</t>
    <phoneticPr fontId="22"/>
  </si>
  <si>
    <t>0.20</t>
    <phoneticPr fontId="22"/>
  </si>
  <si>
    <t>t-PFC-14/t-PFC-218</t>
    <phoneticPr fontId="22"/>
  </si>
  <si>
    <t>P04 溶剤等の用途へのPFCの使用</t>
    <phoneticPr fontId="22"/>
  </si>
  <si>
    <t>P0401 ―</t>
    <phoneticPr fontId="22"/>
  </si>
  <si>
    <t>SF6</t>
    <phoneticPr fontId="22"/>
  </si>
  <si>
    <t>六ふっ化硫黄</t>
    <phoneticPr fontId="22"/>
  </si>
  <si>
    <t>S01 マグネシウム合金の鋳造</t>
    <phoneticPr fontId="22"/>
  </si>
  <si>
    <t>S0101 ―</t>
    <phoneticPr fontId="22"/>
  </si>
  <si>
    <r>
      <t>t-SF</t>
    </r>
    <r>
      <rPr>
        <vertAlign val="subscript"/>
        <sz val="11"/>
        <rFont val="ＭＳ 明朝"/>
        <family val="1"/>
        <charset val="128"/>
      </rPr>
      <t>6</t>
    </r>
    <phoneticPr fontId="22"/>
  </si>
  <si>
    <t>S02 六ふっ化硫黄〔SF6〕の製造</t>
    <phoneticPr fontId="22"/>
  </si>
  <si>
    <t>S0201 ―</t>
    <phoneticPr fontId="22"/>
  </si>
  <si>
    <r>
      <t>t-SF</t>
    </r>
    <r>
      <rPr>
        <vertAlign val="subscript"/>
        <sz val="11"/>
        <rFont val="ＭＳ 明朝"/>
        <family val="1"/>
        <charset val="128"/>
      </rPr>
      <t>6</t>
    </r>
    <r>
      <rPr>
        <sz val="11"/>
        <rFont val="ＭＳ 明朝"/>
        <family val="1"/>
        <charset val="128"/>
      </rPr>
      <t>/t-SF</t>
    </r>
    <r>
      <rPr>
        <vertAlign val="subscript"/>
        <sz val="11"/>
        <rFont val="ＭＳ 明朝"/>
        <family val="1"/>
        <charset val="128"/>
      </rPr>
      <t>6</t>
    </r>
    <phoneticPr fontId="22"/>
  </si>
  <si>
    <t>S03 変圧器等電気機械器具の製造及び使用の開始におけるSF6の封入</t>
    <phoneticPr fontId="22"/>
  </si>
  <si>
    <t>S0301 ―</t>
    <phoneticPr fontId="22"/>
  </si>
  <si>
    <t>0.027</t>
    <phoneticPr fontId="22"/>
  </si>
  <si>
    <t>S04 変圧器等電気機械器具の使用</t>
    <phoneticPr fontId="22"/>
  </si>
  <si>
    <t>S0401 ―</t>
    <phoneticPr fontId="22"/>
  </si>
  <si>
    <r>
      <t>t-SF</t>
    </r>
    <r>
      <rPr>
        <vertAlign val="subscript"/>
        <sz val="11"/>
        <rFont val="ＭＳ 明朝"/>
        <family val="1"/>
        <charset val="128"/>
      </rPr>
      <t>6</t>
    </r>
    <r>
      <rPr>
        <sz val="11"/>
        <rFont val="ＭＳ 明朝"/>
        <family val="1"/>
        <charset val="128"/>
      </rPr>
      <t>/年</t>
    </r>
    <phoneticPr fontId="22"/>
  </si>
  <si>
    <t>0.0010</t>
    <phoneticPr fontId="22"/>
  </si>
  <si>
    <t>S05 変圧器等電気機械器具の点検におけるSF6の回収</t>
    <phoneticPr fontId="22"/>
  </si>
  <si>
    <t>S0501 ―</t>
    <phoneticPr fontId="22"/>
  </si>
  <si>
    <t>S06 変圧器等電気機械器具の廃棄におけるSF6の回収</t>
    <phoneticPr fontId="22"/>
  </si>
  <si>
    <t>S0601 ―</t>
    <phoneticPr fontId="22"/>
  </si>
  <si>
    <t>S07 半導体素子等の加工工程でのドライエッチング等におけるSF6の使用</t>
    <phoneticPr fontId="22"/>
  </si>
  <si>
    <t>S0701 ―</t>
    <phoneticPr fontId="22"/>
  </si>
  <si>
    <t>0.50</t>
    <phoneticPr fontId="22"/>
  </si>
  <si>
    <t>NF3</t>
  </si>
  <si>
    <t>三ふっ化窒素</t>
    <rPh sb="0" eb="1">
      <t>サン</t>
    </rPh>
    <rPh sb="4" eb="6">
      <t>チッソ</t>
    </rPh>
    <phoneticPr fontId="22"/>
  </si>
  <si>
    <t>T01 三ふっ化窒素〔NF3〕の製造</t>
    <rPh sb="4" eb="5">
      <t>サン</t>
    </rPh>
    <rPh sb="8" eb="10">
      <t>チッソ</t>
    </rPh>
    <phoneticPr fontId="22"/>
  </si>
  <si>
    <t>T0101 ―</t>
  </si>
  <si>
    <t>t-NF3</t>
  </si>
  <si>
    <t>T01_T0101</t>
  </si>
  <si>
    <t>0.017</t>
  </si>
  <si>
    <t>t-NF3/t-NF3</t>
  </si>
  <si>
    <t>T02 半導体素子等の加工工程でのドライエッチング等におけるNF3の使用</t>
  </si>
  <si>
    <t>T0201 半導体素子若しくは半導体集積回路の加工（リモートプラズマ源を用いた技術を利用する場合）</t>
  </si>
  <si>
    <t>T02_T0201</t>
  </si>
  <si>
    <t>0.02</t>
  </si>
  <si>
    <t>T0202 半導体素子若しくは半導体集積回路の加工（リモートプラズマ源を用いた技術を利用する場合以外）</t>
    <rPh sb="48" eb="50">
      <t>イガイ</t>
    </rPh>
    <phoneticPr fontId="22"/>
  </si>
  <si>
    <t>T02_T0202</t>
  </si>
  <si>
    <t>0.20</t>
  </si>
  <si>
    <t>T0203 液晶デバイスの加工（リモートプラズマ源を用いた技術を利用する場合）</t>
  </si>
  <si>
    <t>T02_T0203</t>
  </si>
  <si>
    <t>0.03</t>
  </si>
  <si>
    <t>T0204 液晶デバイスの加工（リモートプラズマ源を用いた技術を利用する場合以外）</t>
    <rPh sb="38" eb="40">
      <t>イガイ</t>
    </rPh>
    <phoneticPr fontId="22"/>
  </si>
  <si>
    <t>T02_T0204</t>
  </si>
  <si>
    <t>0.30</t>
  </si>
  <si>
    <r>
      <t>⑩エネルギー起源 
　ＣＯ</t>
    </r>
    <r>
      <rPr>
        <vertAlign val="subscript"/>
        <sz val="9"/>
        <rFont val="ＭＳ 明朝"/>
        <family val="1"/>
        <charset val="128"/>
      </rPr>
      <t xml:space="preserve">２
 </t>
    </r>
    <r>
      <rPr>
        <sz val="9"/>
        <rFont val="ＭＳ 明朝"/>
        <family val="1"/>
        <charset val="128"/>
      </rPr>
      <t>(発電所等配分前)</t>
    </r>
    <rPh sb="6" eb="8">
      <t>キゲン</t>
    </rPh>
    <rPh sb="17" eb="20">
      <t>ハツデンショ</t>
    </rPh>
    <rPh sb="20" eb="21">
      <t>トウ</t>
    </rPh>
    <rPh sb="21" eb="23">
      <t>ハイブン</t>
    </rPh>
    <rPh sb="23" eb="24">
      <t>マエ</t>
    </rPh>
    <phoneticPr fontId="22"/>
  </si>
  <si>
    <t>※ ⑩は、電気事業・熱供給業を行っている場合は記入</t>
    <rPh sb="5" eb="7">
      <t>デンキ</t>
    </rPh>
    <rPh sb="7" eb="9">
      <t>ジギョウ</t>
    </rPh>
    <rPh sb="10" eb="13">
      <t>ネツキョウキュウ</t>
    </rPh>
    <rPh sb="13" eb="14">
      <t>ギョウ</t>
    </rPh>
    <rPh sb="15" eb="16">
      <t>オコナ</t>
    </rPh>
    <rPh sb="20" eb="22">
      <t>バアイ</t>
    </rPh>
    <rPh sb="23" eb="25">
      <t>キニュウ</t>
    </rPh>
    <phoneticPr fontId="22"/>
  </si>
  <si>
    <t>※ ⑩は、電気事業・熱供給業を行っている場合は記入</t>
    <rPh sb="20" eb="22">
      <t>バアイ</t>
    </rPh>
    <phoneticPr fontId="22"/>
  </si>
  <si>
    <t>東邦ガス</t>
    <rPh sb="0" eb="2">
      <t>トウホウ</t>
    </rPh>
    <phoneticPr fontId="22"/>
  </si>
  <si>
    <r>
      <t>13A:45MJ/Nm</t>
    </r>
    <r>
      <rPr>
        <vertAlign val="superscript"/>
        <sz val="14"/>
        <rFont val="ＭＳ 明朝"/>
        <family val="1"/>
        <charset val="128"/>
      </rPr>
      <t>2</t>
    </r>
    <r>
      <rPr>
        <sz val="11"/>
        <color indexed="8"/>
        <rFont val="ＭＳ Ｐゴシック"/>
        <family val="3"/>
        <charset val="128"/>
      </rPr>
      <t/>
    </r>
  </si>
  <si>
    <t>東邦ガス以外</t>
    <rPh sb="0" eb="2">
      <t>トウホウ</t>
    </rPh>
    <rPh sb="4" eb="6">
      <t>イガイ</t>
    </rPh>
    <phoneticPr fontId="22"/>
  </si>
  <si>
    <r>
      <t>13A:45MJ/Nm</t>
    </r>
    <r>
      <rPr>
        <vertAlign val="superscript"/>
        <sz val="14"/>
        <rFont val="ＭＳ 明朝"/>
        <family val="1"/>
        <charset val="128"/>
      </rPr>
      <t>3</t>
    </r>
    <phoneticPr fontId="22"/>
  </si>
  <si>
    <t>その他の燃料
・
その他の単位発熱量･排出係数</t>
    <phoneticPr fontId="22"/>
  </si>
  <si>
    <t>その他
電気事業者</t>
    <rPh sb="2" eb="3">
      <t>タ</t>
    </rPh>
    <rPh sb="4" eb="6">
      <t>デンキ</t>
    </rPh>
    <rPh sb="6" eb="9">
      <t>ジギョウシャ</t>
    </rPh>
    <phoneticPr fontId="22"/>
  </si>
  <si>
    <t>昼間(8時～22時)
(事業者名)</t>
    <rPh sb="0" eb="2">
      <t>ヒルマ</t>
    </rPh>
    <phoneticPr fontId="22"/>
  </si>
  <si>
    <t>夜間(22時～8時)
(事業者名)</t>
    <rPh sb="0" eb="1">
      <t>ヨル</t>
    </rPh>
    <phoneticPr fontId="22"/>
  </si>
  <si>
    <t>(事業者名)</t>
    <phoneticPr fontId="22"/>
  </si>
  <si>
    <t>上記以外の
買電</t>
    <rPh sb="0" eb="2">
      <t>ジョウキ</t>
    </rPh>
    <rPh sb="2" eb="4">
      <t>イガイ</t>
    </rPh>
    <rPh sb="6" eb="7">
      <t>カ</t>
    </rPh>
    <phoneticPr fontId="22"/>
  </si>
  <si>
    <t>(事業者名)</t>
    <rPh sb="1" eb="4">
      <t>ジギョウシャ</t>
    </rPh>
    <rPh sb="4" eb="5">
      <t>メイ</t>
    </rPh>
    <phoneticPr fontId="22"/>
  </si>
  <si>
    <r>
      <t xml:space="preserve">※ 計画書で選定した県内（名古屋市以外）の主たる事業所を記入
</t>
    </r>
    <r>
      <rPr>
        <sz val="9"/>
        <rFont val="ＭＳ 明朝"/>
        <family val="1"/>
        <charset val="128"/>
      </rPr>
      <t>　</t>
    </r>
    <r>
      <rPr>
        <sz val="9"/>
        <rFont val="ＭＳ Ｐゴシック"/>
        <family val="3"/>
        <charset val="128"/>
      </rPr>
      <t xml:space="preserve"> </t>
    </r>
    <r>
      <rPr>
        <sz val="9"/>
        <rFont val="ＭＳ 明朝"/>
        <family val="1"/>
        <charset val="128"/>
      </rPr>
      <t>法人名は省いて記入。一事業所のみ等で事業所名が無い時は法人名を記入。</t>
    </r>
    <rPh sb="2" eb="5">
      <t>ケイカクショ</t>
    </rPh>
    <rPh sb="6" eb="8">
      <t>センテイ</t>
    </rPh>
    <rPh sb="10" eb="12">
      <t>ケンナイ</t>
    </rPh>
    <rPh sb="13" eb="17">
      <t>ナゴヤシ</t>
    </rPh>
    <rPh sb="17" eb="19">
      <t>イガイ</t>
    </rPh>
    <rPh sb="21" eb="22">
      <t>シュ</t>
    </rPh>
    <rPh sb="24" eb="26">
      <t>ジギョウ</t>
    </rPh>
    <rPh sb="26" eb="27">
      <t>ショ</t>
    </rPh>
    <rPh sb="28" eb="30">
      <t>キニュウ</t>
    </rPh>
    <rPh sb="33" eb="35">
      <t>ホウジン</t>
    </rPh>
    <rPh sb="35" eb="36">
      <t>メイ</t>
    </rPh>
    <rPh sb="37" eb="38">
      <t>ハブ</t>
    </rPh>
    <rPh sb="40" eb="42">
      <t>キニュウ</t>
    </rPh>
    <rPh sb="43" eb="44">
      <t>イチ</t>
    </rPh>
    <rPh sb="44" eb="47">
      <t>ジギョウショ</t>
    </rPh>
    <rPh sb="49" eb="50">
      <t>トウ</t>
    </rPh>
    <rPh sb="51" eb="53">
      <t>ジギョウ</t>
    </rPh>
    <rPh sb="54" eb="55">
      <t>メイ</t>
    </rPh>
    <rPh sb="56" eb="57">
      <t>ナ</t>
    </rPh>
    <rPh sb="58" eb="59">
      <t>トキ</t>
    </rPh>
    <rPh sb="60" eb="62">
      <t>ホウジン</t>
    </rPh>
    <rPh sb="62" eb="63">
      <t>メイ</t>
    </rPh>
    <rPh sb="64" eb="66">
      <t>キニュウ</t>
    </rPh>
    <phoneticPr fontId="22"/>
  </si>
  <si>
    <r>
      <t>※ 上記事業所の住所を記入（郵便番号は記入不可）
　</t>
    </r>
    <r>
      <rPr>
        <b/>
        <sz val="9"/>
        <rFont val="ＭＳ Ｐゴシック"/>
        <family val="3"/>
        <charset val="128"/>
      </rPr>
      <t>→ この所在市町村を管轄する県事務所等に実施状況書を提出</t>
    </r>
    <rPh sb="2" eb="4">
      <t>ジョウキ</t>
    </rPh>
    <rPh sb="4" eb="7">
      <t>ジギョウショ</t>
    </rPh>
    <rPh sb="8" eb="10">
      <t>ジュウショ</t>
    </rPh>
    <rPh sb="11" eb="13">
      <t>キニュウ</t>
    </rPh>
    <rPh sb="14" eb="18">
      <t>ユウビンバンゴウ</t>
    </rPh>
    <rPh sb="19" eb="21">
      <t>キニュウ</t>
    </rPh>
    <rPh sb="21" eb="23">
      <t>フカ</t>
    </rPh>
    <rPh sb="30" eb="32">
      <t>ショザイ</t>
    </rPh>
    <rPh sb="32" eb="35">
      <t>シチョウソン</t>
    </rPh>
    <rPh sb="36" eb="38">
      <t>カンカツ</t>
    </rPh>
    <rPh sb="40" eb="41">
      <t>ケン</t>
    </rPh>
    <rPh sb="41" eb="44">
      <t>ジムショ</t>
    </rPh>
    <rPh sb="44" eb="45">
      <t>トウ</t>
    </rPh>
    <rPh sb="46" eb="48">
      <t>ジッシ</t>
    </rPh>
    <rPh sb="48" eb="50">
      <t>ジョウキョウ</t>
    </rPh>
    <rPh sb="50" eb="51">
      <t>ショ</t>
    </rPh>
    <rPh sb="52" eb="54">
      <t>テイシュツ</t>
    </rPh>
    <phoneticPr fontId="22"/>
  </si>
  <si>
    <r>
      <t>※ 事業者全体の資本金</t>
    </r>
    <r>
      <rPr>
        <b/>
        <sz val="9"/>
        <rFont val="ＭＳ Ｐゴシック"/>
        <family val="3"/>
        <charset val="128"/>
      </rPr>
      <t>（単位に注意）</t>
    </r>
    <rPh sb="2" eb="5">
      <t>ジギョウシャ</t>
    </rPh>
    <rPh sb="5" eb="7">
      <t>ゼンタイ</t>
    </rPh>
    <rPh sb="8" eb="11">
      <t>シホンキン</t>
    </rPh>
    <rPh sb="12" eb="14">
      <t>タンイ</t>
    </rPh>
    <rPh sb="15" eb="17">
      <t>チュウイ</t>
    </rPh>
    <phoneticPr fontId="22"/>
  </si>
  <si>
    <r>
      <rPr>
        <sz val="9"/>
        <rFont val="ＭＳ 明朝"/>
        <family val="1"/>
        <charset val="128"/>
      </rPr>
      <t>※ 例：052-111-2222、</t>
    </r>
    <r>
      <rPr>
        <b/>
        <sz val="9"/>
        <rFont val="ＭＳ Ｐゴシック"/>
        <family val="3"/>
        <charset val="128"/>
      </rPr>
      <t>"-（ﾊｲﾌﾝ）"付き</t>
    </r>
    <r>
      <rPr>
        <sz val="9"/>
        <rFont val="ＭＳ 明朝"/>
        <family val="1"/>
        <charset val="128"/>
      </rPr>
      <t>の半角数字で記入</t>
    </r>
    <rPh sb="26" eb="27">
      <t>ツ</t>
    </rPh>
    <rPh sb="29" eb="31">
      <t>ハンカク</t>
    </rPh>
    <rPh sb="31" eb="33">
      <t>スウジ</t>
    </rPh>
    <rPh sb="34" eb="36">
      <t>キニュウ</t>
    </rPh>
    <phoneticPr fontId="22"/>
  </si>
  <si>
    <r>
      <rPr>
        <sz val="9"/>
        <rFont val="ＭＳ 明朝"/>
        <family val="1"/>
        <charset val="128"/>
      </rPr>
      <t>※ 例：052-111-3333、</t>
    </r>
    <r>
      <rPr>
        <b/>
        <sz val="9"/>
        <rFont val="ＭＳ Ｐゴシック"/>
        <family val="3"/>
        <charset val="128"/>
      </rPr>
      <t>"-（ﾊｲﾌﾝ）"付き</t>
    </r>
    <r>
      <rPr>
        <sz val="9"/>
        <rFont val="ＭＳ 明朝"/>
        <family val="1"/>
        <charset val="128"/>
      </rPr>
      <t>の半角数字で記入</t>
    </r>
    <rPh sb="34" eb="36">
      <t>キニュウ</t>
    </rPh>
    <phoneticPr fontId="22"/>
  </si>
  <si>
    <r>
      <rPr>
        <b/>
        <sz val="9"/>
        <rFont val="ＭＳ Ｐゴシック"/>
        <family val="3"/>
        <charset val="128"/>
      </rPr>
      <t>※ 計算書①、②又は③を入力することにより自動計算される</t>
    </r>
    <r>
      <rPr>
        <sz val="9"/>
        <rFont val="ＭＳ 明朝"/>
        <family val="1"/>
        <charset val="128"/>
      </rPr>
      <t xml:space="preserve">
</t>
    </r>
    <rPh sb="2" eb="5">
      <t>ケイサンショ</t>
    </rPh>
    <rPh sb="8" eb="9">
      <t>マタ</t>
    </rPh>
    <rPh sb="12" eb="14">
      <t>ニュウリョク</t>
    </rPh>
    <rPh sb="21" eb="23">
      <t>ジドウ</t>
    </rPh>
    <rPh sb="23" eb="25">
      <t>ケイサン</t>
    </rPh>
    <phoneticPr fontId="22"/>
  </si>
  <si>
    <r>
      <rPr>
        <b/>
        <sz val="9"/>
        <rFont val="ＭＳ Ｐゴシック"/>
        <family val="3"/>
        <charset val="128"/>
      </rPr>
      <t>※ 計算書①、②又は③、及び必要に応じて別紙６(2)を入力することにより自動計算される</t>
    </r>
    <r>
      <rPr>
        <sz val="9"/>
        <rFont val="ＭＳ 明朝"/>
        <family val="1"/>
        <charset val="128"/>
      </rPr>
      <t xml:space="preserve">
※ 小数点以下切捨の整数値</t>
    </r>
    <rPh sb="2" eb="5">
      <t>ケイサンショ</t>
    </rPh>
    <rPh sb="8" eb="9">
      <t>マタ</t>
    </rPh>
    <rPh sb="12" eb="13">
      <t>オヨ</t>
    </rPh>
    <rPh sb="14" eb="16">
      <t>ヒツヨウ</t>
    </rPh>
    <rPh sb="17" eb="18">
      <t>オウ</t>
    </rPh>
    <rPh sb="20" eb="22">
      <t>ベッシ</t>
    </rPh>
    <rPh sb="27" eb="29">
      <t>ニュウリョク</t>
    </rPh>
    <rPh sb="36" eb="38">
      <t>ジドウ</t>
    </rPh>
    <rPh sb="38" eb="40">
      <t>ケイサン</t>
    </rPh>
    <rPh sb="47" eb="50">
      <t>ショウスウテン</t>
    </rPh>
    <rPh sb="50" eb="52">
      <t>イカ</t>
    </rPh>
    <rPh sb="52" eb="54">
      <t>キリス</t>
    </rPh>
    <rPh sb="55" eb="58">
      <t>セイスウチ</t>
    </rPh>
    <phoneticPr fontId="22"/>
  </si>
  <si>
    <r>
      <t>※ 例：052-111-2123、代表電話番号を</t>
    </r>
    <r>
      <rPr>
        <b/>
        <sz val="9"/>
        <rFont val="ＭＳ Ｐゴシック"/>
        <family val="3"/>
        <charset val="128"/>
      </rPr>
      <t>"-（ﾊｲﾌﾝ）"付きの半角数字で記入</t>
    </r>
    <rPh sb="17" eb="19">
      <t>ダイヒョウ</t>
    </rPh>
    <rPh sb="19" eb="21">
      <t>デンワ</t>
    </rPh>
    <rPh sb="21" eb="23">
      <t>バンゴウ</t>
    </rPh>
    <rPh sb="33" eb="34">
      <t>ツ</t>
    </rPh>
    <rPh sb="36" eb="38">
      <t>ハンカク</t>
    </rPh>
    <rPh sb="38" eb="40">
      <t>スウジ</t>
    </rPh>
    <phoneticPr fontId="22"/>
  </si>
  <si>
    <r>
      <t>※ 郵便番号は、７桁で入力（例：4608402）、</t>
    </r>
    <r>
      <rPr>
        <b/>
        <sz val="9"/>
        <rFont val="ＭＳ Ｐゴシック"/>
        <family val="3"/>
        <charset val="128"/>
      </rPr>
      <t>※ 工場等の所在地は、市町村名以降を記入</t>
    </r>
    <rPh sb="2" eb="4">
      <t>ユウビン</t>
    </rPh>
    <rPh sb="4" eb="6">
      <t>バンゴウ</t>
    </rPh>
    <rPh sb="14" eb="15">
      <t>レイ</t>
    </rPh>
    <phoneticPr fontId="22"/>
  </si>
  <si>
    <r>
      <t>※ 排出量は</t>
    </r>
    <r>
      <rPr>
        <b/>
        <sz val="9"/>
        <rFont val="ＭＳ Ｐゴシック"/>
        <family val="3"/>
        <charset val="128"/>
      </rPr>
      <t>小数点以下切捨の整数値を記入</t>
    </r>
    <phoneticPr fontId="22"/>
  </si>
  <si>
    <t>別紙４</t>
    <rPh sb="0" eb="2">
      <t>ベッシ</t>
    </rPh>
    <phoneticPr fontId="22"/>
  </si>
  <si>
    <t>（１）実績年度、基準年度及び計画期間</t>
    <rPh sb="3" eb="5">
      <t>ジッセキ</t>
    </rPh>
    <rPh sb="5" eb="7">
      <t>ネンド</t>
    </rPh>
    <rPh sb="14" eb="16">
      <t>ケイカク</t>
    </rPh>
    <rPh sb="16" eb="18">
      <t>キカン</t>
    </rPh>
    <phoneticPr fontId="22"/>
  </si>
  <si>
    <t>計画期間</t>
    <rPh sb="0" eb="2">
      <t>ケイカク</t>
    </rPh>
    <rPh sb="2" eb="4">
      <t>キカン</t>
    </rPh>
    <phoneticPr fontId="22"/>
  </si>
  <si>
    <t>実績年度</t>
    <rPh sb="0" eb="2">
      <t>ジッセキ</t>
    </rPh>
    <rPh sb="2" eb="4">
      <t>ネンド</t>
    </rPh>
    <phoneticPr fontId="22"/>
  </si>
  <si>
    <t>基準年度</t>
    <rPh sb="0" eb="2">
      <t>キジュン</t>
    </rPh>
    <rPh sb="2" eb="4">
      <t>ネンド</t>
    </rPh>
    <phoneticPr fontId="22"/>
  </si>
  <si>
    <t>第１年度</t>
    <rPh sb="0" eb="1">
      <t>ダイ</t>
    </rPh>
    <rPh sb="2" eb="4">
      <t>ネンド</t>
    </rPh>
    <phoneticPr fontId="22"/>
  </si>
  <si>
    <t>第２年度</t>
    <rPh sb="0" eb="1">
      <t>ダイ</t>
    </rPh>
    <rPh sb="2" eb="4">
      <t>ネンド</t>
    </rPh>
    <phoneticPr fontId="22"/>
  </si>
  <si>
    <t>第３年度</t>
    <rPh sb="0" eb="1">
      <t>ダイ</t>
    </rPh>
    <rPh sb="2" eb="4">
      <t>ネンド</t>
    </rPh>
    <phoneticPr fontId="22"/>
  </si>
  <si>
    <t>参考評価</t>
    <rPh sb="0" eb="2">
      <t>サンコウ</t>
    </rPh>
    <rPh sb="2" eb="4">
      <t>ヒョウカ</t>
    </rPh>
    <phoneticPr fontId="22"/>
  </si>
  <si>
    <t>※ 基準年度：　計画書を作成する前年度</t>
    <rPh sb="2" eb="4">
      <t>キジュン</t>
    </rPh>
    <rPh sb="4" eb="6">
      <t>ネンド</t>
    </rPh>
    <rPh sb="8" eb="11">
      <t>ケイカクショ</t>
    </rPh>
    <rPh sb="12" eb="14">
      <t>サクセイ</t>
    </rPh>
    <rPh sb="16" eb="19">
      <t>ゼンネンド</t>
    </rPh>
    <phoneticPr fontId="22"/>
  </si>
  <si>
    <t>年度</t>
    <rPh sb="0" eb="2">
      <t>ネンド</t>
    </rPh>
    <phoneticPr fontId="22"/>
  </si>
  <si>
    <r>
      <t>温室効果ガス排出量
（t-ＣＯ</t>
    </r>
    <r>
      <rPr>
        <vertAlign val="subscript"/>
        <sz val="12"/>
        <rFont val="ＭＳ 明朝"/>
        <family val="1"/>
        <charset val="128"/>
      </rPr>
      <t>２</t>
    </r>
    <r>
      <rPr>
        <sz val="12"/>
        <rFont val="ＭＳ 明朝"/>
        <family val="1"/>
        <charset val="128"/>
      </rPr>
      <t>）</t>
    </r>
    <rPh sb="0" eb="2">
      <t>オンシツ</t>
    </rPh>
    <rPh sb="2" eb="4">
      <t>コウカ</t>
    </rPh>
    <rPh sb="6" eb="9">
      <t>ハイシュツリョウ</t>
    </rPh>
    <phoneticPr fontId="22"/>
  </si>
  <si>
    <t>基準年度比
削減率の平均(％)</t>
    <rPh sb="0" eb="2">
      <t>キジュン</t>
    </rPh>
    <rPh sb="2" eb="4">
      <t>ネンド</t>
    </rPh>
    <rPh sb="4" eb="5">
      <t>ヒ</t>
    </rPh>
    <rPh sb="6" eb="9">
      <t>サクゲンリツ</t>
    </rPh>
    <rPh sb="10" eb="12">
      <t>ヘイキン</t>
    </rPh>
    <phoneticPr fontId="22"/>
  </si>
  <si>
    <t>※ 基準年度の総排出量：　補整後温室効果ガス排出量（別紙２の３(2)）を転記</t>
    <rPh sb="2" eb="4">
      <t>キジュン</t>
    </rPh>
    <rPh sb="4" eb="6">
      <t>ネンド</t>
    </rPh>
    <rPh sb="7" eb="8">
      <t>ソウ</t>
    </rPh>
    <rPh sb="8" eb="11">
      <t>ハイシュツリョウ</t>
    </rPh>
    <rPh sb="13" eb="15">
      <t>ホセイ</t>
    </rPh>
    <rPh sb="15" eb="16">
      <t>ゴ</t>
    </rPh>
    <rPh sb="16" eb="18">
      <t>オンシツ</t>
    </rPh>
    <rPh sb="18" eb="20">
      <t>コウカ</t>
    </rPh>
    <rPh sb="22" eb="25">
      <t>ハイシュツリョウ</t>
    </rPh>
    <rPh sb="26" eb="28">
      <t>ベッシ</t>
    </rPh>
    <rPh sb="36" eb="38">
      <t>テンキ</t>
    </rPh>
    <phoneticPr fontId="22"/>
  </si>
  <si>
    <t>【実績】</t>
    <rPh sb="1" eb="3">
      <t>ジッセキ</t>
    </rPh>
    <phoneticPr fontId="22"/>
  </si>
  <si>
    <t>【目標】</t>
    <rPh sb="1" eb="3">
      <t>モクヒョウ</t>
    </rPh>
    <phoneticPr fontId="22"/>
  </si>
  <si>
    <t>基準年度比
削減率(%)</t>
    <rPh sb="0" eb="2">
      <t>キジュン</t>
    </rPh>
    <rPh sb="2" eb="4">
      <t>ネンド</t>
    </rPh>
    <rPh sb="4" eb="5">
      <t>ヒ</t>
    </rPh>
    <rPh sb="6" eb="8">
      <t>サクゲン</t>
    </rPh>
    <rPh sb="8" eb="9">
      <t>リツ</t>
    </rPh>
    <phoneticPr fontId="22"/>
  </si>
  <si>
    <t/>
  </si>
  <si>
    <t>※　指標：　温室効果ガス排出量と密接な関係を持つ指標を設定し、指標名を記入</t>
    <rPh sb="2" eb="4">
      <t>シヒョウ</t>
    </rPh>
    <rPh sb="6" eb="8">
      <t>オンシツ</t>
    </rPh>
    <rPh sb="8" eb="10">
      <t>コウカ</t>
    </rPh>
    <rPh sb="12" eb="14">
      <t>ハイシュツ</t>
    </rPh>
    <rPh sb="14" eb="15">
      <t>リョウ</t>
    </rPh>
    <rPh sb="16" eb="18">
      <t>ミッセツ</t>
    </rPh>
    <rPh sb="19" eb="21">
      <t>カンケイ</t>
    </rPh>
    <rPh sb="22" eb="23">
      <t>モ</t>
    </rPh>
    <rPh sb="24" eb="26">
      <t>シヒョウ</t>
    </rPh>
    <rPh sb="27" eb="29">
      <t>セッテイ</t>
    </rPh>
    <rPh sb="31" eb="33">
      <t>シヒョウ</t>
    </rPh>
    <rPh sb="33" eb="34">
      <t>メイ</t>
    </rPh>
    <rPh sb="35" eb="37">
      <t>キニュウ</t>
    </rPh>
    <phoneticPr fontId="22"/>
  </si>
  <si>
    <t>指標名</t>
    <rPh sb="0" eb="2">
      <t>シヒョウ</t>
    </rPh>
    <rPh sb="2" eb="3">
      <t>メイ</t>
    </rPh>
    <phoneticPr fontId="22"/>
  </si>
  <si>
    <t>削減率</t>
    <rPh sb="0" eb="2">
      <t>サクゲン</t>
    </rPh>
    <rPh sb="2" eb="3">
      <t>リツ</t>
    </rPh>
    <phoneticPr fontId="22"/>
  </si>
  <si>
    <r>
      <t>※ 基準年度の原単位当たり排出量：</t>
    </r>
    <r>
      <rPr>
        <sz val="12"/>
        <rFont val="ＭＳ Ｐ明朝"/>
        <family val="1"/>
        <charset val="128"/>
      </rPr>
      <t>補整後温室効果ガス排出量（別紙２の３(2)）を原単位の指標で割って算出</t>
    </r>
    <rPh sb="2" eb="4">
      <t>キジュン</t>
    </rPh>
    <rPh sb="4" eb="6">
      <t>ネンド</t>
    </rPh>
    <rPh sb="7" eb="10">
      <t>ゲンタンイ</t>
    </rPh>
    <rPh sb="10" eb="11">
      <t>ア</t>
    </rPh>
    <rPh sb="13" eb="15">
      <t>ハイシュツ</t>
    </rPh>
    <rPh sb="15" eb="16">
      <t>リョウ</t>
    </rPh>
    <rPh sb="17" eb="20">
      <t>ホセイゴ</t>
    </rPh>
    <rPh sb="20" eb="22">
      <t>オンシツ</t>
    </rPh>
    <rPh sb="22" eb="24">
      <t>コウカ</t>
    </rPh>
    <rPh sb="26" eb="29">
      <t>ハイシュツリョウ</t>
    </rPh>
    <rPh sb="40" eb="43">
      <t>ゲンタンイ</t>
    </rPh>
    <rPh sb="44" eb="46">
      <t>シヒョウ</t>
    </rPh>
    <rPh sb="47" eb="48">
      <t>ワ</t>
    </rPh>
    <rPh sb="50" eb="52">
      <t>サンシュツ</t>
    </rPh>
    <phoneticPr fontId="22"/>
  </si>
  <si>
    <t>（３）達成状況とその主な要因</t>
    <rPh sb="3" eb="5">
      <t>タッセイ</t>
    </rPh>
    <rPh sb="5" eb="7">
      <t>ジョウキョウ</t>
    </rPh>
    <rPh sb="10" eb="11">
      <t>オモ</t>
    </rPh>
    <rPh sb="12" eb="14">
      <t>ヨウイン</t>
    </rPh>
    <phoneticPr fontId="22"/>
  </si>
  <si>
    <t>※ 文字入力（860文字以内）</t>
    <rPh sb="2" eb="4">
      <t>モジ</t>
    </rPh>
    <rPh sb="4" eb="6">
      <t>ニュウリョク</t>
    </rPh>
    <phoneticPr fontId="22"/>
  </si>
  <si>
    <t>第1年度</t>
    <rPh sb="0" eb="1">
      <t>ダイ</t>
    </rPh>
    <rPh sb="2" eb="4">
      <t>ネンド</t>
    </rPh>
    <phoneticPr fontId="22"/>
  </si>
  <si>
    <t>第2年度</t>
    <rPh sb="0" eb="1">
      <t>ダイ</t>
    </rPh>
    <rPh sb="2" eb="4">
      <t>ネンド</t>
    </rPh>
    <phoneticPr fontId="22"/>
  </si>
  <si>
    <t>第3年度</t>
    <rPh sb="0" eb="1">
      <t>ダイ</t>
    </rPh>
    <rPh sb="2" eb="4">
      <t>ネンド</t>
    </rPh>
    <phoneticPr fontId="22"/>
  </si>
  <si>
    <t>※正式な評価は第３年度</t>
    <rPh sb="1" eb="3">
      <t>セイシキ</t>
    </rPh>
    <rPh sb="4" eb="6">
      <t>ヒョウカ</t>
    </rPh>
    <rPh sb="7" eb="8">
      <t>ダイ</t>
    </rPh>
    <rPh sb="9" eb="11">
      <t>ネンド</t>
    </rPh>
    <phoneticPr fontId="22"/>
  </si>
  <si>
    <t>対策の分類</t>
  </si>
  <si>
    <t>対策の内容</t>
  </si>
  <si>
    <t>対策の
計画状況</t>
    <rPh sb="0" eb="2">
      <t>タイサク</t>
    </rPh>
    <rPh sb="4" eb="6">
      <t>ケイカク</t>
    </rPh>
    <phoneticPr fontId="22"/>
  </si>
  <si>
    <t>実施状況</t>
  </si>
  <si>
    <t>番号</t>
    <rPh sb="0" eb="2">
      <t>バンゴウ</t>
    </rPh>
    <phoneticPr fontId="22"/>
  </si>
  <si>
    <t>分類</t>
    <rPh sb="0" eb="2">
      <t>ブンルイ</t>
    </rPh>
    <phoneticPr fontId="22"/>
  </si>
  <si>
    <t>実施工場等</t>
    <rPh sb="0" eb="2">
      <t>ジッシ</t>
    </rPh>
    <rPh sb="2" eb="4">
      <t>コウジョウ</t>
    </rPh>
    <rPh sb="4" eb="5">
      <t>トウ</t>
    </rPh>
    <phoneticPr fontId="22"/>
  </si>
  <si>
    <t>必須対策</t>
    <rPh sb="0" eb="2">
      <t>ヒッス</t>
    </rPh>
    <rPh sb="2" eb="4">
      <t>タイサク</t>
    </rPh>
    <phoneticPr fontId="22"/>
  </si>
  <si>
    <t>基盤対策</t>
    <rPh sb="0" eb="2">
      <t>キバン</t>
    </rPh>
    <phoneticPr fontId="22"/>
  </si>
  <si>
    <t>推進体制の整備</t>
  </si>
  <si>
    <t>エネルギー利用設備の管理</t>
  </si>
  <si>
    <t>エネルギー使用量等の把握</t>
  </si>
  <si>
    <t>エネルギー使用実態の確認</t>
  </si>
  <si>
    <t>燃焼設備のエネルギー使用効率の把握・管理</t>
  </si>
  <si>
    <t>流体機械のエネルギー使用効率の把握・管理</t>
  </si>
  <si>
    <t>流体機械の稼働及び規模の合理化</t>
  </si>
  <si>
    <t>区画ごとの温湿度管理</t>
  </si>
  <si>
    <t>熱源設備の運用管理</t>
  </si>
  <si>
    <t>外気導入管理</t>
  </si>
  <si>
    <t>熱の漏洩防止</t>
  </si>
  <si>
    <t>照明設備の運用管理</t>
  </si>
  <si>
    <t>過剰又は不要な照明をなくすための対策を実施しており、その状況を把握している。</t>
  </si>
  <si>
    <t>高効率な照明設備の導入</t>
  </si>
  <si>
    <r>
      <t>点灯時間が年間</t>
    </r>
    <r>
      <rPr>
        <sz val="11"/>
        <rFont val="Century"/>
        <family val="1"/>
      </rPr>
      <t>3,000</t>
    </r>
    <r>
      <rPr>
        <sz val="11"/>
        <rFont val="ＭＳ 明朝"/>
        <family val="1"/>
        <charset val="128"/>
      </rPr>
      <t>時間以上の照明設備の</t>
    </r>
    <r>
      <rPr>
        <sz val="11"/>
        <rFont val="Century"/>
        <family val="1"/>
      </rPr>
      <t>8</t>
    </r>
    <r>
      <rPr>
        <sz val="11"/>
        <rFont val="ＭＳ 明朝"/>
        <family val="1"/>
        <charset val="128"/>
      </rPr>
      <t>割以上を高効率タイプとしている。</t>
    </r>
  </si>
  <si>
    <t>日常的に使用する設備の節電</t>
  </si>
  <si>
    <t>自動車の運用管理</t>
  </si>
  <si>
    <t>実　　施　　状　　況</t>
    <rPh sb="0" eb="1">
      <t>ジツ</t>
    </rPh>
    <rPh sb="3" eb="4">
      <t>シ</t>
    </rPh>
    <rPh sb="6" eb="7">
      <t>ジョウ</t>
    </rPh>
    <rPh sb="9" eb="10">
      <t>キョウ</t>
    </rPh>
    <phoneticPr fontId="22"/>
  </si>
  <si>
    <t>削減効果を
記述できない理由</t>
    <rPh sb="0" eb="2">
      <t>サクゲン</t>
    </rPh>
    <rPh sb="2" eb="4">
      <t>コウカ</t>
    </rPh>
    <rPh sb="6" eb="8">
      <t>キジュツ</t>
    </rPh>
    <rPh sb="12" eb="14">
      <t>リユウ</t>
    </rPh>
    <phoneticPr fontId="22"/>
  </si>
  <si>
    <t>自主対策</t>
    <rPh sb="0" eb="2">
      <t>ジシュ</t>
    </rPh>
    <rPh sb="2" eb="4">
      <t>タイサク</t>
    </rPh>
    <phoneticPr fontId="22"/>
  </si>
  <si>
    <t>その他の削減対策</t>
    <phoneticPr fontId="22"/>
  </si>
  <si>
    <t>③</t>
    <phoneticPr fontId="22"/>
  </si>
  <si>
    <t>評価</t>
    <rPh sb="0" eb="2">
      <t>ヒョウカ</t>
    </rPh>
    <phoneticPr fontId="22"/>
  </si>
  <si>
    <t>実施</t>
    <rPh sb="0" eb="2">
      <t>ジッシ</t>
    </rPh>
    <phoneticPr fontId="22"/>
  </si>
  <si>
    <t>未実施</t>
    <rPh sb="0" eb="3">
      <t>ミジッシ</t>
    </rPh>
    <phoneticPr fontId="22"/>
  </si>
  <si>
    <t>非該当</t>
    <rPh sb="0" eb="3">
      <t>ヒガイトウ</t>
    </rPh>
    <phoneticPr fontId="22"/>
  </si>
  <si>
    <t>区　分</t>
    <rPh sb="0" eb="1">
      <t>ク</t>
    </rPh>
    <rPh sb="2" eb="3">
      <t>ブン</t>
    </rPh>
    <phoneticPr fontId="22"/>
  </si>
  <si>
    <t>入力</t>
    <rPh sb="0" eb="2">
      <t>ニュウリョク</t>
    </rPh>
    <phoneticPr fontId="22"/>
  </si>
  <si>
    <t>複数</t>
    <rPh sb="0" eb="2">
      <t>フクスウ</t>
    </rPh>
    <phoneticPr fontId="22"/>
  </si>
  <si>
    <t>実施内容</t>
    <rPh sb="0" eb="2">
      <t>ジッシ</t>
    </rPh>
    <rPh sb="2" eb="4">
      <t>ナイヨウ</t>
    </rPh>
    <phoneticPr fontId="22"/>
  </si>
  <si>
    <t>削減効果を
記述できない理由</t>
    <phoneticPr fontId="22"/>
  </si>
  <si>
    <t>別紙７</t>
    <rPh sb="0" eb="2">
      <t>ベッシ</t>
    </rPh>
    <phoneticPr fontId="22"/>
  </si>
  <si>
    <t>地球温暖化対策を推進するための体制（テナント等を含む）を構築しており、その活動実態（例えば取組方針の遵守状況の確認等）を記録している。</t>
    <phoneticPr fontId="22"/>
  </si>
  <si>
    <t>主要設備を管理する文書（設備の諸元一覧、配管系統図、温室効果ガスの排出削減を意図した管理基準、機能維持の方法、メンテナンスの方法等）を整備しており、その運用実態を記録している。</t>
    <phoneticPr fontId="22"/>
  </si>
  <si>
    <t>主要設備（群）の稼働状況及びエネルギー使用量を把握又は推計しており、その値を記録し、見える化している。</t>
    <phoneticPr fontId="22"/>
  </si>
  <si>
    <t>設備（群）や施設のエネルギー使用について、稼働時と非稼働時、操業時と非操業時、平日と休日の状況を把握している。</t>
    <phoneticPr fontId="22"/>
  </si>
  <si>
    <t>燃焼設備のエネルギー使用効率や、それに関係する燃料使用量、空気比、排ガス温度、給水温度、廃熱回収率、稼働状況（稼働時間、供給温度・圧力、供給量）等を記録し、適切に管理している。
また、エネルギー使用効率の変動する傾向を把握している。</t>
    <phoneticPr fontId="22"/>
  </si>
  <si>
    <t>ポンプ、ファン、ブロワー、コンプレッサー等の流体機械に対し、流体の漏洩防止や流体輸送時の抵抗の低減に向けた規定があり、規定に基づく管理実態を記録している。</t>
    <phoneticPr fontId="22"/>
  </si>
  <si>
    <t>ポンプ、ファン、ブロワー、コンプレッサー等の流体機械の負荷の低減を図っている。また、その結果を踏まえた小型化、分散配置等の設備（群）の合理化を図っている。</t>
    <phoneticPr fontId="22"/>
  </si>
  <si>
    <t>温度、湿度等の管理値を冷暖房の対象となる区画ごとに規定し、適宜見直している。また、その管理実態を記録している。</t>
    <phoneticPr fontId="22"/>
  </si>
  <si>
    <t>冷却水温度、冷温水温度、圧力等の設定により、熱源設備の効率を高めている。</t>
    <phoneticPr fontId="22"/>
  </si>
  <si>
    <t>夏季冷房期間及び冬季暖房期間に外気導入量を抑制し、外気が有効に活用できる期間に外気を積極的に導入している。</t>
    <phoneticPr fontId="22"/>
  </si>
  <si>
    <t>熱媒体等の輸送配管、フランジ、バルブ等の断熱・保温をしている。また、工業炉の炉壁外面温度を把握しており、断熱化を図っている。</t>
    <phoneticPr fontId="22"/>
  </si>
  <si>
    <t>事務用機器、厨房設備、自動販売機等の従業員等が日常的に使用する電気を消費する設備（他の対策に該当しないもの）について、利用状況に応じた効率的な運転を行っている。</t>
    <phoneticPr fontId="22"/>
  </si>
  <si>
    <t>燃料使用量（排出量単位）及び走行距離を把握しており、それらから算出される該当年度の燃費が基準年度の値から向上している。</t>
    <rPh sb="36" eb="38">
      <t>ガイトウ</t>
    </rPh>
    <phoneticPr fontId="22"/>
  </si>
  <si>
    <t>ベンチマーク管理
（規則第3条第2項該当事業者のみに適用する。）</t>
    <phoneticPr fontId="22"/>
  </si>
  <si>
    <t>様式第２（第９条関係）</t>
    <rPh sb="0" eb="2">
      <t>ヨウシキ</t>
    </rPh>
    <rPh sb="2" eb="3">
      <t>ダイ</t>
    </rPh>
    <rPh sb="5" eb="6">
      <t>ダイ</t>
    </rPh>
    <rPh sb="7" eb="8">
      <t>ジョウ</t>
    </rPh>
    <rPh sb="8" eb="10">
      <t>カンケイ</t>
    </rPh>
    <phoneticPr fontId="22"/>
  </si>
  <si>
    <t>規則第３条第１項第１号該当事業者</t>
    <rPh sb="5" eb="6">
      <t>ダイ</t>
    </rPh>
    <rPh sb="7" eb="8">
      <t>コウ</t>
    </rPh>
    <rPh sb="10" eb="11">
      <t>ゴウ</t>
    </rPh>
    <phoneticPr fontId="22"/>
  </si>
  <si>
    <t>規則第３条第１項第２号該当事業者</t>
    <rPh sb="5" eb="6">
      <t>ダイ</t>
    </rPh>
    <rPh sb="7" eb="8">
      <t>コウ</t>
    </rPh>
    <phoneticPr fontId="22"/>
  </si>
  <si>
    <t>規則第３条第２項該当事業者</t>
    <rPh sb="7" eb="8">
      <t>コウ</t>
    </rPh>
    <phoneticPr fontId="22"/>
  </si>
  <si>
    <r>
      <rPr>
        <b/>
        <sz val="9"/>
        <rFont val="ＭＳ Ｐゴシック"/>
        <family val="3"/>
        <charset val="128"/>
      </rPr>
      <t>※ 計画書で対象となった要件を全て選択</t>
    </r>
    <r>
      <rPr>
        <sz val="9"/>
        <rFont val="ＭＳ 明朝"/>
        <family val="1"/>
        <charset val="128"/>
      </rPr>
      <t xml:space="preserve">
　 第3条1-1　エネルギー使用量1,500kl以上</t>
    </r>
    <rPh sb="2" eb="5">
      <t>ケイカクショ</t>
    </rPh>
    <rPh sb="6" eb="8">
      <t>タイショウ</t>
    </rPh>
    <rPh sb="12" eb="14">
      <t>ヨウケン</t>
    </rPh>
    <rPh sb="15" eb="16">
      <t>スベ</t>
    </rPh>
    <rPh sb="17" eb="19">
      <t>センタク</t>
    </rPh>
    <rPh sb="22" eb="23">
      <t>ダイ</t>
    </rPh>
    <rPh sb="24" eb="25">
      <t>ジョウ</t>
    </rPh>
    <phoneticPr fontId="22"/>
  </si>
  <si>
    <r>
      <t>　 第3条1-2　6.5ガス排出量3,000t-CO</t>
    </r>
    <r>
      <rPr>
        <vertAlign val="subscript"/>
        <sz val="9"/>
        <rFont val="ＭＳ 明朝"/>
        <family val="1"/>
        <charset val="128"/>
      </rPr>
      <t>2</t>
    </r>
    <r>
      <rPr>
        <sz val="9"/>
        <rFont val="ＭＳ 明朝"/>
        <family val="1"/>
        <charset val="128"/>
      </rPr>
      <t>以上、かつ21人以上</t>
    </r>
    <rPh sb="2" eb="3">
      <t>ダイ</t>
    </rPh>
    <rPh sb="4" eb="5">
      <t>ジョウ</t>
    </rPh>
    <rPh sb="34" eb="35">
      <t>ニン</t>
    </rPh>
    <rPh sb="35" eb="37">
      <t>イジョウ</t>
    </rPh>
    <phoneticPr fontId="22"/>
  </si>
  <si>
    <t>　 第3条2　　フランチャイズチェーン事業者（連鎖化事業者）</t>
    <rPh sb="2" eb="3">
      <t>ダイ</t>
    </rPh>
    <rPh sb="4" eb="5">
      <t>ジョウ</t>
    </rPh>
    <rPh sb="23" eb="26">
      <t>レンサカ</t>
    </rPh>
    <rPh sb="26" eb="29">
      <t>ジギョウシャ</t>
    </rPh>
    <phoneticPr fontId="22"/>
  </si>
  <si>
    <t>１　地球温暖化対策の推進に関する方針</t>
    <rPh sb="2" eb="4">
      <t>チキュウ</t>
    </rPh>
    <rPh sb="4" eb="7">
      <t>オンダンカ</t>
    </rPh>
    <rPh sb="7" eb="9">
      <t>タイサク</t>
    </rPh>
    <rPh sb="10" eb="12">
      <t>スイシン</t>
    </rPh>
    <rPh sb="13" eb="14">
      <t>カン</t>
    </rPh>
    <rPh sb="16" eb="18">
      <t>ホウシン</t>
    </rPh>
    <phoneticPr fontId="22"/>
  </si>
  <si>
    <t>２　地球温暖化対策の推進体制</t>
    <rPh sb="2" eb="4">
      <t>チキュウ</t>
    </rPh>
    <rPh sb="4" eb="7">
      <t>オンダンカ</t>
    </rPh>
    <rPh sb="7" eb="9">
      <t>タイサク</t>
    </rPh>
    <rPh sb="10" eb="12">
      <t>スイシン</t>
    </rPh>
    <rPh sb="12" eb="14">
      <t>タイセイ</t>
    </rPh>
    <phoneticPr fontId="22"/>
  </si>
  <si>
    <t>⑧=②×⑥
(基礎排出係数使用時)</t>
    <rPh sb="13" eb="15">
      <t>シヨウ</t>
    </rPh>
    <rPh sb="15" eb="16">
      <t>ジ</t>
    </rPh>
    <phoneticPr fontId="22"/>
  </si>
  <si>
    <t>基礎排出係数</t>
    <phoneticPr fontId="22"/>
  </si>
  <si>
    <t>※ 電気に係る排出係数は、毎年度、国が電気事業者ごとに公表する基礎排出係数と調整後排出係数を記入、単位に注意！</t>
    <rPh sb="2" eb="4">
      <t>デンキ</t>
    </rPh>
    <rPh sb="5" eb="6">
      <t>カカ</t>
    </rPh>
    <rPh sb="7" eb="9">
      <t>ハイシュツ</t>
    </rPh>
    <rPh sb="9" eb="11">
      <t>ケイスウ</t>
    </rPh>
    <rPh sb="13" eb="16">
      <t>マイネンド</t>
    </rPh>
    <rPh sb="17" eb="18">
      <t>クニ</t>
    </rPh>
    <rPh sb="19" eb="21">
      <t>デンキ</t>
    </rPh>
    <rPh sb="21" eb="24">
      <t>ジギョウシャ</t>
    </rPh>
    <rPh sb="27" eb="29">
      <t>コウヒョウ</t>
    </rPh>
    <rPh sb="38" eb="41">
      <t>チョウセイゴ</t>
    </rPh>
    <rPh sb="41" eb="43">
      <t>ハイシュツ</t>
    </rPh>
    <rPh sb="43" eb="45">
      <t>ケイスウ</t>
    </rPh>
    <rPh sb="46" eb="48">
      <t>キニュウ</t>
    </rPh>
    <rPh sb="49" eb="51">
      <t>タンイ</t>
    </rPh>
    <rPh sb="52" eb="54">
      <t>チュウイ</t>
    </rPh>
    <phoneticPr fontId="22"/>
  </si>
  <si>
    <t>基礎排出係数</t>
    <phoneticPr fontId="22"/>
  </si>
  <si>
    <t>※ 排出係数は、発電又は熱の発生に伴い発生したCO2排出量を、発電量又は発生熱量で除して算出、
　　熱供給で他人から供給された電気を使う場合は、基礎排出係数と調整後排出係数を使用した二つの排出係数を算出し上下に記入</t>
    <rPh sb="2" eb="4">
      <t>ハイシュツ</t>
    </rPh>
    <rPh sb="4" eb="6">
      <t>ケイスウ</t>
    </rPh>
    <rPh sb="8" eb="10">
      <t>ハツデン</t>
    </rPh>
    <rPh sb="10" eb="11">
      <t>マタ</t>
    </rPh>
    <rPh sb="12" eb="13">
      <t>ネツ</t>
    </rPh>
    <rPh sb="14" eb="16">
      <t>ハッセイ</t>
    </rPh>
    <rPh sb="17" eb="18">
      <t>トモナ</t>
    </rPh>
    <rPh sb="19" eb="21">
      <t>ハッセイ</t>
    </rPh>
    <rPh sb="26" eb="29">
      <t>ハイシュツリョウ</t>
    </rPh>
    <rPh sb="31" eb="34">
      <t>ハツデンリョウ</t>
    </rPh>
    <rPh sb="34" eb="35">
      <t>マタ</t>
    </rPh>
    <rPh sb="36" eb="38">
      <t>ハッセイ</t>
    </rPh>
    <rPh sb="38" eb="40">
      <t>ネツリョウ</t>
    </rPh>
    <rPh sb="41" eb="42">
      <t>ジョ</t>
    </rPh>
    <rPh sb="44" eb="46">
      <t>サンシュツ</t>
    </rPh>
    <rPh sb="50" eb="53">
      <t>ネツキョウキュウ</t>
    </rPh>
    <rPh sb="54" eb="56">
      <t>タニン</t>
    </rPh>
    <rPh sb="58" eb="60">
      <t>キョウキュウ</t>
    </rPh>
    <rPh sb="63" eb="65">
      <t>デンキ</t>
    </rPh>
    <rPh sb="66" eb="67">
      <t>ツカ</t>
    </rPh>
    <rPh sb="68" eb="70">
      <t>バアイ</t>
    </rPh>
    <rPh sb="79" eb="82">
      <t>チョウセイゴ</t>
    </rPh>
    <rPh sb="82" eb="84">
      <t>ハイシュツ</t>
    </rPh>
    <rPh sb="84" eb="86">
      <t>ケイスウ</t>
    </rPh>
    <rPh sb="87" eb="89">
      <t>シヨウ</t>
    </rPh>
    <rPh sb="91" eb="92">
      <t>フタ</t>
    </rPh>
    <rPh sb="94" eb="96">
      <t>ハイシュツ</t>
    </rPh>
    <rPh sb="96" eb="98">
      <t>ケイスウ</t>
    </rPh>
    <rPh sb="99" eb="101">
      <t>サンシュツ</t>
    </rPh>
    <rPh sb="102" eb="104">
      <t>ジョウゲ</t>
    </rPh>
    <rPh sb="105" eb="107">
      <t>キニュウ</t>
    </rPh>
    <phoneticPr fontId="22"/>
  </si>
  <si>
    <t>CO2排出量
(基礎排出係数使用時)</t>
    <rPh sb="3" eb="6">
      <t>ハイシュツリョウ</t>
    </rPh>
    <rPh sb="14" eb="16">
      <t>シヨウ</t>
    </rPh>
    <rPh sb="16" eb="17">
      <t>ジ</t>
    </rPh>
    <phoneticPr fontId="22"/>
  </si>
  <si>
    <t>※ 全ての事業者が、基礎排出係数使用時と調整後排出係数使用時のCO2排出量を記入</t>
    <rPh sb="2" eb="3">
      <t>スベ</t>
    </rPh>
    <rPh sb="5" eb="8">
      <t>ジギョウシャ</t>
    </rPh>
    <rPh sb="16" eb="18">
      <t>シヨウ</t>
    </rPh>
    <rPh sb="18" eb="19">
      <t>ジ</t>
    </rPh>
    <rPh sb="20" eb="23">
      <t>チョウセイゴ</t>
    </rPh>
    <rPh sb="23" eb="25">
      <t>ハイシュツ</t>
    </rPh>
    <rPh sb="25" eb="27">
      <t>ケイスウ</t>
    </rPh>
    <rPh sb="27" eb="30">
      <t>シヨウジ</t>
    </rPh>
    <rPh sb="34" eb="36">
      <t>ハイシュツ</t>
    </rPh>
    <rPh sb="36" eb="37">
      <t>リョウ</t>
    </rPh>
    <rPh sb="38" eb="40">
      <t>キニュウ</t>
    </rPh>
    <phoneticPr fontId="22"/>
  </si>
  <si>
    <t>「供給した熱」の排出係数については、熱を発生させるために電気を使用した場合は、その電気量には基礎排出係数及び調整後排出係数を乗じそれぞれ算出し、上欄及び下欄に記入すること。熱を発生させるために電気を使用していない場合は、排出係数は同じ値となる。</t>
  </si>
  <si>
    <t>　 (１)  削減対策の実施状況</t>
    <phoneticPr fontId="22"/>
  </si>
  <si>
    <t>別紙５</t>
    <rPh sb="0" eb="2">
      <t>ベッシ</t>
    </rPh>
    <phoneticPr fontId="22"/>
  </si>
  <si>
    <t>実施内容</t>
    <phoneticPr fontId="22"/>
  </si>
  <si>
    <t>大項目</t>
    <rPh sb="0" eb="1">
      <t>ダイ</t>
    </rPh>
    <rPh sb="1" eb="3">
      <t>コウモク</t>
    </rPh>
    <phoneticPr fontId="22"/>
  </si>
  <si>
    <t>小項目</t>
    <rPh sb="0" eb="1">
      <t>ショウ</t>
    </rPh>
    <rPh sb="1" eb="3">
      <t>コウモク</t>
    </rPh>
    <phoneticPr fontId="22"/>
  </si>
  <si>
    <t>実　施　状　況</t>
    <rPh sb="0" eb="1">
      <t>ジツ</t>
    </rPh>
    <rPh sb="2" eb="3">
      <t>シ</t>
    </rPh>
    <rPh sb="4" eb="5">
      <t>ジョウ</t>
    </rPh>
    <rPh sb="6" eb="7">
      <t>キョウ</t>
    </rPh>
    <phoneticPr fontId="22"/>
  </si>
  <si>
    <t xml:space="preserve"> (３) 補整後の温室効果ガス排出量の算出に用いるクレジット等の利用</t>
    <rPh sb="5" eb="7">
      <t>ホセイ</t>
    </rPh>
    <rPh sb="7" eb="8">
      <t>ゴ</t>
    </rPh>
    <rPh sb="9" eb="11">
      <t>オンシツ</t>
    </rPh>
    <rPh sb="11" eb="13">
      <t>コウカ</t>
    </rPh>
    <rPh sb="15" eb="18">
      <t>ハイシュツリョウ</t>
    </rPh>
    <rPh sb="19" eb="21">
      <t>サンシュツ</t>
    </rPh>
    <rPh sb="22" eb="23">
      <t>モチ</t>
    </rPh>
    <rPh sb="30" eb="31">
      <t>トウ</t>
    </rPh>
    <rPh sb="32" eb="34">
      <t>リヨウ</t>
    </rPh>
    <phoneticPr fontId="22"/>
  </si>
  <si>
    <t>（４）クレジット等に関する温室効果ガス換算量の算定方法及び考え方</t>
    <rPh sb="8" eb="9">
      <t>トウ</t>
    </rPh>
    <rPh sb="10" eb="11">
      <t>カン</t>
    </rPh>
    <rPh sb="13" eb="15">
      <t>オンシツ</t>
    </rPh>
    <rPh sb="15" eb="17">
      <t>コウカ</t>
    </rPh>
    <rPh sb="19" eb="22">
      <t>カンサンリョウ</t>
    </rPh>
    <rPh sb="23" eb="25">
      <t>サンテイ</t>
    </rPh>
    <rPh sb="25" eb="27">
      <t>ホウホウ</t>
    </rPh>
    <rPh sb="27" eb="28">
      <t>オヨ</t>
    </rPh>
    <rPh sb="29" eb="30">
      <t>カンガ</t>
    </rPh>
    <rPh sb="31" eb="32">
      <t>カタ</t>
    </rPh>
    <phoneticPr fontId="22"/>
  </si>
  <si>
    <r>
      <t>削減効果
(t-CO</t>
    </r>
    <r>
      <rPr>
        <vertAlign val="subscript"/>
        <sz val="12"/>
        <rFont val="ＭＳ Ｐ明朝"/>
        <family val="1"/>
        <charset val="128"/>
      </rPr>
      <t>2</t>
    </r>
    <r>
      <rPr>
        <sz val="12"/>
        <rFont val="ＭＳ Ｐ明朝"/>
        <family val="1"/>
        <charset val="128"/>
      </rPr>
      <t>/年)</t>
    </r>
    <rPh sb="0" eb="2">
      <t>サクゲン</t>
    </rPh>
    <rPh sb="2" eb="4">
      <t>コウカ</t>
    </rPh>
    <rPh sb="12" eb="13">
      <t>ネン</t>
    </rPh>
    <phoneticPr fontId="22"/>
  </si>
  <si>
    <r>
      <t>削減効果
(ｔ-CO</t>
    </r>
    <r>
      <rPr>
        <vertAlign val="subscript"/>
        <sz val="12"/>
        <rFont val="ＭＳ Ｐ明朝"/>
        <family val="1"/>
        <charset val="128"/>
      </rPr>
      <t>2</t>
    </r>
    <r>
      <rPr>
        <sz val="12"/>
        <rFont val="ＭＳ Ｐ明朝"/>
        <family val="1"/>
        <charset val="128"/>
      </rPr>
      <t>/年)</t>
    </r>
    <phoneticPr fontId="22"/>
  </si>
  <si>
    <t>必須実施率</t>
    <rPh sb="0" eb="2">
      <t>ヒッス</t>
    </rPh>
    <rPh sb="2" eb="4">
      <t>ジッシ</t>
    </rPh>
    <rPh sb="4" eb="5">
      <t>リツ</t>
    </rPh>
    <phoneticPr fontId="22"/>
  </si>
  <si>
    <t>基盤対策</t>
    <rPh sb="0" eb="2">
      <t>キバン</t>
    </rPh>
    <rPh sb="2" eb="4">
      <t>タイサク</t>
    </rPh>
    <phoneticPr fontId="22"/>
  </si>
  <si>
    <t>実施率計算</t>
    <rPh sb="0" eb="2">
      <t>ジッシ</t>
    </rPh>
    <rPh sb="2" eb="3">
      <t>リツ</t>
    </rPh>
    <rPh sb="3" eb="5">
      <t>ケイサン</t>
    </rPh>
    <phoneticPr fontId="22"/>
  </si>
  <si>
    <t>排出原単位</t>
    <phoneticPr fontId="22"/>
  </si>
  <si>
    <t>排出原単位</t>
    <phoneticPr fontId="22"/>
  </si>
  <si>
    <t>※　排出原単位の場合</t>
    <phoneticPr fontId="22"/>
  </si>
  <si>
    <t>【評価対象の排出原単位】</t>
    <rPh sb="1" eb="3">
      <t>ヒョウカ</t>
    </rPh>
    <rPh sb="3" eb="5">
      <t>タイショウ</t>
    </rPh>
    <rPh sb="6" eb="8">
      <t>ハイシュツ</t>
    </rPh>
    <rPh sb="8" eb="11">
      <t>ゲンタンイ</t>
    </rPh>
    <phoneticPr fontId="22"/>
  </si>
  <si>
    <t>排出原単位の指標と単位</t>
    <rPh sb="0" eb="2">
      <t>ハイシュツ</t>
    </rPh>
    <rPh sb="2" eb="5">
      <t>ゲンタンイ</t>
    </rPh>
    <rPh sb="6" eb="8">
      <t>シヒョウ</t>
    </rPh>
    <rPh sb="9" eb="11">
      <t>タンイ</t>
    </rPh>
    <phoneticPr fontId="22"/>
  </si>
  <si>
    <t>【評価対象外の排出原単位】</t>
    <rPh sb="1" eb="3">
      <t>ヒョウカ</t>
    </rPh>
    <rPh sb="3" eb="6">
      <t>タイショウガイ</t>
    </rPh>
    <rPh sb="7" eb="9">
      <t>ハイシュツ</t>
    </rPh>
    <rPh sb="9" eb="12">
      <t>ゲンタンイ</t>
    </rPh>
    <phoneticPr fontId="22"/>
  </si>
  <si>
    <t>※ 総排出量は小数点以下切捨で記入</t>
    <rPh sb="2" eb="3">
      <t>ソウ</t>
    </rPh>
    <rPh sb="3" eb="6">
      <t>ハイシュツリョウ</t>
    </rPh>
    <rPh sb="7" eb="10">
      <t>ショウスウテン</t>
    </rPh>
    <rPh sb="10" eb="12">
      <t>イカ</t>
    </rPh>
    <rPh sb="12" eb="14">
      <t>キリス</t>
    </rPh>
    <rPh sb="15" eb="17">
      <t>キニュウ</t>
    </rPh>
    <phoneticPr fontId="22"/>
  </si>
  <si>
    <r>
      <t>②非ｴﾈﾙｷﾞｰ起源
  ＣＯ</t>
    </r>
    <r>
      <rPr>
        <vertAlign val="subscript"/>
        <sz val="9"/>
        <rFont val="ＭＳ 明朝"/>
        <family val="1"/>
        <charset val="128"/>
      </rPr>
      <t>２</t>
    </r>
    <r>
      <rPr>
        <sz val="9"/>
        <rFont val="ＭＳ 明朝"/>
        <family val="1"/>
        <charset val="128"/>
      </rPr>
      <t xml:space="preserve">
 （③を除く。）</t>
    </r>
    <phoneticPr fontId="22"/>
  </si>
  <si>
    <r>
      <t>③廃棄物の原燃料　
　使用に伴う非ｴﾈ
　ﾙｷﾞｰ起源ＣＯ</t>
    </r>
    <r>
      <rPr>
        <vertAlign val="subscript"/>
        <sz val="9"/>
        <rFont val="ＭＳ 明朝"/>
        <family val="1"/>
        <charset val="128"/>
      </rPr>
      <t>２</t>
    </r>
    <phoneticPr fontId="22"/>
  </si>
  <si>
    <t>※ 年度は西暦</t>
    <rPh sb="2" eb="4">
      <t>ネンド</t>
    </rPh>
    <rPh sb="5" eb="7">
      <t>セイレキ</t>
    </rPh>
    <phoneticPr fontId="22"/>
  </si>
  <si>
    <t>※ 総排出量または排出原単位のいずれかで目標を立てる</t>
    <rPh sb="2" eb="3">
      <t>ソウ</t>
    </rPh>
    <rPh sb="3" eb="6">
      <t>ハイシュツリョウ</t>
    </rPh>
    <rPh sb="9" eb="11">
      <t>ハイシュツ</t>
    </rPh>
    <rPh sb="11" eb="14">
      <t>ゲンタンイ</t>
    </rPh>
    <rPh sb="20" eb="22">
      <t>モクヒョウ</t>
    </rPh>
    <rPh sb="23" eb="24">
      <t>タ</t>
    </rPh>
    <phoneticPr fontId="22"/>
  </si>
  <si>
    <t>※ 排出原単位は有効数字4桁で記入</t>
    <rPh sb="2" eb="4">
      <t>ハイシュツ</t>
    </rPh>
    <rPh sb="4" eb="7">
      <t>ゲンタンイ</t>
    </rPh>
    <phoneticPr fontId="22"/>
  </si>
  <si>
    <r>
      <t>※ 基準年度の排出原単位：</t>
    </r>
    <r>
      <rPr>
        <sz val="12"/>
        <rFont val="ＭＳ Ｐ明朝"/>
        <family val="1"/>
        <charset val="128"/>
      </rPr>
      <t>補整後温室効果ガス排出量（別紙２の３(2)）を原単位の指標で割って算出</t>
    </r>
    <rPh sb="2" eb="4">
      <t>キジュン</t>
    </rPh>
    <rPh sb="4" eb="6">
      <t>ネンド</t>
    </rPh>
    <rPh sb="7" eb="9">
      <t>ハイシュツ</t>
    </rPh>
    <rPh sb="9" eb="12">
      <t>ゲンタンイ</t>
    </rPh>
    <rPh sb="13" eb="16">
      <t>ホセイゴ</t>
    </rPh>
    <rPh sb="16" eb="18">
      <t>オンシツ</t>
    </rPh>
    <rPh sb="18" eb="20">
      <t>コウカ</t>
    </rPh>
    <rPh sb="22" eb="25">
      <t>ハイシュツリョウ</t>
    </rPh>
    <rPh sb="36" eb="39">
      <t>ゲンタンイ</t>
    </rPh>
    <rPh sb="40" eb="42">
      <t>シヒョウ</t>
    </rPh>
    <rPh sb="43" eb="44">
      <t>ワ</t>
    </rPh>
    <rPh sb="46" eb="48">
      <t>サンシュツ</t>
    </rPh>
    <phoneticPr fontId="22"/>
  </si>
  <si>
    <t>1 J-ｸﾚｼﾞｯﾄ等（実績年度）</t>
    <rPh sb="10" eb="11">
      <t>トウ</t>
    </rPh>
    <rPh sb="12" eb="14">
      <t>ジッセキ</t>
    </rPh>
    <phoneticPr fontId="22"/>
  </si>
  <si>
    <r>
      <t>2 ｸﾞﾘｰﾝｴﾈﾙｷﾞｰCO</t>
    </r>
    <r>
      <rPr>
        <vertAlign val="subscript"/>
        <sz val="9"/>
        <rFont val="ＭＳ Ｐゴシック"/>
        <family val="3"/>
        <charset val="128"/>
      </rPr>
      <t>2</t>
    </r>
    <r>
      <rPr>
        <sz val="9"/>
        <rFont val="ＭＳ Ｐゴシック"/>
        <family val="3"/>
        <charset val="128"/>
      </rPr>
      <t>削減相当量（実績年度）</t>
    </r>
    <rPh sb="16" eb="18">
      <t>サクゲン</t>
    </rPh>
    <rPh sb="18" eb="20">
      <t>ソウトウ</t>
    </rPh>
    <rPh sb="20" eb="21">
      <t>リョウ</t>
    </rPh>
    <rPh sb="22" eb="24">
      <t>ジッセキ</t>
    </rPh>
    <phoneticPr fontId="22"/>
  </si>
  <si>
    <t>3 二国間クレジット（実績年度）</t>
    <rPh sb="2" eb="3">
      <t>ニ</t>
    </rPh>
    <rPh sb="3" eb="5">
      <t>コクカン</t>
    </rPh>
    <rPh sb="11" eb="13">
      <t>ジッセキ</t>
    </rPh>
    <rPh sb="13" eb="15">
      <t>ネンド</t>
    </rPh>
    <phoneticPr fontId="22"/>
  </si>
  <si>
    <t>実施内容又は未実施の場合における課題</t>
    <rPh sb="0" eb="2">
      <t>ジッシ</t>
    </rPh>
    <rPh sb="2" eb="4">
      <t>ナイヨウ</t>
    </rPh>
    <rPh sb="4" eb="5">
      <t>マタ</t>
    </rPh>
    <rPh sb="6" eb="9">
      <t>ミジッシ</t>
    </rPh>
    <rPh sb="10" eb="12">
      <t>バアイ</t>
    </rPh>
    <rPh sb="16" eb="18">
      <t>カダイ</t>
    </rPh>
    <phoneticPr fontId="22"/>
  </si>
  <si>
    <t>②調達時の配慮・工夫等によって、サプライチェーン（調達先）の温室効果ガス削減につながる取組</t>
    <rPh sb="1" eb="3">
      <t>チョウタツ</t>
    </rPh>
    <rPh sb="3" eb="4">
      <t>ジ</t>
    </rPh>
    <rPh sb="5" eb="7">
      <t>ハイリョ</t>
    </rPh>
    <rPh sb="8" eb="10">
      <t>クフウ</t>
    </rPh>
    <rPh sb="10" eb="11">
      <t>トウ</t>
    </rPh>
    <rPh sb="25" eb="28">
      <t>チョウタツサキ</t>
    </rPh>
    <rPh sb="30" eb="32">
      <t>オンシツ</t>
    </rPh>
    <rPh sb="32" eb="34">
      <t>コウカ</t>
    </rPh>
    <rPh sb="36" eb="38">
      <t>サクゲン</t>
    </rPh>
    <rPh sb="43" eb="45">
      <t>トリクミ</t>
    </rPh>
    <phoneticPr fontId="22"/>
  </si>
  <si>
    <t>①低炭素型社会の構築につながる技術・製品・サービスの提供</t>
    <rPh sb="1" eb="4">
      <t>テイタンソ</t>
    </rPh>
    <rPh sb="4" eb="5">
      <t>ガタ</t>
    </rPh>
    <rPh sb="5" eb="7">
      <t>シャカイ</t>
    </rPh>
    <rPh sb="8" eb="10">
      <t>コウチク</t>
    </rPh>
    <rPh sb="15" eb="17">
      <t>ギジュツ</t>
    </rPh>
    <rPh sb="18" eb="20">
      <t>セイヒン</t>
    </rPh>
    <rPh sb="26" eb="28">
      <t>テイキョウ</t>
    </rPh>
    <phoneticPr fontId="22"/>
  </si>
  <si>
    <t>※　排出量の場合</t>
    <phoneticPr fontId="22"/>
  </si>
  <si>
    <t>※ 小売電気事業者以外から電力を供給されている場合は、この欄に記入</t>
    <rPh sb="2" eb="4">
      <t>コウ</t>
    </rPh>
    <rPh sb="4" eb="6">
      <t>デンキ</t>
    </rPh>
    <rPh sb="6" eb="9">
      <t>ジギョウシャ</t>
    </rPh>
    <rPh sb="9" eb="11">
      <t>イガイ</t>
    </rPh>
    <rPh sb="13" eb="15">
      <t>デンリョク</t>
    </rPh>
    <rPh sb="16" eb="18">
      <t>キョウキュウ</t>
    </rPh>
    <rPh sb="23" eb="25">
      <t>バアイ</t>
    </rPh>
    <rPh sb="29" eb="30">
      <t>ラン</t>
    </rPh>
    <rPh sb="31" eb="33">
      <t>キニュウ</t>
    </rPh>
    <phoneticPr fontId="22"/>
  </si>
  <si>
    <t>※ 小売電気事業者以外から電力を供給されている場合は、昼間、夜間の区別は不要</t>
    <rPh sb="2" eb="4">
      <t>コウ</t>
    </rPh>
    <rPh sb="4" eb="6">
      <t>デンキ</t>
    </rPh>
    <rPh sb="6" eb="9">
      <t>ジギョウシャ</t>
    </rPh>
    <rPh sb="27" eb="29">
      <t>ヒルマ</t>
    </rPh>
    <rPh sb="30" eb="32">
      <t>ヤカン</t>
    </rPh>
    <rPh sb="33" eb="35">
      <t>クベツ</t>
    </rPh>
    <rPh sb="36" eb="38">
      <t>フヨウ</t>
    </rPh>
    <phoneticPr fontId="22"/>
  </si>
  <si>
    <t>※ 計画書で対象となった温室効果ガスについて記入
　（計画期間内は、当該ガスの規模要件を下回ったとしても記入）
※ ①は、基礎排出量（電気には基礎排出係数を使用）を記入</t>
    <rPh sb="52" eb="54">
      <t>キニュウ</t>
    </rPh>
    <rPh sb="62" eb="64">
      <t>キソ</t>
    </rPh>
    <rPh sb="64" eb="66">
      <t>ハイシュツ</t>
    </rPh>
    <rPh sb="66" eb="67">
      <t>リョウ</t>
    </rPh>
    <rPh sb="68" eb="70">
      <t>デンキ</t>
    </rPh>
    <rPh sb="79" eb="81">
      <t>シヨウ</t>
    </rPh>
    <rPh sb="83" eb="85">
      <t>キニュウ</t>
    </rPh>
    <phoneticPr fontId="22"/>
  </si>
  <si>
    <t>※ ①は、基礎排出量（電気には基礎排出係数を使用）を記入</t>
    <rPh sb="5" eb="7">
      <t>キソ</t>
    </rPh>
    <phoneticPr fontId="22"/>
  </si>
  <si>
    <t>次の事業毎にベンチマーク指標を把握し、該当年度の値が基準年度の値から減少している。
　 ・ コンビニエンスストア業　　 ・ ホテル業
 　・ 百貨店業                 　　・ 食料品スーパー業
   ・ ショッピングセンター業</t>
    <rPh sb="19" eb="21">
      <t>ガイトウ</t>
    </rPh>
    <rPh sb="97" eb="98">
      <t>リョウ</t>
    </rPh>
    <phoneticPr fontId="22"/>
  </si>
  <si>
    <r>
      <t xml:space="preserve">※ 画像データの貼り付けや、テキストボックス、図形等により作成
</t>
    </r>
    <r>
      <rPr>
        <b/>
        <sz val="11"/>
        <rFont val="ＭＳ 明朝"/>
        <family val="1"/>
        <charset val="128"/>
      </rPr>
      <t>（画像を張り付ける場合はこのセルに貼り付け後左に移動させてください）</t>
    </r>
    <rPh sb="2" eb="4">
      <t>ガゾウ</t>
    </rPh>
    <rPh sb="8" eb="9">
      <t>ハ</t>
    </rPh>
    <rPh sb="10" eb="11">
      <t>ツ</t>
    </rPh>
    <rPh sb="23" eb="25">
      <t>ズケイ</t>
    </rPh>
    <rPh sb="25" eb="26">
      <t>トウ</t>
    </rPh>
    <rPh sb="29" eb="31">
      <t>サクセイ</t>
    </rPh>
    <rPh sb="33" eb="35">
      <t>ガゾウ</t>
    </rPh>
    <rPh sb="36" eb="37">
      <t>ハ</t>
    </rPh>
    <rPh sb="38" eb="39">
      <t>ツ</t>
    </rPh>
    <rPh sb="41" eb="43">
      <t>バアイ</t>
    </rPh>
    <rPh sb="49" eb="50">
      <t>ハ</t>
    </rPh>
    <rPh sb="51" eb="52">
      <t>ツ</t>
    </rPh>
    <rPh sb="53" eb="54">
      <t>ゴ</t>
    </rPh>
    <rPh sb="54" eb="55">
      <t>ヒダリ</t>
    </rPh>
    <rPh sb="56" eb="58">
      <t>イドウ</t>
    </rPh>
    <phoneticPr fontId="22"/>
  </si>
  <si>
    <t>自主対策1</t>
    <rPh sb="0" eb="2">
      <t>ジシュ</t>
    </rPh>
    <rPh sb="2" eb="4">
      <t>タイサク</t>
    </rPh>
    <phoneticPr fontId="22"/>
  </si>
  <si>
    <t>自主対策2</t>
    <rPh sb="0" eb="2">
      <t>ジシュ</t>
    </rPh>
    <rPh sb="2" eb="4">
      <t>タイサク</t>
    </rPh>
    <phoneticPr fontId="22"/>
  </si>
  <si>
    <t>自主対策3</t>
    <rPh sb="0" eb="2">
      <t>ジシュ</t>
    </rPh>
    <rPh sb="2" eb="4">
      <t>タイサク</t>
    </rPh>
    <phoneticPr fontId="22"/>
  </si>
  <si>
    <t xml:space="preserve">①低炭素型社会の構築につながる技術・製品・サービスの調達 </t>
    <phoneticPr fontId="22"/>
  </si>
  <si>
    <t>2 低炭素型の技術・製品・サービスの提供における対策</t>
    <phoneticPr fontId="22"/>
  </si>
  <si>
    <t>3 その他の先進的・先導的対策</t>
    <phoneticPr fontId="22"/>
  </si>
  <si>
    <t>②提供時の配慮・工夫等によって、サプライチェーン（供給先）の温室効果ガス削減につながる取組</t>
    <phoneticPr fontId="22"/>
  </si>
  <si>
    <t>①地球温暖化対策の実施状況や温室効果ガス排出量の情報開示</t>
    <phoneticPr fontId="22"/>
  </si>
  <si>
    <t>②従業員に対する低炭素行動の促進（特定事業者からの排出に関わらないもの）</t>
    <phoneticPr fontId="22"/>
  </si>
  <si>
    <t>③二酸化炭素の吸収源整備</t>
    <phoneticPr fontId="22"/>
  </si>
  <si>
    <t>④地球温暖化対策に関わる人材の育成や技術の伝承</t>
    <phoneticPr fontId="22"/>
  </si>
  <si>
    <t>⑤地球温暖化対策に関わる技術の研究開発の推進</t>
    <phoneticPr fontId="22"/>
  </si>
  <si>
    <t>⑥その他温室効果ガスの削減に間接的に寄与する対策</t>
    <phoneticPr fontId="22"/>
  </si>
  <si>
    <t>　地球温暖化対策計画書等に関する要綱第６条の規定により、地球温暖化対策実施状況書を提出します。</t>
    <rPh sb="1" eb="3">
      <t>チキュウ</t>
    </rPh>
    <rPh sb="3" eb="6">
      <t>オンダンカ</t>
    </rPh>
    <rPh sb="6" eb="8">
      <t>タイサク</t>
    </rPh>
    <rPh sb="8" eb="11">
      <t>ケイカクショ</t>
    </rPh>
    <rPh sb="11" eb="12">
      <t>トウ</t>
    </rPh>
    <rPh sb="13" eb="14">
      <t>カン</t>
    </rPh>
    <rPh sb="16" eb="18">
      <t>ヨウコウ</t>
    </rPh>
    <rPh sb="18" eb="19">
      <t>ダイ</t>
    </rPh>
    <rPh sb="20" eb="21">
      <t>ジョウ</t>
    </rPh>
    <rPh sb="22" eb="24">
      <t>キテイ</t>
    </rPh>
    <rPh sb="28" eb="30">
      <t>チキュウ</t>
    </rPh>
    <rPh sb="30" eb="33">
      <t>オンダンカ</t>
    </rPh>
    <rPh sb="33" eb="35">
      <t>タイサク</t>
    </rPh>
    <rPh sb="35" eb="37">
      <t>ジッシ</t>
    </rPh>
    <rPh sb="37" eb="39">
      <t>ジョウキョウ</t>
    </rPh>
    <rPh sb="39" eb="40">
      <t>ショ</t>
    </rPh>
    <rPh sb="41" eb="43">
      <t>テイシュツ</t>
    </rPh>
    <phoneticPr fontId="22"/>
  </si>
  <si>
    <t>　２　用紙の大きさは、日本産業規格Ａ４とすること。</t>
    <rPh sb="3" eb="5">
      <t>ヨウシ</t>
    </rPh>
    <rPh sb="6" eb="7">
      <t>オオ</t>
    </rPh>
    <rPh sb="11" eb="13">
      <t>ニホン</t>
    </rPh>
    <rPh sb="13" eb="15">
      <t>サンギョウ</t>
    </rPh>
    <rPh sb="15" eb="17">
      <t>キカク</t>
    </rPh>
    <phoneticPr fontId="22"/>
  </si>
  <si>
    <t>※その他の事業者の排出係数は、以下のWebページの提出年度の提出用PDFを参照</t>
    <rPh sb="3" eb="4">
      <t>タ</t>
    </rPh>
    <rPh sb="5" eb="8">
      <t>ジギョウシャ</t>
    </rPh>
    <rPh sb="9" eb="11">
      <t>ハイシュツ</t>
    </rPh>
    <rPh sb="11" eb="13">
      <t>ケイスウ</t>
    </rPh>
    <rPh sb="15" eb="17">
      <t>イカ</t>
    </rPh>
    <rPh sb="25" eb="27">
      <t>テイシュツ</t>
    </rPh>
    <rPh sb="27" eb="29">
      <t>ネンド</t>
    </rPh>
    <rPh sb="30" eb="32">
      <t>テイシュツ</t>
    </rPh>
    <rPh sb="32" eb="33">
      <t>ヨウ</t>
    </rPh>
    <rPh sb="37" eb="39">
      <t>サンショウ</t>
    </rPh>
    <phoneticPr fontId="22"/>
  </si>
  <si>
    <t>　　https://ghg-santeikohyo.env.go.jp/calc（環境省の電気事業者別排出係数一覧）</t>
    <rPh sb="41" eb="44">
      <t>カンキョウショウ</t>
    </rPh>
    <rPh sb="55" eb="57">
      <t>イチラン</t>
    </rPh>
    <phoneticPr fontId="22"/>
  </si>
  <si>
    <t>　　・一覧の末尾に記載されている「一般送配電事業者」の値は、離島等特殊な契約のものなので、その場合以外は使用しない。</t>
    <rPh sb="3" eb="5">
      <t>イチラン</t>
    </rPh>
    <rPh sb="47" eb="49">
      <t>バアイ</t>
    </rPh>
    <rPh sb="49" eb="51">
      <t>イガイ</t>
    </rPh>
    <phoneticPr fontId="22"/>
  </si>
  <si>
    <t>　　　（「小売電気事業者」としての関西電力等の値を使用する。）</t>
    <phoneticPr fontId="22"/>
  </si>
  <si>
    <t>　　・調整後排出係数について、メニューが複数ある小売電気事業者については契約の種別によりメニューが変わるが、</t>
    <phoneticPr fontId="22"/>
  </si>
  <si>
    <t xml:space="preserve">     再生エネ比率の特約などのない一般的な契約の場合は、（残差）と記載のあるメニューの値を使用する。</t>
    <phoneticPr fontId="22"/>
  </si>
  <si>
    <t xml:space="preserve">  　　（ （参考値）事業者全体の方を使用しない。）</t>
    <rPh sb="19" eb="21">
      <t>シヨウ</t>
    </rPh>
    <phoneticPr fontId="22"/>
  </si>
  <si>
    <t>1 低炭素型の技術・製品・サービスの調達における対策</t>
    <rPh sb="24" eb="26">
      <t>タイサク</t>
    </rPh>
    <phoneticPr fontId="22"/>
  </si>
  <si>
    <t>４　温室効果ガスの排出の量の削減等に係る目標の達成状況</t>
    <rPh sb="12" eb="13">
      <t>リョウ</t>
    </rPh>
    <rPh sb="14" eb="16">
      <t>サクゲン</t>
    </rPh>
    <rPh sb="16" eb="17">
      <t>トウ</t>
    </rPh>
    <rPh sb="20" eb="22">
      <t>モクヒョウ</t>
    </rPh>
    <rPh sb="23" eb="25">
      <t>タッセイ</t>
    </rPh>
    <rPh sb="25" eb="27">
      <t>ジョウキョウ</t>
    </rPh>
    <phoneticPr fontId="22"/>
  </si>
  <si>
    <t>５　温室効果ガスの排出の量の削減等に係る措置</t>
    <rPh sb="12" eb="13">
      <t>リョウ</t>
    </rPh>
    <rPh sb="14" eb="16">
      <t>サクゲン</t>
    </rPh>
    <rPh sb="16" eb="17">
      <t>トウ</t>
    </rPh>
    <rPh sb="18" eb="19">
      <t>カカ</t>
    </rPh>
    <phoneticPr fontId="22"/>
  </si>
  <si>
    <t xml:space="preserve"> 　(２) 温室効果ガスの排出の量の削減等に向けた先進的・先導的対策の実施状況</t>
    <rPh sb="6" eb="8">
      <t>オンシツ</t>
    </rPh>
    <rPh sb="8" eb="10">
      <t>コウカ</t>
    </rPh>
    <rPh sb="13" eb="15">
      <t>ハイシュツ</t>
    </rPh>
    <rPh sb="16" eb="17">
      <t>リョウ</t>
    </rPh>
    <rPh sb="18" eb="20">
      <t>サクゲン</t>
    </rPh>
    <rPh sb="20" eb="21">
      <t>トウ</t>
    </rPh>
    <rPh sb="22" eb="23">
      <t>ム</t>
    </rPh>
    <rPh sb="25" eb="28">
      <t>センシンテキ</t>
    </rPh>
    <rPh sb="29" eb="32">
      <t>センドウテキ</t>
    </rPh>
    <rPh sb="32" eb="34">
      <t>タイサク</t>
    </rPh>
    <rPh sb="35" eb="37">
      <t>ジッシ</t>
    </rPh>
    <rPh sb="37" eb="39">
      <t>ジョウキョウ</t>
    </rPh>
    <phoneticPr fontId="22"/>
  </si>
  <si>
    <t>（２）排出の量の削減等に係る目標の達成状況</t>
    <rPh sb="6" eb="7">
      <t>リョウ</t>
    </rPh>
    <rPh sb="8" eb="10">
      <t>サクゲン</t>
    </rPh>
    <rPh sb="10" eb="11">
      <t>トウ</t>
    </rPh>
    <rPh sb="14" eb="16">
      <t>モクヒョウ</t>
    </rPh>
    <rPh sb="17" eb="19">
      <t>タッセイ</t>
    </rPh>
    <rPh sb="19" eb="21">
      <t>ジョウキョウ</t>
    </rPh>
    <phoneticPr fontId="22"/>
  </si>
  <si>
    <t>電気事業者
（中部電力
ミライズ）</t>
    <rPh sb="0" eb="2">
      <t>デンキ</t>
    </rPh>
    <rPh sb="2" eb="5">
      <t>ジギョウシャ</t>
    </rPh>
    <rPh sb="7" eb="9">
      <t>チュウブ</t>
    </rPh>
    <rPh sb="9" eb="11">
      <t>デンリョク</t>
    </rPh>
    <phoneticPr fontId="22"/>
  </si>
  <si>
    <t>4 非化石証書（実績年度）</t>
    <rPh sb="2" eb="5">
      <t>ヒカセキ</t>
    </rPh>
    <rPh sb="5" eb="7">
      <t>ショウショ</t>
    </rPh>
    <rPh sb="8" eb="10">
      <t>ジッセキ</t>
    </rPh>
    <rPh sb="10" eb="12">
      <t>ネンド</t>
    </rPh>
    <phoneticPr fontId="22"/>
  </si>
  <si>
    <t>5 自らが創出した国内認証排出削減量のうち他者への移転量(実績年度)</t>
    <rPh sb="29" eb="31">
      <t>ジッセキ</t>
    </rPh>
    <rPh sb="31" eb="33">
      <t>ネンド</t>
    </rPh>
    <phoneticPr fontId="22"/>
  </si>
  <si>
    <t>※ 自らが創出した国内認証排出削減量のうち他者への移転量を選択した場合は、負の数を記入</t>
    <phoneticPr fontId="22"/>
  </si>
  <si>
    <t>※ 非化石証書の場合は「非化石証書の量×全国平均係数×補正率」で算出した量を記入
  （電気事業者から小売供給された電気の使用に伴って発生するCO2の排出量を上限とする。）</t>
    <phoneticPr fontId="22"/>
  </si>
  <si>
    <t xml:space="preserve">   全国平均係数及び補正率は、毎年度環境省及び経済産業省が公表する値を使用
  （電気事業者別排出係数一覧 (https://ghg-santeikohyo.env.go.jp/calc)と一緒に公表）</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</si>
</sst>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000_);[Red]\(#,##0.000\)"/>
    <numFmt numFmtId="178" formatCode="#,##0.0000_ "/>
    <numFmt numFmtId="179" formatCode="#,##0.0000"/>
    <numFmt numFmtId="180" formatCode="#,##0;\-#,##0;#"/>
    <numFmt numFmtId="181" formatCode="#,##0.0;\-#,##0.0;#.0"/>
    <numFmt numFmtId="182" formatCode="#,##0.00;\-#,##0.00;#.00"/>
    <numFmt numFmtId="183" formatCode="#,##0.000;\-#,##0.000;#.000"/>
    <numFmt numFmtId="184" formatCode="#"/>
    <numFmt numFmtId="185" formatCode="###&quot;-&quot;####"/>
    <numFmt numFmtId="186" formatCode="#,##0.000;\-#,##0.00;#.000"/>
    <numFmt numFmtId="187" formatCode="#,##0_);[Red]\(#,##0\)"/>
    <numFmt numFmtId="188" formatCode="#,##0;[Red]#,##0"/>
    <numFmt numFmtId="189" formatCode="0_ "/>
    <numFmt numFmtId="190" formatCode="000&quot;-&quot;0000"/>
    <numFmt numFmtId="191" formatCode="0.0%"/>
    <numFmt numFmtId="192" formatCode="000\-0000"/>
  </numFmts>
  <fonts count="105">
    <font>
      <sz val="11"/>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0.5"/>
      <name val="ＭＳ 明朝"/>
      <family val="1"/>
      <charset val="128"/>
    </font>
    <font>
      <sz val="14"/>
      <name val="ＭＳ 明朝"/>
      <family val="1"/>
      <charset val="128"/>
    </font>
    <font>
      <sz val="10"/>
      <name val="ＭＳ ゴシック"/>
      <family val="3"/>
      <charset val="128"/>
    </font>
    <font>
      <vertAlign val="subscript"/>
      <sz val="10.5"/>
      <name val="ＭＳ 明朝"/>
      <family val="1"/>
      <charset val="128"/>
    </font>
    <font>
      <sz val="9"/>
      <name val="ＭＳ 明朝"/>
      <family val="1"/>
      <charset val="128"/>
    </font>
    <font>
      <vertAlign val="subscript"/>
      <sz val="11"/>
      <name val="ＭＳ 明朝"/>
      <family val="1"/>
      <charset val="128"/>
    </font>
    <font>
      <sz val="11"/>
      <name val="ＭＳ 明朝"/>
      <family val="1"/>
      <charset val="128"/>
    </font>
    <font>
      <vertAlign val="superscript"/>
      <sz val="11"/>
      <name val="ＭＳ 明朝"/>
      <family val="1"/>
      <charset val="128"/>
    </font>
    <font>
      <b/>
      <sz val="10.5"/>
      <name val="ＭＳ 明朝"/>
      <family val="1"/>
      <charset val="128"/>
    </font>
    <font>
      <sz val="1"/>
      <name val="ＭＳ 明朝"/>
      <family val="1"/>
      <charset val="128"/>
    </font>
    <font>
      <sz val="10.5"/>
      <name val="ＭＳ Ｐ明朝"/>
      <family val="1"/>
      <charset val="128"/>
    </font>
    <font>
      <sz val="9.5"/>
      <name val="ＭＳ 明朝"/>
      <family val="1"/>
      <charset val="128"/>
    </font>
    <font>
      <vertAlign val="subscript"/>
      <sz val="9.5"/>
      <name val="ＭＳ 明朝"/>
      <family val="1"/>
      <charset val="128"/>
    </font>
    <font>
      <sz val="10.5"/>
      <name val="ＭＳ Ｐゴシック"/>
      <family val="3"/>
      <charset val="128"/>
    </font>
    <font>
      <sz val="16"/>
      <color indexed="8"/>
      <name val="ＭＳ Ｐゴシック"/>
      <family val="3"/>
      <charset val="128"/>
    </font>
    <font>
      <sz val="6"/>
      <name val="ＭＳ Ｐ明朝"/>
      <family val="1"/>
      <charset val="128"/>
    </font>
    <font>
      <sz val="16"/>
      <name val="ＭＳ 明朝"/>
      <family val="1"/>
      <charset val="128"/>
    </font>
    <font>
      <vertAlign val="subscript"/>
      <sz val="12"/>
      <name val="ＭＳ 明朝"/>
      <family val="1"/>
      <charset val="128"/>
    </font>
    <font>
      <sz val="20"/>
      <name val="ＭＳ 明朝"/>
      <family val="1"/>
      <charset val="128"/>
    </font>
    <font>
      <vertAlign val="superscript"/>
      <sz val="14"/>
      <name val="ＭＳ 明朝"/>
      <family val="1"/>
      <charset val="128"/>
    </font>
    <font>
      <vertAlign val="subscript"/>
      <sz val="14"/>
      <name val="ＭＳ 明朝"/>
      <family val="1"/>
      <charset val="128"/>
    </font>
    <font>
      <sz val="11"/>
      <name val="ＭＳ Ｐ明朝"/>
      <family val="1"/>
      <charset val="128"/>
    </font>
    <font>
      <sz val="10"/>
      <name val="ＭＳ Ｐ明朝"/>
      <family val="1"/>
      <charset val="128"/>
    </font>
    <font>
      <sz val="11"/>
      <name val="ＭＳ Ｐゴシック"/>
      <family val="3"/>
      <charset val="128"/>
    </font>
    <font>
      <sz val="8"/>
      <name val="ＭＳ ゴシック"/>
      <family val="3"/>
      <charset val="128"/>
    </font>
    <font>
      <sz val="9"/>
      <name val="ＭＳ ゴシック"/>
      <family val="3"/>
      <charset val="128"/>
    </font>
    <font>
      <sz val="10"/>
      <name val="ＭＳ Ｐゴシック"/>
      <family val="3"/>
      <charset val="128"/>
    </font>
    <font>
      <sz val="11"/>
      <name val="ＭＳ Ｐゴシック"/>
      <family val="3"/>
      <charset val="128"/>
    </font>
    <font>
      <u/>
      <sz val="11"/>
      <name val="ＭＳ ゴシック"/>
      <family val="3"/>
      <charset val="128"/>
    </font>
    <font>
      <sz val="24"/>
      <name val="ＭＳ 明朝"/>
      <family val="1"/>
      <charset val="128"/>
    </font>
    <font>
      <vertAlign val="subscript"/>
      <sz val="24"/>
      <name val="ＭＳ 明朝"/>
      <family val="1"/>
      <charset val="128"/>
    </font>
    <font>
      <sz val="14"/>
      <name val="ＭＳ Ｐゴシック"/>
      <family val="3"/>
      <charset val="128"/>
    </font>
    <font>
      <vertAlign val="subscript"/>
      <sz val="16"/>
      <name val="ＭＳ 明朝"/>
      <family val="1"/>
      <charset val="128"/>
    </font>
    <font>
      <sz val="18"/>
      <name val="ＭＳ 明朝"/>
      <family val="1"/>
      <charset val="128"/>
    </font>
    <font>
      <sz val="10"/>
      <color indexed="8"/>
      <name val="ＭＳ 明朝"/>
      <family val="1"/>
      <charset val="128"/>
    </font>
    <font>
      <sz val="9"/>
      <name val="ＭＳ Ｐゴシック"/>
      <family val="3"/>
      <charset val="128"/>
    </font>
    <font>
      <vertAlign val="subscript"/>
      <sz val="9"/>
      <name val="ＭＳ Ｐゴシック"/>
      <family val="3"/>
      <charset val="128"/>
    </font>
    <font>
      <sz val="10.5"/>
      <name val="ＭＳ ゴシック"/>
      <family val="3"/>
      <charset val="128"/>
    </font>
    <font>
      <sz val="7"/>
      <name val="ＭＳ ゴシック"/>
      <family val="3"/>
      <charset val="128"/>
    </font>
    <font>
      <b/>
      <sz val="20"/>
      <name val="ＭＳ ゴシック"/>
      <family val="3"/>
      <charset val="128"/>
    </font>
    <font>
      <b/>
      <sz val="24"/>
      <name val="ＭＳ ゴシック"/>
      <family val="3"/>
      <charset val="128"/>
    </font>
    <font>
      <b/>
      <sz val="22"/>
      <name val="ＭＳ ゴシック"/>
      <family val="3"/>
      <charset val="128"/>
    </font>
    <font>
      <b/>
      <sz val="20"/>
      <name val="ＭＳ 明朝"/>
      <family val="1"/>
      <charset val="128"/>
    </font>
    <font>
      <b/>
      <sz val="16"/>
      <name val="ＭＳ ゴシック"/>
      <family val="3"/>
      <charset val="128"/>
    </font>
    <font>
      <b/>
      <vertAlign val="subscript"/>
      <sz val="16"/>
      <name val="ＭＳ ゴシック"/>
      <family val="3"/>
      <charset val="128"/>
    </font>
    <font>
      <b/>
      <sz val="14"/>
      <name val="ＭＳ ゴシック"/>
      <family val="3"/>
      <charset val="128"/>
    </font>
    <font>
      <b/>
      <sz val="11"/>
      <name val="ＭＳ ゴシック"/>
      <family val="3"/>
      <charset val="128"/>
    </font>
    <font>
      <sz val="11"/>
      <color indexed="8"/>
      <name val="ＭＳ Ｐ明朝"/>
      <family val="1"/>
      <charset val="128"/>
    </font>
    <font>
      <sz val="11"/>
      <color indexed="8"/>
      <name val="ＭＳ 明朝"/>
      <family val="1"/>
      <charset val="128"/>
    </font>
    <font>
      <sz val="22"/>
      <name val="ＭＳ Ｐゴシック"/>
      <family val="3"/>
      <charset val="128"/>
    </font>
    <font>
      <vertAlign val="subscript"/>
      <sz val="9"/>
      <name val="ＭＳ 明朝"/>
      <family val="1"/>
      <charset val="128"/>
    </font>
    <font>
      <b/>
      <sz val="9"/>
      <name val="ＭＳ Ｐゴシック"/>
      <family val="3"/>
      <charset val="128"/>
    </font>
    <font>
      <b/>
      <sz val="9"/>
      <name val="ＭＳ 明朝"/>
      <family val="1"/>
      <charset val="128"/>
    </font>
    <font>
      <b/>
      <sz val="18"/>
      <name val="ＭＳ Ｐゴシック"/>
      <family val="3"/>
      <charset val="128"/>
    </font>
    <font>
      <sz val="18"/>
      <name val="ＭＳ Ｐ明朝"/>
      <family val="1"/>
      <charset val="128"/>
    </font>
    <font>
      <b/>
      <sz val="18"/>
      <name val="ＭＳ Ｐ明朝"/>
      <family val="1"/>
      <charset val="128"/>
    </font>
    <font>
      <b/>
      <sz val="14"/>
      <name val="ＭＳ Ｐゴシック"/>
      <family val="3"/>
      <charset val="128"/>
    </font>
    <font>
      <b/>
      <sz val="10"/>
      <name val="ＭＳ Ｐゴシック"/>
      <family val="3"/>
      <charset val="128"/>
    </font>
    <font>
      <b/>
      <sz val="10"/>
      <name val="ＭＳ Ｐ明朝"/>
      <family val="1"/>
      <charset val="128"/>
    </font>
    <font>
      <sz val="12"/>
      <name val="ＭＳ Ｐゴシック"/>
      <family val="3"/>
      <charset val="128"/>
    </font>
    <font>
      <b/>
      <sz val="12"/>
      <name val="ＭＳ 明朝"/>
      <family val="1"/>
      <charset val="128"/>
    </font>
    <font>
      <sz val="12"/>
      <name val="ＭＳ Ｐ明朝"/>
      <family val="1"/>
      <charset val="128"/>
    </font>
    <font>
      <sz val="28"/>
      <name val="ＭＳ Ｐ明朝"/>
      <family val="1"/>
      <charset val="128"/>
    </font>
    <font>
      <b/>
      <sz val="12"/>
      <name val="ＭＳ Ｐゴシック"/>
      <family val="3"/>
      <charset val="128"/>
    </font>
    <font>
      <sz val="12"/>
      <name val="ＭＳ ゴシック"/>
      <family val="3"/>
      <charset val="128"/>
    </font>
    <font>
      <b/>
      <sz val="28"/>
      <name val="ＭＳ Ｐ明朝"/>
      <family val="1"/>
      <charset val="128"/>
    </font>
    <font>
      <sz val="11"/>
      <name val="Century"/>
      <family val="1"/>
    </font>
    <font>
      <sz val="14"/>
      <name val="ＭＳ Ｐ明朝"/>
      <family val="1"/>
      <charset val="128"/>
    </font>
    <font>
      <sz val="11"/>
      <color rgb="FFFF0000"/>
      <name val="ＭＳ Ｐ明朝"/>
      <family val="1"/>
      <charset val="128"/>
    </font>
    <font>
      <b/>
      <sz val="14"/>
      <name val="ＭＳ Ｐ明朝"/>
      <family val="1"/>
      <charset val="128"/>
    </font>
    <font>
      <vertAlign val="subscript"/>
      <sz val="12"/>
      <name val="ＭＳ Ｐ明朝"/>
      <family val="1"/>
      <charset val="128"/>
    </font>
    <font>
      <b/>
      <sz val="11"/>
      <name val="ＭＳ 明朝"/>
      <family val="1"/>
      <charset val="128"/>
    </font>
    <font>
      <sz val="12"/>
      <color rgb="FFFF0000"/>
      <name val="ＭＳ Ｐ明朝"/>
      <family val="1"/>
      <charset val="128"/>
    </font>
    <font>
      <sz val="9"/>
      <color indexed="81"/>
      <name val="MS P ゴシック"/>
      <family val="3"/>
      <charset val="128"/>
    </font>
    <font>
      <sz val="9"/>
      <color indexed="10"/>
      <name val="MS P ゴシック"/>
      <family val="3"/>
      <charset val="128"/>
    </font>
    <font>
      <b/>
      <sz val="9"/>
      <color indexed="10"/>
      <name val="MS P ゴシック"/>
      <family val="3"/>
      <charset val="128"/>
    </font>
    <font>
      <sz val="18"/>
      <color rgb="FFFF0000"/>
      <name val="ＭＳ Ｐ明朝"/>
      <family val="1"/>
      <charset val="128"/>
    </font>
    <font>
      <sz val="9"/>
      <color rgb="FFFF0000"/>
      <name val="ＭＳ 明朝"/>
      <family val="1"/>
      <charset val="128"/>
    </font>
    <font>
      <sz val="10.5"/>
      <color indexed="10"/>
      <name val="MS P ゴシック"/>
      <family val="3"/>
      <charset val="128"/>
    </font>
    <font>
      <sz val="14"/>
      <color indexed="10"/>
      <name val="MS P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234">
    <border>
      <left/>
      <right/>
      <top/>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style="thin">
        <color indexed="64"/>
      </left>
      <right/>
      <top/>
      <bottom style="medium">
        <color indexed="64"/>
      </bottom>
      <diagonal/>
    </border>
    <border>
      <left/>
      <right/>
      <top style="medium">
        <color indexed="64"/>
      </top>
      <bottom style="hair">
        <color indexed="64"/>
      </bottom>
      <diagonal/>
    </border>
    <border diagonalUp="1">
      <left/>
      <right style="thin">
        <color indexed="64"/>
      </right>
      <top style="medium">
        <color indexed="64"/>
      </top>
      <bottom style="medium">
        <color indexed="64"/>
      </bottom>
      <diagonal style="thin">
        <color indexed="64"/>
      </diagonal>
    </border>
    <border>
      <left style="hair">
        <color indexed="64"/>
      </left>
      <right style="thin">
        <color indexed="64"/>
      </right>
      <top/>
      <bottom style="double">
        <color indexed="64"/>
      </bottom>
      <diagonal/>
    </border>
    <border diagonalUp="1">
      <left/>
      <right style="thin">
        <color indexed="64"/>
      </right>
      <top style="double">
        <color indexed="64"/>
      </top>
      <bottom style="medium">
        <color indexed="64"/>
      </bottom>
      <diagonal style="thin">
        <color indexed="64"/>
      </diagonal>
    </border>
    <border>
      <left style="hair">
        <color indexed="64"/>
      </left>
      <right style="thin">
        <color indexed="64"/>
      </right>
      <top/>
      <bottom style="thin">
        <color indexed="64"/>
      </bottom>
      <diagonal/>
    </border>
    <border diagonalUp="1">
      <left/>
      <right style="thin">
        <color indexed="64"/>
      </right>
      <top/>
      <bottom style="medium">
        <color indexed="64"/>
      </bottom>
      <diagonal style="thin">
        <color indexed="64"/>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top style="thin">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diagonal/>
    </border>
    <border>
      <left/>
      <right style="double">
        <color indexed="64"/>
      </right>
      <top/>
      <bottom style="double">
        <color indexed="64"/>
      </bottom>
      <diagonal/>
    </border>
    <border>
      <left style="double">
        <color indexed="64"/>
      </left>
      <right style="double">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right style="medium">
        <color indexed="64"/>
      </right>
      <top/>
      <bottom style="thin">
        <color indexed="64"/>
      </bottom>
      <diagonal style="thin">
        <color indexed="64"/>
      </diagonal>
    </border>
    <border>
      <left style="thin">
        <color indexed="64"/>
      </left>
      <right style="medium">
        <color indexed="64"/>
      </right>
      <top/>
      <bottom style="double">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double">
        <color indexed="64"/>
      </bottom>
      <diagonal style="thin">
        <color indexed="64"/>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diagonalUp="1">
      <left style="medium">
        <color indexed="64"/>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thin">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hair">
        <color indexed="64"/>
      </top>
      <bottom style="thin">
        <color indexed="64"/>
      </bottom>
      <diagonal/>
    </border>
    <border>
      <left style="medium">
        <color indexed="64"/>
      </left>
      <right/>
      <top/>
      <bottom style="medium">
        <color indexed="64"/>
      </bottom>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style="double">
        <color indexed="64"/>
      </left>
      <right/>
      <top style="double">
        <color indexed="64"/>
      </top>
      <bottom/>
      <diagonal/>
    </border>
    <border>
      <left style="double">
        <color indexed="64"/>
      </left>
      <right/>
      <top/>
      <bottom/>
      <diagonal/>
    </border>
    <border diagonalUp="1">
      <left style="medium">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diagonalUp="1">
      <left style="double">
        <color indexed="64"/>
      </left>
      <right/>
      <top style="double">
        <color indexed="64"/>
      </top>
      <bottom/>
      <diagonal style="thin">
        <color indexed="64"/>
      </diagonal>
    </border>
    <border diagonalUp="1">
      <left style="double">
        <color indexed="64"/>
      </left>
      <right/>
      <top/>
      <bottom style="double">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diagonal/>
    </border>
    <border>
      <left style="medium">
        <color indexed="64"/>
      </left>
      <right/>
      <top style="double">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double">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diagonalUp="1">
      <left style="thin">
        <color indexed="64"/>
      </left>
      <right/>
      <top style="medium">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hair">
        <color indexed="64"/>
      </left>
      <right/>
      <top style="double">
        <color indexed="64"/>
      </top>
      <bottom style="thin">
        <color indexed="64"/>
      </bottom>
      <diagonal/>
    </border>
    <border>
      <left style="hair">
        <color indexed="64"/>
      </left>
      <right/>
      <top style="thin">
        <color indexed="64"/>
      </top>
      <bottom/>
      <diagonal/>
    </border>
  </borders>
  <cellStyleXfs count="5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1">
      <alignment horizontal="center" vertical="center"/>
    </xf>
    <xf numFmtId="0" fontId="6" fillId="0" borderId="0" applyNumberFormat="0" applyFill="0" applyBorder="0" applyAlignment="0" applyProtection="0">
      <alignment vertical="center"/>
    </xf>
    <xf numFmtId="0" fontId="7" fillId="20" borderId="2" applyNumberFormat="0" applyAlignment="0" applyProtection="0">
      <alignment vertical="center"/>
    </xf>
    <xf numFmtId="0" fontId="8" fillId="21"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3" fillId="22" borderId="3" applyNumberFormat="0" applyFont="0" applyAlignment="0" applyProtection="0">
      <alignment vertical="center"/>
    </xf>
    <xf numFmtId="0" fontId="11" fillId="0" borderId="4" applyNumberFormat="0" applyFill="0" applyAlignment="0" applyProtection="0">
      <alignment vertical="center"/>
    </xf>
    <xf numFmtId="0" fontId="12" fillId="3" borderId="0" applyNumberFormat="0" applyBorder="0" applyAlignment="0" applyProtection="0">
      <alignment vertical="center"/>
    </xf>
    <xf numFmtId="0" fontId="13" fillId="23" borderId="5" applyNumberFormat="0" applyAlignment="0" applyProtection="0">
      <alignment vertical="center"/>
    </xf>
    <xf numFmtId="0" fontId="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 fillId="0" borderId="0" applyFont="0" applyFill="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9" fillId="0" borderId="0">
      <alignment vertical="center"/>
    </xf>
    <xf numFmtId="0" fontId="3" fillId="0" borderId="0">
      <alignment vertical="center"/>
    </xf>
    <xf numFmtId="0" fontId="9" fillId="0" borderId="0">
      <alignment vertical="center"/>
    </xf>
    <xf numFmtId="0" fontId="2" fillId="0" borderId="0">
      <alignment vertical="center"/>
    </xf>
    <xf numFmtId="0" fontId="21" fillId="4" borderId="0" applyNumberFormat="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1245">
    <xf numFmtId="0" fontId="0" fillId="0" borderId="0" xfId="0">
      <alignment vertical="center"/>
    </xf>
    <xf numFmtId="0" fontId="25" fillId="0" borderId="0" xfId="0" applyFont="1" applyFill="1" applyAlignment="1" applyProtection="1">
      <alignment horizontal="left" vertical="center"/>
    </xf>
    <xf numFmtId="0" fontId="25" fillId="0" borderId="11" xfId="0" applyFont="1" applyFill="1" applyBorder="1" applyAlignment="1" applyProtection="1">
      <alignment horizontal="center" vertical="center" wrapText="1"/>
    </xf>
    <xf numFmtId="0" fontId="25" fillId="0" borderId="0" xfId="0" applyFont="1" applyFill="1" applyBorder="1" applyAlignment="1" applyProtection="1">
      <alignment vertical="top"/>
    </xf>
    <xf numFmtId="0" fontId="25" fillId="0" borderId="0" xfId="0" applyFont="1" applyFill="1" applyBorder="1" applyProtection="1">
      <alignment vertical="center"/>
    </xf>
    <xf numFmtId="0" fontId="24" fillId="0" borderId="0" xfId="0" applyFont="1" applyFill="1" applyBorder="1" applyAlignment="1">
      <alignment horizontal="center" vertical="center"/>
    </xf>
    <xf numFmtId="0" fontId="24" fillId="0" borderId="0" xfId="0" applyFont="1" applyFill="1">
      <alignment vertical="center"/>
    </xf>
    <xf numFmtId="0" fontId="25" fillId="0" borderId="0" xfId="0" applyFont="1" applyFill="1" applyBorder="1" applyAlignment="1" applyProtection="1">
      <alignment horizontal="left" vertical="center"/>
    </xf>
    <xf numFmtId="0" fontId="31" fillId="0" borderId="0" xfId="0" applyFont="1" applyFill="1" applyBorder="1" applyAlignment="1">
      <alignment vertical="center"/>
    </xf>
    <xf numFmtId="0" fontId="31" fillId="0" borderId="0" xfId="0" applyFont="1" applyAlignment="1">
      <alignment vertical="center"/>
    </xf>
    <xf numFmtId="0" fontId="31" fillId="0" borderId="0" xfId="0" applyFont="1" applyFill="1">
      <alignment vertical="center"/>
    </xf>
    <xf numFmtId="0" fontId="31" fillId="0" borderId="12" xfId="0" applyFont="1" applyFill="1" applyBorder="1" applyAlignment="1">
      <alignment vertical="center"/>
    </xf>
    <xf numFmtId="0" fontId="31" fillId="0" borderId="13" xfId="0" applyFont="1" applyFill="1" applyBorder="1" applyAlignment="1">
      <alignment vertical="center"/>
    </xf>
    <xf numFmtId="0" fontId="31" fillId="0" borderId="14" xfId="0" applyFont="1" applyBorder="1" applyAlignment="1">
      <alignment vertical="center"/>
    </xf>
    <xf numFmtId="0" fontId="31" fillId="0" borderId="15" xfId="0" applyFont="1" applyBorder="1" applyAlignment="1">
      <alignment vertical="center"/>
    </xf>
    <xf numFmtId="0" fontId="31" fillId="0" borderId="16" xfId="0" applyFont="1" applyFill="1" applyBorder="1">
      <alignment vertical="center"/>
    </xf>
    <xf numFmtId="49" fontId="31" fillId="0" borderId="17" xfId="0" applyNumberFormat="1" applyFont="1" applyFill="1" applyBorder="1">
      <alignment vertical="center"/>
    </xf>
    <xf numFmtId="49" fontId="31" fillId="0" borderId="18" xfId="0" applyNumberFormat="1" applyFont="1" applyFill="1" applyBorder="1">
      <alignment vertical="center"/>
    </xf>
    <xf numFmtId="49" fontId="31" fillId="0" borderId="0" xfId="0" applyNumberFormat="1" applyFont="1" applyFill="1" applyBorder="1">
      <alignment vertical="center"/>
    </xf>
    <xf numFmtId="0" fontId="31" fillId="0" borderId="15" xfId="0" applyFont="1" applyFill="1" applyBorder="1" applyAlignment="1">
      <alignment vertical="center"/>
    </xf>
    <xf numFmtId="0" fontId="31" fillId="0" borderId="14" xfId="0" applyFont="1" applyFill="1" applyBorder="1" applyAlignment="1">
      <alignment vertical="center"/>
    </xf>
    <xf numFmtId="0" fontId="31" fillId="0" borderId="19" xfId="0" applyFont="1" applyFill="1" applyBorder="1" applyAlignment="1">
      <alignment vertical="center"/>
    </xf>
    <xf numFmtId="49" fontId="31" fillId="0" borderId="0" xfId="0" applyNumberFormat="1" applyFont="1" applyFill="1">
      <alignment vertical="center"/>
    </xf>
    <xf numFmtId="0" fontId="26" fillId="0" borderId="20" xfId="48" applyFont="1" applyFill="1" applyBorder="1" applyAlignment="1">
      <alignment horizontal="center" vertical="center" shrinkToFit="1"/>
    </xf>
    <xf numFmtId="0" fontId="48" fillId="0" borderId="0" xfId="0" applyFont="1" applyFill="1">
      <alignment vertical="center"/>
    </xf>
    <xf numFmtId="0" fontId="31" fillId="0" borderId="23" xfId="46" applyNumberFormat="1" applyFont="1" applyFill="1" applyBorder="1" applyAlignment="1">
      <alignment horizontal="right" vertical="center"/>
    </xf>
    <xf numFmtId="0" fontId="48" fillId="0" borderId="0" xfId="46" applyFont="1" applyFill="1">
      <alignment vertical="center"/>
    </xf>
    <xf numFmtId="0" fontId="48" fillId="0" borderId="0" xfId="0" applyFont="1" applyFill="1" applyBorder="1" applyProtection="1">
      <alignment vertical="center"/>
    </xf>
    <xf numFmtId="0" fontId="31" fillId="0" borderId="24" xfId="46" applyFont="1" applyFill="1" applyBorder="1">
      <alignment vertical="center"/>
    </xf>
    <xf numFmtId="0" fontId="31" fillId="0" borderId="25" xfId="46" applyFont="1" applyFill="1" applyBorder="1">
      <alignment vertical="center"/>
    </xf>
    <xf numFmtId="0" fontId="41" fillId="0" borderId="26" xfId="48" applyFont="1" applyFill="1" applyBorder="1" applyAlignment="1">
      <alignment horizontal="center" vertical="center"/>
    </xf>
    <xf numFmtId="0" fontId="25" fillId="0" borderId="11" xfId="0" applyFont="1" applyFill="1" applyBorder="1" applyAlignment="1" applyProtection="1">
      <alignment horizontal="distributed" vertical="center"/>
    </xf>
    <xf numFmtId="0" fontId="25" fillId="0" borderId="27"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5" fillId="0" borderId="0" xfId="0" applyFont="1" applyFill="1" applyAlignment="1" applyProtection="1">
      <alignment horizontal="center" vertical="center"/>
    </xf>
    <xf numFmtId="0" fontId="25" fillId="0" borderId="0" xfId="0" applyFont="1" applyFill="1" applyProtection="1">
      <alignment vertical="center"/>
    </xf>
    <xf numFmtId="49" fontId="25" fillId="0" borderId="0" xfId="0" applyNumberFormat="1" applyFont="1" applyFill="1" applyAlignment="1" applyProtection="1">
      <alignment horizontal="left" vertical="center"/>
    </xf>
    <xf numFmtId="0" fontId="25" fillId="0" borderId="0" xfId="0" applyFont="1" applyFill="1" applyAlignment="1" applyProtection="1">
      <alignment horizontal="justify" vertical="center"/>
    </xf>
    <xf numFmtId="0" fontId="48" fillId="0" borderId="0" xfId="0" applyFont="1" applyFill="1" applyBorder="1" applyAlignment="1" applyProtection="1">
      <alignment vertical="center"/>
    </xf>
    <xf numFmtId="0" fontId="25" fillId="0" borderId="11" xfId="0" applyFont="1" applyFill="1" applyBorder="1" applyAlignment="1" applyProtection="1">
      <alignment horizontal="distributed" vertical="center" wrapText="1"/>
    </xf>
    <xf numFmtId="0" fontId="25" fillId="0" borderId="22" xfId="0" applyFont="1" applyFill="1" applyBorder="1" applyAlignment="1" applyProtection="1">
      <alignment horizontal="distributed" vertical="center"/>
    </xf>
    <xf numFmtId="180" fontId="43" fillId="0" borderId="27" xfId="48" applyNumberFormat="1" applyFont="1" applyFill="1" applyBorder="1" applyAlignment="1">
      <alignment horizontal="center" vertical="center" shrinkToFit="1"/>
    </xf>
    <xf numFmtId="0" fontId="31" fillId="0" borderId="29" xfId="46" applyFont="1" applyFill="1" applyBorder="1">
      <alignment vertical="center"/>
    </xf>
    <xf numFmtId="0" fontId="31" fillId="0" borderId="30" xfId="47" applyFont="1" applyFill="1" applyBorder="1" applyAlignment="1">
      <alignment horizontal="center" vertical="center"/>
    </xf>
    <xf numFmtId="0" fontId="31" fillId="0" borderId="31" xfId="47" applyFont="1" applyFill="1" applyBorder="1" applyAlignment="1">
      <alignment horizontal="center" vertical="center" wrapText="1"/>
    </xf>
    <xf numFmtId="0" fontId="31" fillId="0" borderId="32" xfId="47" applyFont="1" applyFill="1" applyBorder="1" applyAlignment="1">
      <alignment horizontal="center" vertical="center" wrapText="1"/>
    </xf>
    <xf numFmtId="0" fontId="24" fillId="0" borderId="33" xfId="46" applyFont="1" applyFill="1" applyBorder="1" applyAlignment="1">
      <alignment horizontal="left" vertical="center" wrapText="1" shrinkToFit="1"/>
    </xf>
    <xf numFmtId="0" fontId="24" fillId="0" borderId="34" xfId="46" applyFont="1" applyFill="1" applyBorder="1" applyAlignment="1">
      <alignment horizontal="left" vertical="center" wrapText="1" shrinkToFit="1"/>
    </xf>
    <xf numFmtId="0" fontId="24" fillId="0" borderId="35" xfId="46" applyFont="1" applyFill="1" applyBorder="1" applyAlignment="1">
      <alignment horizontal="left" vertical="center" wrapText="1" shrinkToFit="1"/>
    </xf>
    <xf numFmtId="0" fontId="24" fillId="0" borderId="36" xfId="46" applyFont="1" applyFill="1" applyBorder="1" applyAlignment="1">
      <alignment horizontal="left" vertical="center" wrapText="1" shrinkToFit="1"/>
    </xf>
    <xf numFmtId="0" fontId="38" fillId="0" borderId="0" xfId="0" applyFont="1" applyFill="1" applyAlignment="1">
      <alignment vertical="center"/>
    </xf>
    <xf numFmtId="0" fontId="25" fillId="0" borderId="0" xfId="0" applyFont="1" applyFill="1" applyAlignment="1">
      <alignment vertical="center"/>
    </xf>
    <xf numFmtId="0" fontId="34" fillId="0" borderId="37" xfId="0" applyFont="1" applyFill="1" applyBorder="1" applyAlignment="1" applyProtection="1">
      <alignment horizontal="center" vertical="center"/>
      <protection locked="0"/>
    </xf>
    <xf numFmtId="0" fontId="24" fillId="0" borderId="38" xfId="0" applyFont="1" applyFill="1" applyBorder="1" applyAlignment="1" applyProtection="1">
      <alignment vertical="center"/>
    </xf>
    <xf numFmtId="0" fontId="2" fillId="0" borderId="20" xfId="0" applyFont="1" applyFill="1" applyBorder="1" applyProtection="1">
      <alignment vertical="center"/>
    </xf>
    <xf numFmtId="0" fontId="24" fillId="0" borderId="38" xfId="0" applyFont="1" applyFill="1" applyBorder="1" applyAlignment="1">
      <alignment horizontal="right" vertical="center"/>
    </xf>
    <xf numFmtId="0" fontId="24" fillId="0" borderId="20" xfId="0" applyFont="1" applyFill="1" applyBorder="1" applyAlignment="1">
      <alignment vertical="center"/>
    </xf>
    <xf numFmtId="180" fontId="26" fillId="0" borderId="39" xfId="48" applyNumberFormat="1" applyFont="1" applyFill="1" applyBorder="1" applyAlignment="1" applyProtection="1">
      <alignment horizontal="center" vertical="center" shrinkToFit="1"/>
      <protection locked="0"/>
    </xf>
    <xf numFmtId="0" fontId="31" fillId="0" borderId="40" xfId="47" applyFont="1" applyFill="1" applyBorder="1" applyAlignment="1">
      <alignment horizontal="center" vertical="center" shrinkToFit="1"/>
    </xf>
    <xf numFmtId="4" fontId="31" fillId="0" borderId="41" xfId="35" applyNumberFormat="1" applyFont="1" applyFill="1" applyBorder="1" applyAlignment="1">
      <alignment horizontal="center" vertical="center" shrinkToFit="1"/>
    </xf>
    <xf numFmtId="0" fontId="31" fillId="0" borderId="40" xfId="47" applyFont="1" applyFill="1" applyBorder="1" applyAlignment="1">
      <alignment vertical="center" shrinkToFit="1"/>
    </xf>
    <xf numFmtId="0" fontId="31" fillId="0" borderId="20" xfId="47" applyFont="1" applyFill="1" applyBorder="1" applyAlignment="1">
      <alignment horizontal="center" vertical="center" shrinkToFit="1"/>
    </xf>
    <xf numFmtId="182" fontId="31" fillId="0" borderId="42" xfId="35" applyNumberFormat="1" applyFont="1" applyFill="1" applyBorder="1" applyAlignment="1">
      <alignment horizontal="center" vertical="center" shrinkToFit="1"/>
    </xf>
    <xf numFmtId="0" fontId="31" fillId="0" borderId="43" xfId="47" applyFont="1" applyFill="1" applyBorder="1" applyAlignment="1">
      <alignment vertical="center" shrinkToFit="1"/>
    </xf>
    <xf numFmtId="178" fontId="31" fillId="0" borderId="44" xfId="47" applyNumberFormat="1" applyFont="1" applyFill="1" applyBorder="1" applyAlignment="1">
      <alignment horizontal="center" vertical="center" shrinkToFit="1"/>
    </xf>
    <xf numFmtId="183" fontId="31" fillId="0" borderId="42" xfId="35" applyNumberFormat="1" applyFont="1" applyFill="1" applyBorder="1" applyAlignment="1">
      <alignment horizontal="center" vertical="center" shrinkToFit="1"/>
    </xf>
    <xf numFmtId="186" fontId="31" fillId="0" borderId="42" xfId="35" applyNumberFormat="1" applyFont="1" applyFill="1" applyBorder="1" applyAlignment="1">
      <alignment horizontal="center" vertical="center" shrinkToFit="1"/>
    </xf>
    <xf numFmtId="0" fontId="31" fillId="0" borderId="20" xfId="47" applyFont="1" applyFill="1" applyBorder="1" applyAlignment="1">
      <alignment vertical="center" shrinkToFit="1"/>
    </xf>
    <xf numFmtId="181" fontId="31" fillId="0" borderId="42" xfId="35" applyNumberFormat="1" applyFont="1" applyFill="1" applyBorder="1" applyAlignment="1">
      <alignment horizontal="center" vertical="center" shrinkToFit="1"/>
    </xf>
    <xf numFmtId="0" fontId="31" fillId="0" borderId="45" xfId="47" applyNumberFormat="1" applyFont="1" applyFill="1" applyBorder="1" applyAlignment="1" applyProtection="1">
      <alignment horizontal="center" vertical="center" shrinkToFit="1"/>
      <protection locked="0"/>
    </xf>
    <xf numFmtId="0" fontId="31" fillId="0" borderId="12" xfId="47" applyNumberFormat="1" applyFont="1" applyFill="1" applyBorder="1" applyAlignment="1" applyProtection="1">
      <alignment horizontal="center" vertical="center" shrinkToFit="1"/>
      <protection locked="0"/>
    </xf>
    <xf numFmtId="0" fontId="31" fillId="0" borderId="46" xfId="47" applyFont="1" applyFill="1" applyBorder="1" applyAlignment="1">
      <alignment horizontal="center" vertical="center" shrinkToFit="1"/>
    </xf>
    <xf numFmtId="4" fontId="31" fillId="0" borderId="47" xfId="35" applyNumberFormat="1" applyFont="1" applyFill="1" applyBorder="1" applyAlignment="1">
      <alignment horizontal="center" vertical="center" shrinkToFit="1"/>
    </xf>
    <xf numFmtId="0" fontId="31" fillId="0" borderId="46" xfId="47" applyFont="1" applyFill="1" applyBorder="1" applyAlignment="1">
      <alignment vertical="center" shrinkToFit="1"/>
    </xf>
    <xf numFmtId="178" fontId="31" fillId="0" borderId="48" xfId="47" applyNumberFormat="1" applyFont="1" applyFill="1" applyBorder="1" applyAlignment="1">
      <alignment horizontal="center" vertical="center" shrinkToFit="1"/>
    </xf>
    <xf numFmtId="0" fontId="31" fillId="0" borderId="43" xfId="47" applyFont="1" applyFill="1" applyBorder="1" applyAlignment="1">
      <alignment horizontal="center" vertical="center" shrinkToFit="1"/>
    </xf>
    <xf numFmtId="178" fontId="31" fillId="0" borderId="49" xfId="47" applyNumberFormat="1" applyFont="1" applyFill="1" applyBorder="1" applyAlignment="1">
      <alignment horizontal="center" vertical="center" shrinkToFit="1"/>
    </xf>
    <xf numFmtId="0" fontId="31" fillId="0" borderId="50" xfId="47" applyFont="1" applyFill="1" applyBorder="1" applyAlignment="1">
      <alignment horizontal="center" vertical="center" shrinkToFit="1"/>
    </xf>
    <xf numFmtId="183" fontId="31" fillId="0" borderId="0" xfId="35" applyNumberFormat="1" applyFont="1" applyFill="1" applyBorder="1" applyAlignment="1">
      <alignment horizontal="center" vertical="center" shrinkToFit="1"/>
    </xf>
    <xf numFmtId="0" fontId="31" fillId="0" borderId="50" xfId="47" applyFont="1" applyFill="1" applyBorder="1" applyAlignment="1">
      <alignment vertical="center" shrinkToFit="1"/>
    </xf>
    <xf numFmtId="178" fontId="31" fillId="0" borderId="51" xfId="47" applyNumberFormat="1" applyFont="1" applyFill="1" applyBorder="1" applyAlignment="1">
      <alignment horizontal="center" vertical="center" shrinkToFit="1"/>
    </xf>
    <xf numFmtId="0" fontId="31" fillId="0" borderId="0" xfId="0" applyFont="1" applyFill="1" applyBorder="1" applyAlignment="1">
      <alignment horizontal="distributed" vertical="center" wrapText="1" indent="1"/>
    </xf>
    <xf numFmtId="0" fontId="31" fillId="0" borderId="52" xfId="0" applyFont="1" applyFill="1" applyBorder="1" applyAlignment="1">
      <alignment horizontal="distributed" vertical="center" wrapText="1" indent="1"/>
    </xf>
    <xf numFmtId="0" fontId="24" fillId="0" borderId="42" xfId="46" applyFont="1" applyFill="1" applyBorder="1" applyAlignment="1" applyProtection="1">
      <alignment horizontal="left" vertical="top" wrapText="1" shrinkToFit="1"/>
      <protection locked="0"/>
    </xf>
    <xf numFmtId="0" fontId="24" fillId="0" borderId="27" xfId="46" applyFont="1" applyFill="1" applyBorder="1" applyAlignment="1" applyProtection="1">
      <alignment horizontal="left" vertical="top" wrapText="1" shrinkToFit="1"/>
      <protection locked="0"/>
    </xf>
    <xf numFmtId="0" fontId="24" fillId="0" borderId="42" xfId="46" applyFont="1" applyFill="1" applyBorder="1" applyAlignment="1" applyProtection="1">
      <alignment horizontal="left" vertical="center" wrapText="1" shrinkToFit="1"/>
      <protection locked="0"/>
    </xf>
    <xf numFmtId="0" fontId="31" fillId="0" borderId="53" xfId="0" applyFont="1" applyFill="1" applyBorder="1" applyAlignment="1">
      <alignment horizontal="distributed" vertical="center" wrapText="1" indent="1"/>
    </xf>
    <xf numFmtId="0" fontId="31" fillId="0" borderId="54" xfId="0" applyFont="1" applyFill="1" applyBorder="1" applyAlignment="1">
      <alignment horizontal="distributed" vertical="center" wrapText="1" indent="1"/>
    </xf>
    <xf numFmtId="0" fontId="24" fillId="0" borderId="22" xfId="46" applyFont="1" applyFill="1" applyBorder="1" applyAlignment="1" applyProtection="1">
      <alignment horizontal="left" vertical="top" wrapText="1" shrinkToFit="1"/>
      <protection locked="0"/>
    </xf>
    <xf numFmtId="0" fontId="24" fillId="0" borderId="53" xfId="46" applyFont="1" applyFill="1" applyBorder="1" applyAlignment="1" applyProtection="1">
      <alignment horizontal="left" vertical="center" wrapText="1" shrinkToFit="1"/>
      <protection locked="0"/>
    </xf>
    <xf numFmtId="0" fontId="24" fillId="0" borderId="37" xfId="46" applyFont="1" applyFill="1" applyBorder="1" applyAlignment="1" applyProtection="1">
      <alignment horizontal="left" vertical="top" wrapText="1" shrinkToFit="1"/>
      <protection locked="0"/>
    </xf>
    <xf numFmtId="0" fontId="24" fillId="0" borderId="11" xfId="46" applyFont="1" applyFill="1" applyBorder="1" applyAlignment="1" applyProtection="1">
      <alignment horizontal="left" vertical="top" wrapText="1" shrinkToFit="1"/>
      <protection locked="0"/>
    </xf>
    <xf numFmtId="0" fontId="24" fillId="0" borderId="38" xfId="46" applyFont="1" applyFill="1" applyBorder="1" applyAlignment="1" applyProtection="1">
      <alignment horizontal="left" vertical="center" wrapText="1" shrinkToFit="1"/>
      <protection locked="0"/>
    </xf>
    <xf numFmtId="0" fontId="24" fillId="0" borderId="55" xfId="46" applyFont="1" applyFill="1" applyBorder="1" applyAlignment="1" applyProtection="1">
      <alignment horizontal="left" vertical="top" wrapText="1" shrinkToFit="1"/>
      <protection locked="0"/>
    </xf>
    <xf numFmtId="0" fontId="24" fillId="0" borderId="56" xfId="46" applyFont="1" applyFill="1" applyBorder="1" applyAlignment="1" applyProtection="1">
      <alignment horizontal="left" vertical="top" wrapText="1" shrinkToFit="1"/>
      <protection locked="0"/>
    </xf>
    <xf numFmtId="0" fontId="59" fillId="0" borderId="55" xfId="46" applyFont="1" applyFill="1" applyBorder="1" applyAlignment="1" applyProtection="1">
      <alignment horizontal="left" vertical="top" wrapText="1" shrinkToFit="1"/>
      <protection locked="0"/>
    </xf>
    <xf numFmtId="0" fontId="25" fillId="0" borderId="0" xfId="0" applyFont="1" applyFill="1" applyBorder="1" applyAlignment="1">
      <alignment horizontal="left" vertical="center"/>
    </xf>
    <xf numFmtId="0" fontId="24" fillId="0" borderId="0" xfId="0" applyFont="1" applyFill="1" applyAlignment="1">
      <alignment vertical="center"/>
    </xf>
    <xf numFmtId="0" fontId="46" fillId="0" borderId="0" xfId="0" applyFont="1" applyFill="1" applyAlignment="1">
      <alignment horizontal="left" vertical="center"/>
    </xf>
    <xf numFmtId="0" fontId="35" fillId="0" borderId="0" xfId="0" applyFont="1" applyFill="1" applyBorder="1" applyAlignment="1">
      <alignment horizontal="left" vertical="center"/>
    </xf>
    <xf numFmtId="0" fontId="24" fillId="0" borderId="0" xfId="0" applyFont="1" applyFill="1" applyBorder="1" applyAlignment="1">
      <alignment horizontal="distributed" vertical="center"/>
    </xf>
    <xf numFmtId="0" fontId="24" fillId="0" borderId="0" xfId="0" applyFont="1" applyFill="1" applyBorder="1" applyAlignment="1">
      <alignment vertical="center"/>
    </xf>
    <xf numFmtId="0" fontId="25" fillId="0" borderId="0" xfId="0" applyFont="1" applyFill="1" applyBorder="1" applyAlignment="1" applyProtection="1">
      <alignment vertical="center"/>
    </xf>
    <xf numFmtId="0" fontId="50" fillId="0" borderId="27" xfId="0" applyFont="1" applyFill="1" applyBorder="1" applyAlignment="1" applyProtection="1">
      <alignment vertical="center" wrapText="1" shrinkToFit="1"/>
      <protection locked="0"/>
    </xf>
    <xf numFmtId="0" fontId="46" fillId="0" borderId="0" xfId="0" applyFont="1" applyFill="1" applyBorder="1" applyProtection="1">
      <alignment vertical="center"/>
    </xf>
    <xf numFmtId="0" fontId="29" fillId="0" borderId="0" xfId="0" applyFont="1" applyFill="1" applyAlignment="1" applyProtection="1">
      <alignment horizontal="left" vertical="center"/>
    </xf>
    <xf numFmtId="0" fontId="29" fillId="0" borderId="0" xfId="0" applyFont="1" applyFill="1" applyProtection="1">
      <alignment vertical="center"/>
    </xf>
    <xf numFmtId="0" fontId="25" fillId="0" borderId="0" xfId="0" applyFont="1" applyFill="1" applyBorder="1" applyAlignment="1" applyProtection="1">
      <alignment horizontal="justify" vertical="center"/>
    </xf>
    <xf numFmtId="0" fontId="33" fillId="0" borderId="0" xfId="0" applyFont="1" applyFill="1" applyBorder="1" applyAlignment="1" applyProtection="1">
      <alignment horizontal="left" vertical="center"/>
    </xf>
    <xf numFmtId="184" fontId="26" fillId="0" borderId="37" xfId="46" applyNumberFormat="1" applyFont="1" applyFill="1" applyBorder="1" applyAlignment="1" applyProtection="1">
      <alignment horizontal="left" vertical="center" shrinkToFit="1"/>
      <protection locked="0"/>
    </xf>
    <xf numFmtId="184" fontId="26" fillId="0" borderId="59" xfId="46" applyNumberFormat="1" applyFont="1" applyFill="1" applyBorder="1" applyAlignment="1" applyProtection="1">
      <alignment horizontal="left" vertical="center" shrinkToFit="1"/>
      <protection locked="0"/>
    </xf>
    <xf numFmtId="0" fontId="31" fillId="0" borderId="37" xfId="35" applyNumberFormat="1" applyFont="1" applyFill="1" applyBorder="1" applyAlignment="1" applyProtection="1">
      <alignment horizontal="center" vertical="center" shrinkToFit="1"/>
      <protection locked="0"/>
    </xf>
    <xf numFmtId="0" fontId="31" fillId="0" borderId="60" xfId="47" applyNumberFormat="1" applyFont="1" applyFill="1" applyBorder="1" applyAlignment="1" applyProtection="1">
      <alignment horizontal="center" vertical="center" shrinkToFit="1"/>
      <protection locked="0"/>
    </xf>
    <xf numFmtId="0" fontId="31" fillId="0" borderId="57" xfId="35" applyNumberFormat="1" applyFont="1" applyFill="1" applyBorder="1" applyAlignment="1" applyProtection="1">
      <alignment horizontal="center" vertical="center" shrinkToFit="1"/>
      <protection locked="0"/>
    </xf>
    <xf numFmtId="0" fontId="31" fillId="0" borderId="61" xfId="47" applyNumberFormat="1" applyFont="1" applyFill="1" applyBorder="1" applyAlignment="1" applyProtection="1">
      <alignment horizontal="center" vertical="center" shrinkToFit="1"/>
      <protection locked="0"/>
    </xf>
    <xf numFmtId="0" fontId="31" fillId="0" borderId="39" xfId="47" applyNumberFormat="1" applyFont="1" applyFill="1" applyBorder="1" applyAlignment="1" applyProtection="1">
      <alignment horizontal="left" vertical="center" shrinkToFit="1"/>
      <protection locked="0"/>
    </xf>
    <xf numFmtId="0" fontId="31" fillId="0" borderId="16" xfId="47" applyNumberFormat="1" applyFont="1" applyFill="1" applyBorder="1" applyAlignment="1" applyProtection="1">
      <alignment horizontal="left" vertical="center" shrinkToFit="1"/>
      <protection locked="0"/>
    </xf>
    <xf numFmtId="176" fontId="25" fillId="0" borderId="28" xfId="0" applyNumberFormat="1" applyFont="1" applyFill="1" applyBorder="1" applyAlignment="1" applyProtection="1">
      <alignment horizontal="center" vertical="center" wrapText="1"/>
    </xf>
    <xf numFmtId="176" fontId="25" fillId="0" borderId="27" xfId="0" applyNumberFormat="1" applyFont="1" applyFill="1" applyBorder="1" applyAlignment="1" applyProtection="1">
      <alignment horizontal="center" vertical="center" wrapText="1"/>
    </xf>
    <xf numFmtId="176" fontId="25" fillId="0" borderId="11" xfId="0" applyNumberFormat="1" applyFont="1" applyFill="1" applyBorder="1" applyAlignment="1" applyProtection="1">
      <alignment horizontal="center" vertical="center" wrapText="1"/>
    </xf>
    <xf numFmtId="176" fontId="25" fillId="0" borderId="0" xfId="0" applyNumberFormat="1" applyFont="1" applyFill="1" applyProtection="1">
      <alignment vertical="center"/>
    </xf>
    <xf numFmtId="176" fontId="29" fillId="0" borderId="0" xfId="0" applyNumberFormat="1" applyFont="1" applyFill="1" applyProtection="1">
      <alignment vertical="center"/>
    </xf>
    <xf numFmtId="176" fontId="35" fillId="0" borderId="0" xfId="0" applyNumberFormat="1" applyFont="1" applyFill="1" applyProtection="1">
      <alignment vertical="center"/>
    </xf>
    <xf numFmtId="0" fontId="2" fillId="0" borderId="0" xfId="0" applyFont="1" applyFill="1" applyBorder="1" applyProtection="1">
      <alignment vertical="center"/>
    </xf>
    <xf numFmtId="0" fontId="31" fillId="0" borderId="62" xfId="46" applyFont="1" applyFill="1" applyBorder="1" applyAlignment="1">
      <alignment horizontal="distributed" vertical="center" wrapText="1" indent="1"/>
    </xf>
    <xf numFmtId="0" fontId="31" fillId="0" borderId="56" xfId="46" applyFont="1" applyFill="1" applyBorder="1" applyAlignment="1">
      <alignment horizontal="distributed" vertical="center" wrapText="1" indent="1"/>
    </xf>
    <xf numFmtId="0" fontId="24" fillId="0" borderId="53" xfId="46" applyFont="1" applyFill="1" applyBorder="1" applyAlignment="1" applyProtection="1">
      <alignment horizontal="left" vertical="top" wrapText="1" shrinkToFit="1"/>
      <protection locked="0"/>
    </xf>
    <xf numFmtId="0" fontId="31" fillId="0" borderId="63" xfId="46" applyFont="1" applyFill="1" applyBorder="1" applyAlignment="1">
      <alignment horizontal="distributed" vertical="center" indent="1"/>
    </xf>
    <xf numFmtId="0" fontId="31" fillId="0" borderId="62" xfId="46" applyFont="1" applyFill="1" applyBorder="1" applyAlignment="1">
      <alignment horizontal="distributed" vertical="center" indent="1"/>
    </xf>
    <xf numFmtId="0" fontId="31" fillId="0" borderId="56" xfId="46" applyFont="1" applyFill="1" applyBorder="1" applyAlignment="1">
      <alignment horizontal="distributed" vertical="center" indent="1"/>
    </xf>
    <xf numFmtId="0" fontId="24" fillId="0" borderId="20" xfId="46" applyFont="1" applyFill="1" applyBorder="1" applyAlignment="1" applyProtection="1">
      <alignment horizontal="left" vertical="center" wrapText="1" shrinkToFit="1"/>
      <protection locked="0"/>
    </xf>
    <xf numFmtId="0" fontId="24" fillId="0" borderId="43" xfId="46" applyFont="1" applyFill="1" applyBorder="1" applyAlignment="1" applyProtection="1">
      <alignment horizontal="left" vertical="center" wrapText="1" shrinkToFit="1"/>
      <protection locked="0"/>
    </xf>
    <xf numFmtId="0" fontId="24" fillId="0" borderId="54" xfId="46" applyFont="1" applyFill="1" applyBorder="1" applyAlignment="1" applyProtection="1">
      <alignment horizontal="left" vertical="center" wrapText="1" shrinkToFit="1"/>
      <protection locked="0"/>
    </xf>
    <xf numFmtId="0" fontId="24" fillId="0" borderId="38" xfId="46" applyFont="1" applyFill="1" applyBorder="1" applyAlignment="1" applyProtection="1">
      <alignment horizontal="left" vertical="top" wrapText="1" shrinkToFit="1"/>
      <protection locked="0"/>
    </xf>
    <xf numFmtId="178" fontId="31" fillId="0" borderId="0" xfId="0" applyNumberFormat="1" applyFont="1" applyFill="1">
      <alignment vertical="center"/>
    </xf>
    <xf numFmtId="178" fontId="31" fillId="0" borderId="0" xfId="46" applyNumberFormat="1" applyFont="1" applyFill="1">
      <alignment vertical="center"/>
    </xf>
    <xf numFmtId="178" fontId="24" fillId="0" borderId="64" xfId="47" applyNumberFormat="1" applyFont="1" applyFill="1" applyBorder="1" applyAlignment="1">
      <alignment horizontal="center" vertical="center" wrapText="1"/>
    </xf>
    <xf numFmtId="178" fontId="31" fillId="0" borderId="65" xfId="47" applyNumberFormat="1" applyFont="1" applyFill="1" applyBorder="1" applyAlignment="1">
      <alignment horizontal="center" vertical="center" shrinkToFit="1"/>
    </xf>
    <xf numFmtId="178" fontId="31" fillId="0" borderId="66" xfId="47" applyNumberFormat="1" applyFont="1" applyFill="1" applyBorder="1" applyAlignment="1">
      <alignment horizontal="center" vertical="center"/>
    </xf>
    <xf numFmtId="178" fontId="31" fillId="0" borderId="67" xfId="35" applyNumberFormat="1" applyFont="1" applyFill="1" applyBorder="1" applyAlignment="1">
      <alignment horizontal="right" vertical="center" shrinkToFit="1"/>
    </xf>
    <xf numFmtId="178" fontId="31" fillId="0" borderId="59" xfId="35" applyNumberFormat="1" applyFont="1" applyFill="1" applyBorder="1" applyAlignment="1">
      <alignment horizontal="right" vertical="center" shrinkToFit="1"/>
    </xf>
    <xf numFmtId="178" fontId="48" fillId="0" borderId="0" xfId="0" applyNumberFormat="1" applyFont="1" applyFill="1">
      <alignment vertical="center"/>
    </xf>
    <xf numFmtId="178" fontId="26" fillId="0" borderId="68" xfId="47" applyNumberFormat="1" applyFont="1" applyFill="1" applyBorder="1" applyAlignment="1">
      <alignment horizontal="center" vertical="center" wrapText="1"/>
    </xf>
    <xf numFmtId="178" fontId="31" fillId="0" borderId="69" xfId="47" applyNumberFormat="1" applyFont="1" applyFill="1" applyBorder="1" applyAlignment="1">
      <alignment horizontal="center" vertical="center" wrapText="1"/>
    </xf>
    <xf numFmtId="178" fontId="31" fillId="0" borderId="70" xfId="47" applyNumberFormat="1" applyFont="1" applyFill="1" applyBorder="1" applyAlignment="1">
      <alignment horizontal="center" vertical="center"/>
    </xf>
    <xf numFmtId="178" fontId="41" fillId="0" borderId="58" xfId="48" applyNumberFormat="1" applyFont="1" applyFill="1" applyBorder="1" applyAlignment="1">
      <alignment horizontal="center" vertical="center" wrapText="1" shrinkToFit="1"/>
    </xf>
    <xf numFmtId="178" fontId="41" fillId="0" borderId="48" xfId="48" applyNumberFormat="1" applyFont="1" applyFill="1" applyBorder="1" applyAlignment="1">
      <alignment horizontal="center" vertical="center" wrapText="1" shrinkToFit="1"/>
    </xf>
    <xf numFmtId="0" fontId="26" fillId="0" borderId="37" xfId="48" applyNumberFormat="1" applyFont="1" applyFill="1" applyBorder="1" applyAlignment="1" applyProtection="1">
      <alignment horizontal="center" vertical="center" shrinkToFit="1"/>
      <protection locked="0"/>
    </xf>
    <xf numFmtId="0" fontId="41" fillId="0" borderId="71" xfId="48" applyNumberFormat="1" applyFont="1" applyFill="1" applyBorder="1" applyAlignment="1" applyProtection="1">
      <alignment horizontal="center" vertical="center" shrinkToFit="1"/>
      <protection locked="0"/>
    </xf>
    <xf numFmtId="0" fontId="41" fillId="0" borderId="60" xfId="48" applyNumberFormat="1" applyFont="1" applyFill="1" applyBorder="1" applyAlignment="1" applyProtection="1">
      <alignment horizontal="center" vertical="center" shrinkToFit="1"/>
      <protection locked="0"/>
    </xf>
    <xf numFmtId="0" fontId="31" fillId="0" borderId="72" xfId="47" applyNumberFormat="1" applyFont="1" applyFill="1" applyBorder="1" applyAlignment="1">
      <alignment horizontal="center" vertical="center"/>
    </xf>
    <xf numFmtId="0" fontId="31" fillId="0" borderId="0" xfId="0" applyNumberFormat="1" applyFont="1" applyFill="1">
      <alignment vertical="center"/>
    </xf>
    <xf numFmtId="0" fontId="31" fillId="0" borderId="0" xfId="46" applyNumberFormat="1" applyFont="1" applyFill="1">
      <alignment vertical="center"/>
    </xf>
    <xf numFmtId="0" fontId="31" fillId="0" borderId="73" xfId="47" applyNumberFormat="1" applyFont="1" applyFill="1" applyBorder="1" applyAlignment="1">
      <alignment horizontal="center" vertical="center" wrapText="1"/>
    </xf>
    <xf numFmtId="0" fontId="31" fillId="0" borderId="0" xfId="47" applyNumberFormat="1" applyFont="1" applyFill="1" applyBorder="1" applyAlignment="1">
      <alignment horizontal="center" vertical="center" wrapText="1"/>
    </xf>
    <xf numFmtId="0" fontId="31" fillId="0" borderId="30" xfId="47" applyNumberFormat="1" applyFont="1" applyFill="1" applyBorder="1" applyAlignment="1">
      <alignment horizontal="center" vertical="center"/>
    </xf>
    <xf numFmtId="0" fontId="31" fillId="0" borderId="31" xfId="47" applyNumberFormat="1" applyFont="1" applyFill="1" applyBorder="1" applyAlignment="1">
      <alignment horizontal="center" vertical="center" wrapText="1"/>
    </xf>
    <xf numFmtId="0" fontId="31" fillId="0" borderId="32" xfId="47" applyNumberFormat="1" applyFont="1" applyFill="1" applyBorder="1" applyAlignment="1">
      <alignment horizontal="center" vertical="center" wrapText="1"/>
    </xf>
    <xf numFmtId="0" fontId="31" fillId="0" borderId="74" xfId="35" applyNumberFormat="1" applyFont="1" applyFill="1" applyBorder="1" applyAlignment="1">
      <alignment vertical="center" shrinkToFit="1"/>
    </xf>
    <xf numFmtId="0" fontId="31" fillId="0" borderId="43" xfId="35" applyNumberFormat="1" applyFont="1" applyFill="1" applyBorder="1" applyAlignment="1">
      <alignment horizontal="center" vertical="center" shrinkToFit="1"/>
    </xf>
    <xf numFmtId="0" fontId="31" fillId="0" borderId="55" xfId="35" applyNumberFormat="1" applyFont="1" applyFill="1" applyBorder="1" applyAlignment="1">
      <alignment horizontal="center" vertical="center" shrinkToFit="1"/>
    </xf>
    <xf numFmtId="0" fontId="31" fillId="0" borderId="42" xfId="35" applyNumberFormat="1" applyFont="1" applyFill="1" applyBorder="1" applyAlignment="1">
      <alignment vertical="center" shrinkToFit="1"/>
    </xf>
    <xf numFmtId="0" fontId="31" fillId="0" borderId="20" xfId="35" applyNumberFormat="1" applyFont="1" applyFill="1" applyBorder="1" applyAlignment="1">
      <alignment horizontal="center" vertical="center" shrinkToFit="1"/>
    </xf>
    <xf numFmtId="0" fontId="31" fillId="0" borderId="39" xfId="35" applyNumberFormat="1" applyFont="1" applyFill="1" applyBorder="1" applyAlignment="1" applyProtection="1">
      <alignment horizontal="center" vertical="center" shrinkToFit="1"/>
      <protection locked="0"/>
    </xf>
    <xf numFmtId="0" fontId="31" fillId="0" borderId="56" xfId="35" applyNumberFormat="1" applyFont="1" applyFill="1" applyBorder="1" applyAlignment="1" applyProtection="1">
      <alignment horizontal="center" vertical="center" shrinkToFit="1"/>
      <protection locked="0"/>
    </xf>
    <xf numFmtId="0" fontId="31" fillId="0" borderId="75" xfId="35" applyNumberFormat="1" applyFont="1" applyFill="1" applyBorder="1" applyAlignment="1" applyProtection="1">
      <alignment horizontal="center" vertical="center" shrinkToFit="1"/>
      <protection locked="0"/>
    </xf>
    <xf numFmtId="0" fontId="31" fillId="0" borderId="16" xfId="35" applyNumberFormat="1" applyFont="1" applyFill="1" applyBorder="1" applyAlignment="1" applyProtection="1">
      <alignment horizontal="center" vertical="center" shrinkToFit="1"/>
      <protection locked="0"/>
    </xf>
    <xf numFmtId="0" fontId="31" fillId="0" borderId="76" xfId="35" applyNumberFormat="1" applyFont="1" applyFill="1" applyBorder="1" applyAlignment="1">
      <alignment vertical="center" shrinkToFit="1"/>
    </xf>
    <xf numFmtId="0" fontId="31" fillId="0" borderId="77" xfId="35" applyNumberFormat="1" applyFont="1" applyFill="1" applyBorder="1" applyAlignment="1" applyProtection="1">
      <alignment horizontal="center" vertical="center" shrinkToFit="1"/>
      <protection locked="0"/>
    </xf>
    <xf numFmtId="0" fontId="31" fillId="0" borderId="78" xfId="35" applyNumberFormat="1" applyFont="1" applyFill="1" applyBorder="1" applyAlignment="1">
      <alignment horizontal="center" vertical="center" shrinkToFit="1"/>
    </xf>
    <xf numFmtId="178" fontId="43" fillId="0" borderId="79" xfId="48" applyNumberFormat="1" applyFont="1" applyFill="1" applyBorder="1" applyAlignment="1">
      <alignment horizontal="center" vertical="center" shrinkToFit="1"/>
    </xf>
    <xf numFmtId="0" fontId="31" fillId="0" borderId="72" xfId="46" applyFont="1" applyFill="1" applyBorder="1" applyAlignment="1">
      <alignment horizontal="distributed" vertical="center" wrapText="1" indent="1"/>
    </xf>
    <xf numFmtId="0" fontId="31" fillId="0" borderId="23" xfId="0" applyFont="1" applyFill="1" applyBorder="1" applyAlignment="1">
      <alignment horizontal="distributed" vertical="center" wrapText="1" indent="1"/>
    </xf>
    <xf numFmtId="0" fontId="31" fillId="0" borderId="30" xfId="0" applyFont="1" applyFill="1" applyBorder="1" applyAlignment="1">
      <alignment horizontal="distributed" vertical="center" wrapText="1" indent="1"/>
    </xf>
    <xf numFmtId="0" fontId="24" fillId="0" borderId="72" xfId="46" applyFont="1" applyFill="1" applyBorder="1" applyAlignment="1" applyProtection="1">
      <alignment horizontal="left" vertical="top" wrapText="1" shrinkToFit="1"/>
      <protection locked="0"/>
    </xf>
    <xf numFmtId="0" fontId="24" fillId="0" borderId="80" xfId="46" applyFont="1" applyFill="1" applyBorder="1" applyAlignment="1" applyProtection="1">
      <alignment horizontal="left" vertical="top" wrapText="1" shrinkToFit="1"/>
      <protection locked="0"/>
    </xf>
    <xf numFmtId="0" fontId="24" fillId="0" borderId="81" xfId="46" applyFont="1" applyFill="1" applyBorder="1" applyAlignment="1">
      <alignment horizontal="left" vertical="center" wrapText="1" shrinkToFit="1"/>
    </xf>
    <xf numFmtId="0" fontId="31" fillId="0" borderId="82" xfId="35" applyNumberFormat="1" applyFont="1" applyFill="1" applyBorder="1" applyAlignment="1" applyProtection="1">
      <alignment horizontal="center" vertical="center" shrinkToFit="1"/>
      <protection locked="0"/>
    </xf>
    <xf numFmtId="0" fontId="31" fillId="0" borderId="83" xfId="35" applyNumberFormat="1" applyFont="1" applyFill="1" applyBorder="1" applyAlignment="1" applyProtection="1">
      <alignment horizontal="center" vertical="center" shrinkToFit="1"/>
      <protection locked="0"/>
    </xf>
    <xf numFmtId="178" fontId="31" fillId="0" borderId="84" xfId="35" applyNumberFormat="1" applyFont="1" applyFill="1" applyBorder="1" applyAlignment="1">
      <alignment horizontal="right" vertical="center" shrinkToFit="1"/>
    </xf>
    <xf numFmtId="178" fontId="31" fillId="0" borderId="85" xfId="35" applyNumberFormat="1" applyFont="1" applyFill="1" applyBorder="1" applyAlignment="1">
      <alignment horizontal="right" vertical="center" shrinkToFit="1"/>
    </xf>
    <xf numFmtId="187" fontId="43" fillId="0" borderId="42" xfId="35" applyNumberFormat="1" applyFont="1" applyFill="1" applyBorder="1" applyAlignment="1" applyProtection="1">
      <alignment horizontal="center" vertical="center" shrinkToFit="1"/>
      <protection locked="0"/>
    </xf>
    <xf numFmtId="187" fontId="43" fillId="0" borderId="0" xfId="35" applyNumberFormat="1" applyFont="1" applyFill="1" applyBorder="1" applyAlignment="1" applyProtection="1">
      <alignment horizontal="center" vertical="center" shrinkToFit="1"/>
      <protection locked="0"/>
    </xf>
    <xf numFmtId="187" fontId="43" fillId="0" borderId="37" xfId="35" applyNumberFormat="1" applyFont="1" applyFill="1" applyBorder="1" applyAlignment="1" applyProtection="1">
      <alignment horizontal="center" vertical="center" shrinkToFit="1"/>
      <protection locked="0"/>
    </xf>
    <xf numFmtId="176" fontId="71" fillId="0" borderId="86" xfId="47" applyNumberFormat="1" applyFont="1" applyFill="1" applyBorder="1" applyAlignment="1">
      <alignment horizontal="center" vertical="center" shrinkToFit="1"/>
    </xf>
    <xf numFmtId="176" fontId="71" fillId="0" borderId="87" xfId="0" applyNumberFormat="1" applyFont="1" applyFill="1" applyBorder="1" applyAlignment="1">
      <alignment horizontal="center" vertical="center"/>
    </xf>
    <xf numFmtId="176" fontId="71" fillId="0" borderId="88" xfId="35" applyNumberFormat="1" applyFont="1" applyFill="1" applyBorder="1" applyAlignment="1">
      <alignment horizontal="right" vertical="center" shrinkToFit="1"/>
    </xf>
    <xf numFmtId="176" fontId="71" fillId="0" borderId="89" xfId="35" applyNumberFormat="1" applyFont="1" applyFill="1" applyBorder="1" applyAlignment="1">
      <alignment horizontal="right" vertical="center" shrinkToFit="1"/>
    </xf>
    <xf numFmtId="0" fontId="62" fillId="0" borderId="0" xfId="0" applyNumberFormat="1" applyFont="1" applyFill="1" applyBorder="1" applyAlignment="1" applyProtection="1">
      <alignment vertical="center"/>
      <protection locked="0"/>
    </xf>
    <xf numFmtId="0" fontId="25" fillId="0" borderId="37" xfId="0" applyFont="1" applyFill="1" applyBorder="1" applyAlignment="1">
      <alignment vertical="center"/>
    </xf>
    <xf numFmtId="0" fontId="62" fillId="0" borderId="0" xfId="0" applyNumberFormat="1" applyFont="1" applyFill="1" applyBorder="1" applyAlignment="1" applyProtection="1">
      <alignment vertical="center"/>
    </xf>
    <xf numFmtId="0" fontId="24" fillId="0" borderId="0" xfId="0" applyFont="1" applyFill="1" applyProtection="1">
      <alignment vertical="center"/>
    </xf>
    <xf numFmtId="0" fontId="31" fillId="0" borderId="42" xfId="35" applyNumberFormat="1" applyFont="1" applyFill="1" applyBorder="1" applyAlignment="1">
      <alignment horizontal="center" vertical="center" shrinkToFit="1"/>
    </xf>
    <xf numFmtId="176" fontId="31" fillId="0" borderId="42" xfId="35" applyNumberFormat="1" applyFont="1" applyFill="1" applyBorder="1" applyAlignment="1">
      <alignment horizontal="center" vertical="center" shrinkToFit="1"/>
    </xf>
    <xf numFmtId="176" fontId="31" fillId="0" borderId="11" xfId="35" applyNumberFormat="1" applyFont="1" applyFill="1" applyBorder="1" applyAlignment="1">
      <alignment horizontal="center" vertical="center" shrinkToFit="1"/>
    </xf>
    <xf numFmtId="176" fontId="31" fillId="0" borderId="27" xfId="35" applyNumberFormat="1" applyFont="1" applyFill="1" applyBorder="1" applyAlignment="1">
      <alignment horizontal="center" vertical="center" shrinkToFit="1"/>
    </xf>
    <xf numFmtId="176" fontId="31" fillId="0" borderId="80" xfId="35" applyNumberFormat="1" applyFont="1" applyFill="1" applyBorder="1" applyAlignment="1">
      <alignment horizontal="center" vertical="center" shrinkToFit="1"/>
    </xf>
    <xf numFmtId="0" fontId="31" fillId="0" borderId="55" xfId="35" applyNumberFormat="1" applyFont="1" applyFill="1" applyBorder="1" applyAlignment="1" applyProtection="1">
      <alignment horizontal="center" vertical="center" shrinkToFit="1"/>
      <protection locked="0"/>
    </xf>
    <xf numFmtId="0" fontId="31" fillId="0" borderId="90" xfId="35" applyNumberFormat="1" applyFont="1" applyFill="1" applyBorder="1" applyAlignment="1" applyProtection="1">
      <alignment horizontal="center" vertical="center" shrinkToFit="1"/>
      <protection locked="0"/>
    </xf>
    <xf numFmtId="0" fontId="31" fillId="0" borderId="91" xfId="35" applyNumberFormat="1" applyFont="1" applyFill="1" applyBorder="1" applyAlignment="1" applyProtection="1">
      <alignment horizontal="center" vertical="center" shrinkToFit="1"/>
      <protection locked="0"/>
    </xf>
    <xf numFmtId="0" fontId="31" fillId="0" borderId="92" xfId="35" applyNumberFormat="1" applyFont="1" applyFill="1" applyBorder="1" applyAlignment="1" applyProtection="1">
      <alignment horizontal="center" vertical="center" shrinkToFit="1"/>
      <protection locked="0"/>
    </xf>
    <xf numFmtId="0" fontId="46" fillId="0" borderId="0" xfId="0" applyFont="1">
      <alignment vertical="center"/>
    </xf>
    <xf numFmtId="0" fontId="46" fillId="0" borderId="0" xfId="0" applyFont="1" applyAlignment="1">
      <alignment vertical="center" wrapText="1"/>
    </xf>
    <xf numFmtId="0" fontId="72" fillId="0" borderId="0" xfId="0" applyFont="1" applyAlignment="1">
      <alignment vertical="center"/>
    </xf>
    <xf numFmtId="0" fontId="46" fillId="0" borderId="0" xfId="0" applyFont="1" applyAlignment="1">
      <alignment vertical="center"/>
    </xf>
    <xf numFmtId="0" fontId="46" fillId="0" borderId="0" xfId="0" applyFont="1" applyAlignment="1">
      <alignment vertical="center" shrinkToFit="1"/>
    </xf>
    <xf numFmtId="0" fontId="31" fillId="0" borderId="20" xfId="0" applyFont="1" applyBorder="1" applyAlignment="1">
      <alignment horizontal="center" vertical="top"/>
    </xf>
    <xf numFmtId="0" fontId="31" fillId="0" borderId="11" xfId="0" applyFont="1" applyBorder="1" applyAlignment="1">
      <alignment horizontal="center" vertical="top"/>
    </xf>
    <xf numFmtId="0" fontId="31" fillId="0" borderId="11" xfId="0" applyFont="1" applyBorder="1" applyAlignment="1">
      <alignment vertical="center"/>
    </xf>
    <xf numFmtId="0" fontId="31" fillId="0" borderId="93" xfId="0" applyFont="1" applyBorder="1" applyAlignment="1">
      <alignment horizontal="center" vertical="center"/>
    </xf>
    <xf numFmtId="0" fontId="31" fillId="0" borderId="43" xfId="0" applyFont="1" applyBorder="1" applyAlignment="1">
      <alignment horizontal="center" vertical="top"/>
    </xf>
    <xf numFmtId="0" fontId="31" fillId="0" borderId="23" xfId="0" applyFont="1" applyBorder="1" applyAlignment="1">
      <alignment vertical="center"/>
    </xf>
    <xf numFmtId="0" fontId="31" fillId="0" borderId="27" xfId="0" applyFont="1" applyFill="1" applyBorder="1" applyAlignment="1">
      <alignment vertical="center"/>
    </xf>
    <xf numFmtId="0" fontId="31" fillId="0" borderId="27" xfId="0" applyFont="1" applyBorder="1" applyAlignment="1">
      <alignment vertical="center"/>
    </xf>
    <xf numFmtId="0" fontId="31" fillId="0" borderId="11" xfId="0" applyFont="1" applyFill="1" applyBorder="1" applyAlignment="1">
      <alignment vertical="center"/>
    </xf>
    <xf numFmtId="0" fontId="25" fillId="0" borderId="0" xfId="0" applyNumberFormat="1" applyFont="1" applyFill="1" applyBorder="1" applyAlignment="1" applyProtection="1">
      <alignment vertical="top"/>
    </xf>
    <xf numFmtId="0" fontId="25" fillId="0" borderId="0" xfId="0" applyNumberFormat="1" applyFont="1" applyFill="1" applyProtection="1">
      <alignment vertical="center"/>
    </xf>
    <xf numFmtId="0" fontId="25" fillId="0" borderId="0" xfId="0" applyNumberFormat="1" applyFont="1" applyFill="1" applyBorder="1" applyAlignment="1" applyProtection="1">
      <alignment horizontal="center" vertical="center"/>
    </xf>
    <xf numFmtId="0" fontId="73" fillId="0" borderId="11" xfId="0" applyFont="1" applyFill="1" applyBorder="1" applyAlignment="1">
      <alignment vertical="center"/>
    </xf>
    <xf numFmtId="0" fontId="31" fillId="0" borderId="19" xfId="0" applyFont="1" applyBorder="1" applyAlignment="1">
      <alignment vertical="center"/>
    </xf>
    <xf numFmtId="0" fontId="31" fillId="0" borderId="94" xfId="0" applyFont="1" applyFill="1" applyBorder="1">
      <alignment vertical="center"/>
    </xf>
    <xf numFmtId="0" fontId="31" fillId="0" borderId="77" xfId="0" applyFont="1" applyFill="1" applyBorder="1">
      <alignment vertical="center"/>
    </xf>
    <xf numFmtId="49" fontId="31" fillId="0" borderId="12" xfId="0" applyNumberFormat="1" applyFont="1" applyFill="1" applyBorder="1" applyAlignment="1">
      <alignment horizontal="center" vertical="center"/>
    </xf>
    <xf numFmtId="49" fontId="31" fillId="0" borderId="95" xfId="0" applyNumberFormat="1" applyFont="1" applyFill="1" applyBorder="1">
      <alignment vertical="center"/>
    </xf>
    <xf numFmtId="0" fontId="31" fillId="0" borderId="96" xfId="0" applyFont="1" applyFill="1" applyBorder="1">
      <alignment vertical="center"/>
    </xf>
    <xf numFmtId="0" fontId="31" fillId="0" borderId="12" xfId="0" applyFont="1" applyFill="1" applyBorder="1" applyAlignment="1">
      <alignment horizontal="centerContinuous" vertical="center"/>
    </xf>
    <xf numFmtId="0" fontId="31" fillId="0" borderId="13" xfId="0" applyFont="1" applyFill="1" applyBorder="1" applyAlignment="1">
      <alignment horizontal="centerContinuous" vertical="center"/>
    </xf>
    <xf numFmtId="0" fontId="31" fillId="0" borderId="16" xfId="0" applyFont="1" applyFill="1" applyBorder="1" applyAlignment="1">
      <alignment horizontal="center" vertical="center"/>
    </xf>
    <xf numFmtId="0" fontId="31" fillId="0" borderId="17" xfId="0" applyFont="1" applyBorder="1" applyAlignment="1">
      <alignment vertical="center"/>
    </xf>
    <xf numFmtId="187" fontId="31" fillId="0" borderId="97" xfId="0" applyNumberFormat="1" applyFont="1" applyBorder="1" applyAlignment="1">
      <alignment vertical="center"/>
    </xf>
    <xf numFmtId="0" fontId="31" fillId="0" borderId="18" xfId="0" applyFont="1" applyBorder="1" applyAlignment="1">
      <alignment vertical="center"/>
    </xf>
    <xf numFmtId="187" fontId="31" fillId="0" borderId="98" xfId="0" applyNumberFormat="1" applyFont="1" applyBorder="1" applyAlignment="1">
      <alignment vertical="center"/>
    </xf>
    <xf numFmtId="0" fontId="31" fillId="0" borderId="99" xfId="0" applyFont="1" applyBorder="1" applyAlignment="1">
      <alignment vertical="center"/>
    </xf>
    <xf numFmtId="0" fontId="31" fillId="0" borderId="100" xfId="0" applyFont="1" applyBorder="1" applyAlignment="1">
      <alignment vertical="center"/>
    </xf>
    <xf numFmtId="187" fontId="31" fillId="0" borderId="96" xfId="0" applyNumberFormat="1" applyFont="1" applyBorder="1" applyAlignment="1">
      <alignment vertical="center"/>
    </xf>
    <xf numFmtId="0" fontId="31" fillId="0" borderId="100" xfId="0" applyFont="1" applyFill="1" applyBorder="1" applyAlignment="1">
      <alignment vertical="center"/>
    </xf>
    <xf numFmtId="0" fontId="31" fillId="0" borderId="101" xfId="0" applyFont="1" applyFill="1" applyBorder="1" applyAlignment="1">
      <alignment vertical="center"/>
    </xf>
    <xf numFmtId="0" fontId="31" fillId="0" borderId="97" xfId="0" applyFont="1" applyFill="1" applyBorder="1" applyAlignment="1">
      <alignment horizontal="left" vertical="top"/>
    </xf>
    <xf numFmtId="0" fontId="31" fillId="0" borderId="98" xfId="0" applyFont="1" applyFill="1" applyBorder="1" applyAlignment="1">
      <alignment horizontal="left" vertical="top"/>
    </xf>
    <xf numFmtId="0" fontId="31" fillId="0" borderId="17" xfId="0" applyFont="1" applyFill="1" applyBorder="1" applyAlignment="1">
      <alignment vertical="center"/>
    </xf>
    <xf numFmtId="0" fontId="31" fillId="0" borderId="102" xfId="0" applyFont="1" applyFill="1" applyBorder="1" applyAlignment="1">
      <alignment vertical="center"/>
    </xf>
    <xf numFmtId="0" fontId="31" fillId="0" borderId="103" xfId="0" applyFont="1" applyFill="1" applyBorder="1" applyAlignment="1">
      <alignment vertical="center"/>
    </xf>
    <xf numFmtId="0" fontId="31" fillId="0" borderId="96" xfId="0" applyFont="1" applyFill="1" applyBorder="1" applyAlignment="1">
      <alignment horizontal="left" vertical="top"/>
    </xf>
    <xf numFmtId="0" fontId="31" fillId="0" borderId="16" xfId="0" applyFont="1" applyFill="1" applyBorder="1" applyAlignment="1">
      <alignment vertical="center"/>
    </xf>
    <xf numFmtId="49" fontId="31" fillId="0" borderId="13" xfId="0" applyNumberFormat="1" applyFont="1" applyFill="1" applyBorder="1" applyAlignment="1">
      <alignment vertical="center"/>
    </xf>
    <xf numFmtId="0" fontId="31" fillId="0" borderId="16" xfId="0" applyFont="1" applyFill="1" applyBorder="1" applyAlignment="1">
      <alignment horizontal="left" vertical="center"/>
    </xf>
    <xf numFmtId="49" fontId="31" fillId="0" borderId="15" xfId="0" applyNumberFormat="1" applyFont="1" applyFill="1" applyBorder="1" applyAlignment="1">
      <alignment horizontal="right" vertical="center"/>
    </xf>
    <xf numFmtId="0" fontId="31" fillId="0" borderId="97" xfId="0" applyFont="1" applyFill="1" applyBorder="1" applyAlignment="1">
      <alignment horizontal="left" vertical="center"/>
    </xf>
    <xf numFmtId="49" fontId="31" fillId="0" borderId="14" xfId="0" applyNumberFormat="1" applyFont="1" applyFill="1" applyBorder="1" applyAlignment="1">
      <alignment horizontal="right" vertical="center"/>
    </xf>
    <xf numFmtId="0" fontId="31" fillId="0" borderId="98" xfId="0" applyFont="1" applyFill="1" applyBorder="1" applyAlignment="1">
      <alignment horizontal="left" vertical="center"/>
    </xf>
    <xf numFmtId="0" fontId="31" fillId="0" borderId="104" xfId="0" applyFont="1" applyFill="1" applyBorder="1" applyAlignment="1">
      <alignment vertical="center"/>
    </xf>
    <xf numFmtId="49" fontId="31" fillId="0" borderId="19" xfId="0" applyNumberFormat="1" applyFont="1" applyFill="1" applyBorder="1" applyAlignment="1">
      <alignment horizontal="right" vertical="center"/>
    </xf>
    <xf numFmtId="0" fontId="0" fillId="0" borderId="0" xfId="0" applyFont="1" applyFill="1">
      <alignment vertical="center"/>
    </xf>
    <xf numFmtId="0" fontId="31" fillId="0" borderId="105" xfId="0" applyFont="1" applyFill="1" applyBorder="1" applyAlignment="1">
      <alignment vertical="center"/>
    </xf>
    <xf numFmtId="0" fontId="31" fillId="0" borderId="106" xfId="0" applyFont="1" applyFill="1" applyBorder="1" applyAlignment="1">
      <alignment vertical="center"/>
    </xf>
    <xf numFmtId="0" fontId="31" fillId="0" borderId="106" xfId="0" applyFont="1" applyFill="1" applyBorder="1" applyAlignment="1">
      <alignment horizontal="left" vertical="top"/>
    </xf>
    <xf numFmtId="0" fontId="31" fillId="0" borderId="101" xfId="0" applyFont="1" applyFill="1" applyBorder="1" applyAlignment="1">
      <alignment horizontal="left" vertical="top"/>
    </xf>
    <xf numFmtId="0" fontId="31" fillId="0" borderId="15" xfId="0" applyFont="1" applyFill="1" applyBorder="1" applyAlignment="1">
      <alignment horizontal="left" vertical="top"/>
    </xf>
    <xf numFmtId="0" fontId="31" fillId="0" borderId="14" xfId="0" applyFont="1" applyFill="1" applyBorder="1" applyAlignment="1">
      <alignment horizontal="left" vertical="top"/>
    </xf>
    <xf numFmtId="0" fontId="31" fillId="0" borderId="107" xfId="0" applyFont="1" applyFill="1" applyBorder="1" applyAlignment="1">
      <alignment horizontal="left" vertical="top"/>
    </xf>
    <xf numFmtId="0" fontId="0" fillId="0" borderId="101" xfId="0" applyFont="1" applyFill="1" applyBorder="1">
      <alignment vertical="center"/>
    </xf>
    <xf numFmtId="0" fontId="31" fillId="0" borderId="99" xfId="0" applyFont="1" applyFill="1" applyBorder="1" applyAlignment="1">
      <alignment vertical="center"/>
    </xf>
    <xf numFmtId="0" fontId="31" fillId="0" borderId="107" xfId="0" applyFont="1" applyFill="1" applyBorder="1" applyAlignment="1">
      <alignment vertical="center"/>
    </xf>
    <xf numFmtId="0" fontId="31" fillId="0" borderId="98" xfId="0" applyFont="1" applyFill="1" applyBorder="1" applyAlignment="1">
      <alignment horizontal="left" vertical="center" wrapText="1"/>
    </xf>
    <xf numFmtId="49" fontId="0" fillId="0" borderId="0" xfId="0" applyNumberFormat="1" applyFont="1" applyFill="1">
      <alignment vertical="center"/>
    </xf>
    <xf numFmtId="0" fontId="0" fillId="0" borderId="0" xfId="0" applyFont="1" applyFill="1" applyAlignment="1">
      <alignment horizontal="left" vertical="center"/>
    </xf>
    <xf numFmtId="0" fontId="31" fillId="0" borderId="13" xfId="0" applyFont="1" applyFill="1" applyBorder="1" applyAlignment="1">
      <alignment horizontal="center" vertical="center"/>
    </xf>
    <xf numFmtId="49" fontId="31" fillId="0" borderId="61" xfId="0" applyNumberFormat="1" applyFont="1" applyFill="1" applyBorder="1" applyAlignment="1">
      <alignment horizontal="center" vertical="center"/>
    </xf>
    <xf numFmtId="49" fontId="31" fillId="0" borderId="108" xfId="0" applyNumberFormat="1" applyFont="1" applyFill="1" applyBorder="1" applyAlignment="1">
      <alignment horizontal="right" vertical="center"/>
    </xf>
    <xf numFmtId="49" fontId="31" fillId="0" borderId="109" xfId="0" applyNumberFormat="1" applyFont="1" applyFill="1" applyBorder="1" applyAlignment="1">
      <alignment horizontal="right" vertical="center"/>
    </xf>
    <xf numFmtId="49" fontId="31" fillId="0" borderId="110" xfId="0" applyNumberFormat="1" applyFont="1" applyFill="1" applyBorder="1" applyAlignment="1">
      <alignment horizontal="right" vertical="center"/>
    </xf>
    <xf numFmtId="0" fontId="31" fillId="0" borderId="97" xfId="0" applyFont="1" applyFill="1" applyBorder="1" applyAlignment="1">
      <alignment vertical="center"/>
    </xf>
    <xf numFmtId="0" fontId="31" fillId="0" borderId="98" xfId="0" applyFont="1" applyFill="1" applyBorder="1" applyAlignment="1">
      <alignment vertical="center"/>
    </xf>
    <xf numFmtId="0" fontId="31" fillId="0" borderId="55" xfId="0" applyFont="1" applyFill="1" applyBorder="1" applyAlignment="1">
      <alignment vertical="center"/>
    </xf>
    <xf numFmtId="0" fontId="31" fillId="0" borderId="42" xfId="0" applyFont="1" applyFill="1" applyBorder="1" applyAlignment="1">
      <alignment vertical="center"/>
    </xf>
    <xf numFmtId="0" fontId="31" fillId="0" borderId="77" xfId="0" applyFont="1" applyFill="1" applyBorder="1" applyAlignment="1">
      <alignment vertical="center"/>
    </xf>
    <xf numFmtId="0" fontId="31" fillId="0" borderId="103" xfId="0" applyFont="1" applyFill="1" applyBorder="1" applyAlignment="1">
      <alignment horizontal="left" vertical="top"/>
    </xf>
    <xf numFmtId="0" fontId="26" fillId="0" borderId="111" xfId="48" applyFont="1" applyFill="1" applyBorder="1" applyAlignment="1">
      <alignment horizontal="center" vertical="center"/>
    </xf>
    <xf numFmtId="0" fontId="23" fillId="0" borderId="31" xfId="48" applyNumberFormat="1" applyFont="1" applyFill="1" applyBorder="1" applyAlignment="1">
      <alignment horizontal="center" vertical="center" wrapText="1"/>
    </xf>
    <xf numFmtId="0" fontId="23" fillId="0" borderId="32" xfId="48" applyFont="1" applyFill="1" applyBorder="1" applyAlignment="1">
      <alignment horizontal="center" vertical="center" wrapText="1"/>
    </xf>
    <xf numFmtId="0" fontId="23" fillId="0" borderId="31" xfId="48" applyNumberFormat="1" applyFont="1" applyFill="1" applyBorder="1" applyAlignment="1">
      <alignment horizontal="center" vertical="center"/>
    </xf>
    <xf numFmtId="0" fontId="23" fillId="0" borderId="32" xfId="48" applyFont="1" applyFill="1" applyBorder="1" applyAlignment="1">
      <alignment horizontal="center" vertical="center"/>
    </xf>
    <xf numFmtId="0" fontId="23" fillId="0" borderId="83" xfId="48" applyFont="1" applyFill="1" applyBorder="1" applyAlignment="1">
      <alignment horizontal="center" vertical="center" wrapText="1"/>
    </xf>
    <xf numFmtId="0" fontId="23" fillId="0" borderId="83" xfId="48" applyNumberFormat="1" applyFont="1" applyFill="1" applyBorder="1" applyAlignment="1">
      <alignment horizontal="center" vertical="center"/>
    </xf>
    <xf numFmtId="0" fontId="26" fillId="0" borderId="42" xfId="48" applyFont="1" applyFill="1" applyBorder="1" applyAlignment="1">
      <alignment horizontal="distributed" vertical="center" indent="1"/>
    </xf>
    <xf numFmtId="0" fontId="26" fillId="0" borderId="49" xfId="48" applyFont="1" applyFill="1" applyBorder="1" applyAlignment="1">
      <alignment horizontal="distributed" vertical="center" indent="1"/>
    </xf>
    <xf numFmtId="0" fontId="26" fillId="0" borderId="55" xfId="48" applyNumberFormat="1" applyFont="1" applyFill="1" applyBorder="1" applyAlignment="1">
      <alignment horizontal="center" vertical="center" shrinkToFit="1"/>
    </xf>
    <xf numFmtId="0" fontId="26" fillId="0" borderId="43" xfId="48" applyFont="1" applyFill="1" applyBorder="1" applyAlignment="1">
      <alignment horizontal="center" vertical="center" shrinkToFit="1"/>
    </xf>
    <xf numFmtId="0" fontId="26" fillId="0" borderId="37" xfId="48" applyNumberFormat="1" applyFont="1" applyFill="1" applyBorder="1" applyAlignment="1">
      <alignment horizontal="center" vertical="center" shrinkToFit="1"/>
    </xf>
    <xf numFmtId="0" fontId="26" fillId="0" borderId="50" xfId="48" applyFont="1" applyFill="1" applyBorder="1" applyAlignment="1">
      <alignment horizontal="center" vertical="center" shrinkToFit="1"/>
    </xf>
    <xf numFmtId="0" fontId="26" fillId="0" borderId="11" xfId="48" applyFont="1" applyFill="1" applyBorder="1" applyAlignment="1">
      <alignment horizontal="justify" vertical="center"/>
    </xf>
    <xf numFmtId="0" fontId="26" fillId="0" borderId="59" xfId="48" applyFont="1" applyFill="1" applyBorder="1" applyAlignment="1">
      <alignment vertical="center" shrinkToFit="1"/>
    </xf>
    <xf numFmtId="184" fontId="26" fillId="0" borderId="11" xfId="46" applyNumberFormat="1" applyFont="1" applyFill="1" applyBorder="1" applyAlignment="1">
      <alignment horizontal="justify" vertical="center" shrinkToFit="1"/>
    </xf>
    <xf numFmtId="0" fontId="26" fillId="0" borderId="62" xfId="48" applyNumberFormat="1" applyFont="1" applyFill="1" applyBorder="1" applyAlignment="1">
      <alignment horizontal="center" vertical="center" shrinkToFit="1"/>
    </xf>
    <xf numFmtId="180" fontId="43" fillId="0" borderId="79" xfId="48" applyNumberFormat="1" applyFont="1" applyFill="1" applyBorder="1" applyAlignment="1">
      <alignment horizontal="center" vertical="center" shrinkToFit="1"/>
    </xf>
    <xf numFmtId="0" fontId="26" fillId="0" borderId="62" xfId="48" applyFont="1" applyFill="1" applyBorder="1" applyAlignment="1">
      <alignment horizontal="distributed" vertical="center" indent="1"/>
    </xf>
    <xf numFmtId="4" fontId="26" fillId="0" borderId="47" xfId="48" applyNumberFormat="1" applyFont="1" applyFill="1" applyBorder="1" applyAlignment="1">
      <alignment horizontal="center" vertical="center" shrinkToFit="1"/>
    </xf>
    <xf numFmtId="0" fontId="41" fillId="0" borderId="42" xfId="48" applyNumberFormat="1" applyFont="1" applyFill="1" applyBorder="1" applyAlignment="1">
      <alignment horizontal="center" vertical="center" shrinkToFit="1"/>
    </xf>
    <xf numFmtId="178" fontId="43" fillId="0" borderId="27" xfId="48" applyNumberFormat="1" applyFont="1" applyFill="1" applyBorder="1" applyAlignment="1">
      <alignment horizontal="center" vertical="center" shrinkToFit="1"/>
    </xf>
    <xf numFmtId="0" fontId="41" fillId="0" borderId="112" xfId="48" applyNumberFormat="1" applyFont="1" applyFill="1" applyBorder="1" applyAlignment="1" applyProtection="1">
      <alignment horizontal="center" vertical="center" shrinkToFit="1"/>
      <protection locked="0"/>
    </xf>
    <xf numFmtId="178" fontId="43" fillId="0" borderId="67" xfId="48" applyNumberFormat="1" applyFont="1" applyFill="1" applyBorder="1" applyAlignment="1">
      <alignment horizontal="center" vertical="center" shrinkToFit="1"/>
    </xf>
    <xf numFmtId="180" fontId="26" fillId="0" borderId="50" xfId="48" applyNumberFormat="1" applyFont="1" applyFill="1" applyBorder="1" applyAlignment="1">
      <alignment horizontal="center" vertical="center" shrinkToFit="1"/>
    </xf>
    <xf numFmtId="0" fontId="26" fillId="0" borderId="113" xfId="48" applyFont="1" applyFill="1" applyBorder="1" applyAlignment="1">
      <alignment horizontal="center" vertical="center" textRotation="255"/>
    </xf>
    <xf numFmtId="0" fontId="26" fillId="0" borderId="114" xfId="46" applyFont="1" applyFill="1" applyBorder="1" applyAlignment="1">
      <alignment horizontal="distributed" vertical="center" indent="1"/>
    </xf>
    <xf numFmtId="0" fontId="26" fillId="0" borderId="114" xfId="48" applyNumberFormat="1" applyFont="1" applyFill="1" applyBorder="1" applyAlignment="1">
      <alignment horizontal="center" vertical="center" shrinkToFit="1"/>
    </xf>
    <xf numFmtId="0" fontId="26" fillId="0" borderId="114" xfId="46" applyFont="1" applyFill="1" applyBorder="1" applyAlignment="1">
      <alignment horizontal="center" vertical="center" shrinkToFit="1"/>
    </xf>
    <xf numFmtId="0" fontId="26" fillId="0" borderId="114" xfId="35" applyNumberFormat="1" applyFont="1" applyFill="1" applyBorder="1" applyAlignment="1">
      <alignment horizontal="center" vertical="center" shrinkToFit="1"/>
    </xf>
    <xf numFmtId="177" fontId="26" fillId="0" borderId="114" xfId="35" applyNumberFormat="1" applyFont="1" applyFill="1" applyBorder="1" applyAlignment="1">
      <alignment horizontal="center" vertical="center" shrinkToFit="1"/>
    </xf>
    <xf numFmtId="180" fontId="43" fillId="0" borderId="114" xfId="48" applyNumberFormat="1" applyFont="1" applyFill="1" applyBorder="1" applyAlignment="1">
      <alignment horizontal="center" vertical="center" shrinkToFit="1"/>
    </xf>
    <xf numFmtId="0" fontId="31" fillId="0" borderId="114" xfId="46" applyNumberFormat="1" applyFont="1" applyFill="1" applyBorder="1" applyAlignment="1">
      <alignment horizontal="center" vertical="center" shrinkToFit="1"/>
    </xf>
    <xf numFmtId="180" fontId="31" fillId="0" borderId="114" xfId="46" applyNumberFormat="1" applyFont="1" applyFill="1" applyBorder="1" applyAlignment="1">
      <alignment horizontal="center" vertical="center" shrinkToFit="1"/>
    </xf>
    <xf numFmtId="178" fontId="43" fillId="0" borderId="114" xfId="48" applyNumberFormat="1" applyFont="1" applyFill="1" applyBorder="1" applyAlignment="1">
      <alignment horizontal="center" vertical="center" shrinkToFit="1"/>
    </xf>
    <xf numFmtId="178" fontId="43" fillId="0" borderId="115" xfId="48" applyNumberFormat="1" applyFont="1" applyFill="1" applyBorder="1" applyAlignment="1">
      <alignment horizontal="center" vertical="center" shrinkToFit="1"/>
    </xf>
    <xf numFmtId="0" fontId="41" fillId="0" borderId="41" xfId="48" applyNumberFormat="1" applyFont="1" applyFill="1" applyBorder="1" applyAlignment="1">
      <alignment horizontal="center" vertical="center" shrinkToFit="1"/>
    </xf>
    <xf numFmtId="180" fontId="26" fillId="0" borderId="116" xfId="48" applyNumberFormat="1" applyFont="1" applyFill="1" applyBorder="1" applyAlignment="1">
      <alignment horizontal="center" vertical="center" shrinkToFit="1"/>
    </xf>
    <xf numFmtId="180" fontId="26" fillId="0" borderId="20" xfId="48" applyNumberFormat="1" applyFont="1" applyFill="1" applyBorder="1" applyAlignment="1">
      <alignment horizontal="center" vertical="center" shrinkToFit="1"/>
    </xf>
    <xf numFmtId="0" fontId="26" fillId="0" borderId="53" xfId="46" applyFont="1" applyFill="1" applyBorder="1" applyAlignment="1">
      <alignment horizontal="center" vertical="center" textRotation="255" wrapText="1"/>
    </xf>
    <xf numFmtId="0" fontId="26" fillId="0" borderId="53" xfId="46" applyFont="1" applyFill="1" applyBorder="1" applyAlignment="1">
      <alignment horizontal="distributed" vertical="center" indent="1"/>
    </xf>
    <xf numFmtId="0" fontId="26" fillId="0" borderId="53" xfId="48" applyNumberFormat="1" applyFont="1" applyFill="1" applyBorder="1" applyAlignment="1">
      <alignment horizontal="center" vertical="center" shrinkToFit="1"/>
    </xf>
    <xf numFmtId="0" fontId="26" fillId="0" borderId="53" xfId="46" applyFont="1" applyFill="1" applyBorder="1" applyAlignment="1">
      <alignment horizontal="center" vertical="center" shrinkToFit="1"/>
    </xf>
    <xf numFmtId="0" fontId="26" fillId="0" borderId="53" xfId="35" applyNumberFormat="1" applyFont="1" applyFill="1" applyBorder="1" applyAlignment="1">
      <alignment horizontal="center" vertical="center" shrinkToFit="1"/>
    </xf>
    <xf numFmtId="180" fontId="43" fillId="0" borderId="53" xfId="48" applyNumberFormat="1" applyFont="1" applyFill="1" applyBorder="1" applyAlignment="1">
      <alignment horizontal="center" vertical="center" shrinkToFit="1"/>
    </xf>
    <xf numFmtId="0" fontId="26" fillId="0" borderId="53" xfId="46" applyNumberFormat="1" applyFont="1" applyFill="1" applyBorder="1" applyAlignment="1">
      <alignment horizontal="center" vertical="center" shrinkToFit="1"/>
    </xf>
    <xf numFmtId="0" fontId="31" fillId="0" borderId="53" xfId="46" applyNumberFormat="1" applyFont="1" applyFill="1" applyBorder="1" applyAlignment="1">
      <alignment horizontal="center" vertical="center" shrinkToFit="1"/>
    </xf>
    <xf numFmtId="180" fontId="31" fillId="0" borderId="53" xfId="46" applyNumberFormat="1" applyFont="1" applyFill="1" applyBorder="1" applyAlignment="1">
      <alignment horizontal="center" vertical="center" shrinkToFit="1"/>
    </xf>
    <xf numFmtId="178" fontId="43" fillId="0" borderId="53" xfId="48" applyNumberFormat="1" applyFont="1" applyFill="1" applyBorder="1" applyAlignment="1">
      <alignment horizontal="center" vertical="center" shrinkToFit="1"/>
    </xf>
    <xf numFmtId="178" fontId="43" fillId="0" borderId="117" xfId="48" applyNumberFormat="1" applyFont="1" applyFill="1" applyBorder="1" applyAlignment="1">
      <alignment horizontal="center" vertical="center" shrinkToFit="1"/>
    </xf>
    <xf numFmtId="178" fontId="68" fillId="0" borderId="118" xfId="48" applyNumberFormat="1" applyFont="1" applyFill="1" applyBorder="1" applyAlignment="1">
      <alignment horizontal="center" vertical="center" wrapText="1" shrinkToFit="1"/>
    </xf>
    <xf numFmtId="178" fontId="68" fillId="0" borderId="119" xfId="48" applyNumberFormat="1" applyFont="1" applyFill="1" applyBorder="1" applyAlignment="1">
      <alignment horizontal="center" vertical="center" wrapText="1" shrinkToFit="1"/>
    </xf>
    <xf numFmtId="176" fontId="65" fillId="0" borderId="120" xfId="48" applyNumberFormat="1" applyFont="1" applyFill="1" applyBorder="1" applyAlignment="1">
      <alignment horizontal="center" vertical="center" shrinkToFit="1"/>
    </xf>
    <xf numFmtId="176" fontId="65" fillId="0" borderId="121" xfId="48" applyNumberFormat="1" applyFont="1" applyFill="1" applyBorder="1" applyAlignment="1">
      <alignment horizontal="center" vertical="center" shrinkToFit="1"/>
    </xf>
    <xf numFmtId="0" fontId="41" fillId="0" borderId="0" xfId="0" applyFont="1" applyFill="1" applyAlignment="1">
      <alignment horizontal="right" vertical="center" wrapText="1"/>
    </xf>
    <xf numFmtId="0" fontId="43" fillId="0" borderId="0" xfId="0" applyFont="1" applyFill="1" applyAlignment="1">
      <alignment horizontal="right" vertical="top" wrapText="1"/>
    </xf>
    <xf numFmtId="0" fontId="43" fillId="0" borderId="0" xfId="0" applyFont="1" applyFill="1" applyAlignment="1">
      <alignment horizontal="right" vertical="top"/>
    </xf>
    <xf numFmtId="189" fontId="24" fillId="0" borderId="42" xfId="46" applyNumberFormat="1" applyFont="1" applyFill="1" applyBorder="1" applyAlignment="1" applyProtection="1">
      <alignment horizontal="center" vertical="center" wrapText="1" shrinkToFit="1"/>
      <protection locked="0"/>
    </xf>
    <xf numFmtId="0" fontId="2" fillId="24" borderId="0" xfId="0" applyFont="1" applyFill="1">
      <alignment vertical="center"/>
    </xf>
    <xf numFmtId="0" fontId="24" fillId="24" borderId="0" xfId="0" applyFont="1" applyFill="1">
      <alignment vertical="center"/>
    </xf>
    <xf numFmtId="0" fontId="24" fillId="24" borderId="0" xfId="0" applyFont="1" applyFill="1" applyAlignment="1">
      <alignment horizontal="right" vertical="center"/>
    </xf>
    <xf numFmtId="0" fontId="25" fillId="24" borderId="0" xfId="0" applyNumberFormat="1" applyFont="1" applyFill="1" applyBorder="1" applyAlignment="1" applyProtection="1">
      <alignment vertical="center"/>
    </xf>
    <xf numFmtId="0" fontId="25" fillId="24" borderId="0" xfId="0" applyNumberFormat="1" applyFont="1" applyFill="1" applyBorder="1" applyAlignment="1" applyProtection="1">
      <alignment horizontal="center" vertical="center"/>
    </xf>
    <xf numFmtId="0" fontId="48" fillId="24" borderId="0" xfId="0" applyFont="1" applyFill="1" applyBorder="1">
      <alignment vertical="center"/>
    </xf>
    <xf numFmtId="0" fontId="48" fillId="24" borderId="0" xfId="0" applyFont="1" applyFill="1" applyBorder="1" applyAlignment="1" applyProtection="1">
      <alignment vertical="center"/>
    </xf>
    <xf numFmtId="0" fontId="48" fillId="24" borderId="0" xfId="0" applyFont="1" applyFill="1" applyProtection="1">
      <alignment vertical="center"/>
    </xf>
    <xf numFmtId="0" fontId="25" fillId="24" borderId="0" xfId="0" applyFont="1" applyFill="1" applyBorder="1" applyAlignment="1" applyProtection="1">
      <alignment vertical="center"/>
    </xf>
    <xf numFmtId="0" fontId="25" fillId="24" borderId="0" xfId="0" applyFont="1" applyFill="1" applyProtection="1">
      <alignment vertical="center"/>
    </xf>
    <xf numFmtId="0" fontId="29" fillId="24" borderId="0" xfId="0" applyFont="1" applyFill="1" applyProtection="1">
      <alignment vertical="center"/>
    </xf>
    <xf numFmtId="0" fontId="31" fillId="24" borderId="0" xfId="0" applyFont="1" applyFill="1">
      <alignment vertical="center"/>
    </xf>
    <xf numFmtId="0" fontId="31" fillId="24" borderId="0" xfId="0" applyNumberFormat="1" applyFont="1" applyFill="1">
      <alignment vertical="center"/>
    </xf>
    <xf numFmtId="178" fontId="31" fillId="24" borderId="0" xfId="0" applyNumberFormat="1" applyFont="1" applyFill="1">
      <alignment vertical="center"/>
    </xf>
    <xf numFmtId="0" fontId="2" fillId="24" borderId="0" xfId="0" applyNumberFormat="1" applyFont="1" applyFill="1">
      <alignment vertical="center"/>
    </xf>
    <xf numFmtId="178" fontId="2" fillId="24" borderId="0" xfId="0" applyNumberFormat="1" applyFont="1" applyFill="1">
      <alignment vertical="center"/>
    </xf>
    <xf numFmtId="0" fontId="48" fillId="24" borderId="0" xfId="0" applyFont="1" applyFill="1">
      <alignment vertical="center"/>
    </xf>
    <xf numFmtId="178" fontId="48" fillId="24" borderId="0" xfId="0" applyNumberFormat="1" applyFont="1" applyFill="1">
      <alignment vertical="center"/>
    </xf>
    <xf numFmtId="0" fontId="48" fillId="24" borderId="0" xfId="0" applyNumberFormat="1" applyFont="1" applyFill="1">
      <alignment vertical="center"/>
    </xf>
    <xf numFmtId="0" fontId="31" fillId="24" borderId="0" xfId="46" applyFont="1" applyFill="1">
      <alignment vertical="center"/>
    </xf>
    <xf numFmtId="0" fontId="31" fillId="24" borderId="0" xfId="47" applyFont="1" applyFill="1" applyBorder="1" applyAlignment="1">
      <alignment horizontal="center" vertical="center" wrapText="1"/>
    </xf>
    <xf numFmtId="0" fontId="31" fillId="24" borderId="0" xfId="47" applyFont="1" applyFill="1" applyBorder="1" applyAlignment="1">
      <alignment horizontal="center" vertical="center"/>
    </xf>
    <xf numFmtId="178" fontId="31" fillId="24" borderId="0" xfId="47" applyNumberFormat="1" applyFont="1" applyFill="1" applyBorder="1" applyAlignment="1">
      <alignment horizontal="center" vertical="center" shrinkToFit="1"/>
    </xf>
    <xf numFmtId="0" fontId="31" fillId="24" borderId="0" xfId="47" applyNumberFormat="1" applyFont="1" applyFill="1" applyBorder="1" applyAlignment="1">
      <alignment horizontal="center" vertical="center" shrinkToFit="1"/>
    </xf>
    <xf numFmtId="0" fontId="48" fillId="24" borderId="0" xfId="0" applyFont="1" applyFill="1" applyBorder="1" applyProtection="1">
      <alignment vertical="center"/>
    </xf>
    <xf numFmtId="0" fontId="25" fillId="24" borderId="0" xfId="0" applyFont="1" applyFill="1" applyBorder="1" applyProtection="1">
      <alignment vertical="center"/>
    </xf>
    <xf numFmtId="0" fontId="25" fillId="24" borderId="0" xfId="0" applyFont="1" applyFill="1" applyAlignment="1" applyProtection="1">
      <alignment horizontal="left" vertical="center"/>
    </xf>
    <xf numFmtId="0" fontId="29" fillId="24" borderId="0" xfId="0" applyFont="1" applyFill="1" applyBorder="1" applyProtection="1">
      <alignment vertical="center"/>
    </xf>
    <xf numFmtId="0" fontId="25" fillId="24" borderId="0" xfId="0" applyNumberFormat="1" applyFont="1" applyFill="1" applyBorder="1" applyAlignment="1" applyProtection="1">
      <alignment vertical="top"/>
    </xf>
    <xf numFmtId="0" fontId="25" fillId="24" borderId="0" xfId="0" applyNumberFormat="1" applyFont="1" applyFill="1" applyProtection="1">
      <alignment vertical="center"/>
    </xf>
    <xf numFmtId="4" fontId="25" fillId="24" borderId="11" xfId="0" applyNumberFormat="1" applyFont="1" applyFill="1" applyBorder="1" applyProtection="1">
      <alignment vertical="center"/>
    </xf>
    <xf numFmtId="0" fontId="25" fillId="24" borderId="0" xfId="0" applyNumberFormat="1" applyFont="1" applyFill="1" applyBorder="1" applyProtection="1">
      <alignment vertical="center"/>
    </xf>
    <xf numFmtId="0" fontId="29" fillId="24" borderId="0" xfId="0" applyNumberFormat="1" applyFont="1" applyFill="1" applyProtection="1">
      <alignment vertical="center"/>
    </xf>
    <xf numFmtId="0" fontId="25" fillId="24" borderId="27" xfId="0" applyNumberFormat="1" applyFont="1" applyFill="1" applyBorder="1" applyProtection="1">
      <alignment vertical="center"/>
    </xf>
    <xf numFmtId="4" fontId="25" fillId="24" borderId="0" xfId="0" applyNumberFormat="1" applyFont="1" applyFill="1" applyProtection="1">
      <alignment vertical="center"/>
    </xf>
    <xf numFmtId="0" fontId="2" fillId="24" borderId="0" xfId="0" applyFont="1" applyFill="1" applyProtection="1">
      <alignment vertical="center"/>
    </xf>
    <xf numFmtId="176" fontId="51" fillId="24" borderId="0" xfId="0" applyNumberFormat="1" applyFont="1" applyFill="1" applyProtection="1">
      <alignment vertical="center"/>
    </xf>
    <xf numFmtId="0" fontId="52" fillId="24" borderId="0" xfId="0" applyFont="1" applyFill="1" applyProtection="1">
      <alignment vertical="center"/>
    </xf>
    <xf numFmtId="176" fontId="24" fillId="24" borderId="0" xfId="0" applyNumberFormat="1" applyFont="1" applyFill="1" applyProtection="1">
      <alignment vertical="center"/>
    </xf>
    <xf numFmtId="0" fontId="2" fillId="24" borderId="0" xfId="0" applyFont="1" applyFill="1" applyBorder="1" applyProtection="1">
      <alignment vertical="center"/>
    </xf>
    <xf numFmtId="0" fontId="52" fillId="24" borderId="0" xfId="0" applyFont="1" applyFill="1" applyBorder="1" applyProtection="1">
      <alignment vertical="center"/>
    </xf>
    <xf numFmtId="176" fontId="51" fillId="24" borderId="0" xfId="0" applyNumberFormat="1" applyFont="1" applyFill="1" applyBorder="1" applyProtection="1">
      <alignment vertical="center"/>
    </xf>
    <xf numFmtId="176" fontId="51" fillId="24" borderId="62" xfId="0" applyNumberFormat="1" applyFont="1" applyFill="1" applyBorder="1" applyProtection="1">
      <alignment vertical="center"/>
    </xf>
    <xf numFmtId="176" fontId="24" fillId="24" borderId="0" xfId="0" applyNumberFormat="1" applyFont="1" applyFill="1">
      <alignment vertical="center"/>
    </xf>
    <xf numFmtId="0" fontId="46" fillId="24" borderId="0" xfId="0" applyFont="1" applyFill="1" applyBorder="1" applyProtection="1">
      <alignment vertical="center"/>
    </xf>
    <xf numFmtId="0" fontId="0" fillId="24" borderId="0" xfId="0" applyFont="1" applyFill="1" applyBorder="1" applyAlignment="1" applyProtection="1">
      <alignment vertical="center" wrapText="1"/>
    </xf>
    <xf numFmtId="188" fontId="48" fillId="24" borderId="0" xfId="0" applyNumberFormat="1" applyFont="1" applyFill="1" applyBorder="1" applyProtection="1">
      <alignment vertical="center"/>
    </xf>
    <xf numFmtId="0" fontId="0" fillId="24" borderId="0" xfId="0" applyFont="1" applyFill="1" applyBorder="1" applyProtection="1">
      <alignment vertical="center"/>
    </xf>
    <xf numFmtId="0" fontId="60" fillId="24" borderId="0" xfId="0" applyFont="1" applyFill="1" applyBorder="1" applyProtection="1">
      <alignment vertical="center"/>
    </xf>
    <xf numFmtId="4" fontId="43" fillId="25" borderId="122" xfId="48" applyNumberFormat="1" applyFont="1" applyFill="1" applyBorder="1" applyAlignment="1">
      <alignment horizontal="center" vertical="center" shrinkToFit="1"/>
    </xf>
    <xf numFmtId="180" fontId="43" fillId="25" borderId="123" xfId="48" applyNumberFormat="1" applyFont="1" applyFill="1" applyBorder="1" applyAlignment="1">
      <alignment horizontal="center" vertical="center" shrinkToFit="1"/>
    </xf>
    <xf numFmtId="180" fontId="43" fillId="25" borderId="124" xfId="48" applyNumberFormat="1" applyFont="1" applyFill="1" applyBorder="1" applyAlignment="1">
      <alignment horizontal="center" vertical="center" shrinkToFit="1"/>
    </xf>
    <xf numFmtId="178" fontId="43" fillId="25" borderId="34" xfId="48" applyNumberFormat="1" applyFont="1" applyFill="1" applyBorder="1" applyAlignment="1">
      <alignment horizontal="center" vertical="center" shrinkToFit="1"/>
    </xf>
    <xf numFmtId="178" fontId="43" fillId="25" borderId="125" xfId="48" applyNumberFormat="1" applyFont="1" applyFill="1" applyBorder="1" applyAlignment="1">
      <alignment horizontal="center" vertical="center" shrinkToFit="1"/>
    </xf>
    <xf numFmtId="178" fontId="43" fillId="25" borderId="126" xfId="48" applyNumberFormat="1" applyFont="1" applyFill="1" applyBorder="1" applyAlignment="1">
      <alignment vertical="center" shrinkToFit="1"/>
    </xf>
    <xf numFmtId="178" fontId="43" fillId="25" borderId="1" xfId="48" applyNumberFormat="1" applyFont="1" applyFill="1" applyBorder="1" applyAlignment="1">
      <alignment vertical="center" shrinkToFit="1"/>
    </xf>
    <xf numFmtId="180" fontId="43" fillId="25" borderId="127" xfId="48" applyNumberFormat="1" applyFont="1" applyFill="1" applyBorder="1" applyAlignment="1">
      <alignment horizontal="center" vertical="center" shrinkToFit="1"/>
    </xf>
    <xf numFmtId="0" fontId="0" fillId="24" borderId="0" xfId="0" applyFill="1" applyBorder="1" applyAlignment="1">
      <alignment vertical="center"/>
    </xf>
    <xf numFmtId="0" fontId="74" fillId="24" borderId="0" xfId="0" applyFont="1" applyFill="1" applyBorder="1" applyAlignment="1">
      <alignment vertical="center"/>
    </xf>
    <xf numFmtId="0" fontId="56" fillId="24" borderId="0" xfId="0" applyFont="1" applyFill="1" applyBorder="1" applyAlignment="1">
      <alignment vertical="center"/>
    </xf>
    <xf numFmtId="0" fontId="0" fillId="24" borderId="0" xfId="0" applyFill="1" applyBorder="1" applyAlignment="1" applyProtection="1">
      <alignment vertical="center"/>
    </xf>
    <xf numFmtId="0" fontId="31" fillId="24" borderId="0" xfId="0" applyFont="1" applyFill="1" applyProtection="1">
      <alignment vertical="center"/>
    </xf>
    <xf numFmtId="0" fontId="31" fillId="24" borderId="0" xfId="0" applyFont="1" applyFill="1" applyBorder="1" applyProtection="1">
      <alignment vertical="center"/>
    </xf>
    <xf numFmtId="0" fontId="52" fillId="26" borderId="0" xfId="0" applyFont="1" applyFill="1" applyProtection="1">
      <alignment vertical="center"/>
    </xf>
    <xf numFmtId="0" fontId="29" fillId="26" borderId="0" xfId="0" applyFont="1" applyFill="1" applyProtection="1">
      <alignment vertical="center"/>
    </xf>
    <xf numFmtId="0" fontId="52" fillId="26" borderId="0" xfId="0" applyFont="1" applyFill="1" applyBorder="1" applyProtection="1">
      <alignment vertical="center"/>
    </xf>
    <xf numFmtId="0" fontId="48" fillId="26" borderId="0" xfId="0" applyFont="1" applyFill="1" applyBorder="1" applyProtection="1">
      <alignment vertical="center"/>
    </xf>
    <xf numFmtId="0" fontId="25" fillId="26" borderId="0" xfId="0" applyFont="1" applyFill="1" applyProtection="1">
      <alignment vertical="center"/>
    </xf>
    <xf numFmtId="176" fontId="25" fillId="27" borderId="0" xfId="0" applyNumberFormat="1" applyFont="1" applyFill="1" applyProtection="1">
      <alignment vertical="center"/>
    </xf>
    <xf numFmtId="14" fontId="66" fillId="0" borderId="90" xfId="48" applyNumberFormat="1" applyFont="1" applyFill="1" applyBorder="1" applyAlignment="1">
      <alignment vertical="center" textRotation="255" wrapText="1"/>
    </xf>
    <xf numFmtId="14" fontId="66" fillId="0" borderId="26" xfId="48" applyNumberFormat="1" applyFont="1" applyFill="1" applyBorder="1" applyAlignment="1">
      <alignment vertical="center" textRotation="255" wrapText="1"/>
    </xf>
    <xf numFmtId="14" fontId="66" fillId="0" borderId="62" xfId="48" applyNumberFormat="1" applyFont="1" applyFill="1" applyBorder="1" applyAlignment="1">
      <alignment vertical="center" textRotation="255" wrapText="1"/>
    </xf>
    <xf numFmtId="14" fontId="66" fillId="0" borderId="0" xfId="48" applyNumberFormat="1" applyFont="1" applyFill="1" applyBorder="1" applyAlignment="1">
      <alignment vertical="center" textRotation="255" wrapText="1"/>
    </xf>
    <xf numFmtId="14" fontId="66" fillId="0" borderId="56" xfId="48" applyNumberFormat="1" applyFont="1" applyFill="1" applyBorder="1" applyAlignment="1">
      <alignment vertical="center" textRotation="255" wrapText="1"/>
    </xf>
    <xf numFmtId="14" fontId="66" fillId="0" borderId="53" xfId="48" applyNumberFormat="1" applyFont="1" applyFill="1" applyBorder="1" applyAlignment="1">
      <alignment vertical="center" textRotation="255" wrapText="1"/>
    </xf>
    <xf numFmtId="0" fontId="65" fillId="0" borderId="128" xfId="46" applyFont="1" applyFill="1" applyBorder="1" applyAlignment="1">
      <alignment vertical="center" textRotation="255"/>
    </xf>
    <xf numFmtId="0" fontId="65" fillId="0" borderId="129" xfId="46" applyFont="1" applyFill="1" applyBorder="1" applyAlignment="1">
      <alignment vertical="center" textRotation="255"/>
    </xf>
    <xf numFmtId="0" fontId="65" fillId="0" borderId="130" xfId="46" applyFont="1" applyFill="1" applyBorder="1" applyAlignment="1">
      <alignment vertical="center" textRotation="255"/>
    </xf>
    <xf numFmtId="0" fontId="70" fillId="0" borderId="24" xfId="46" applyFont="1" applyFill="1" applyBorder="1" applyAlignment="1">
      <alignment vertical="center" textRotation="255"/>
    </xf>
    <xf numFmtId="0" fontId="70" fillId="0" borderId="25" xfId="46" applyFont="1" applyFill="1" applyBorder="1" applyAlignment="1">
      <alignment vertical="center" textRotation="255"/>
    </xf>
    <xf numFmtId="0" fontId="70" fillId="0" borderId="131" xfId="46" applyFont="1" applyFill="1" applyBorder="1" applyAlignment="1">
      <alignment vertical="center" textRotation="255"/>
    </xf>
    <xf numFmtId="0" fontId="70" fillId="0" borderId="29" xfId="46" applyFont="1" applyFill="1" applyBorder="1" applyAlignment="1">
      <alignment vertical="center" textRotation="255"/>
    </xf>
    <xf numFmtId="0" fontId="27"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right" vertical="center" wrapText="1" indent="1"/>
    </xf>
    <xf numFmtId="0" fontId="27" fillId="0" borderId="0" xfId="0" applyFont="1" applyFill="1" applyBorder="1" applyAlignment="1" applyProtection="1">
      <alignment vertical="center" wrapText="1"/>
    </xf>
    <xf numFmtId="0" fontId="53" fillId="0" borderId="0" xfId="29"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187" fontId="43" fillId="0" borderId="57" xfId="35" applyNumberFormat="1" applyFont="1" applyFill="1" applyBorder="1" applyAlignment="1" applyProtection="1">
      <alignment horizontal="center" vertical="center" shrinkToFit="1"/>
      <protection locked="0"/>
    </xf>
    <xf numFmtId="0" fontId="26" fillId="0" borderId="132" xfId="48" applyFont="1" applyFill="1" applyBorder="1" applyAlignment="1">
      <alignment horizontal="center" vertical="center" shrinkToFit="1"/>
    </xf>
    <xf numFmtId="187" fontId="43" fillId="0" borderId="37" xfId="48" applyNumberFormat="1" applyFont="1" applyFill="1" applyBorder="1" applyAlignment="1" applyProtection="1">
      <alignment horizontal="center" vertical="center" shrinkToFit="1"/>
      <protection locked="0"/>
    </xf>
    <xf numFmtId="187" fontId="43" fillId="0" borderId="57" xfId="48" applyNumberFormat="1" applyFont="1" applyFill="1" applyBorder="1" applyAlignment="1" applyProtection="1">
      <alignment horizontal="center" vertical="center" shrinkToFit="1"/>
      <protection locked="0"/>
    </xf>
    <xf numFmtId="0" fontId="26" fillId="0" borderId="57" xfId="46" applyFont="1" applyFill="1" applyBorder="1" applyAlignment="1">
      <alignment vertical="center" wrapText="1"/>
    </xf>
    <xf numFmtId="180" fontId="43" fillId="25" borderId="34" xfId="48" applyNumberFormat="1" applyFont="1" applyFill="1" applyBorder="1" applyAlignment="1">
      <alignment horizontal="center" vertical="center" shrinkToFit="1"/>
    </xf>
    <xf numFmtId="180" fontId="43" fillId="25" borderId="36" xfId="48" applyNumberFormat="1" applyFont="1" applyFill="1" applyBorder="1" applyAlignment="1">
      <alignment horizontal="center" vertical="center" shrinkToFit="1"/>
    </xf>
    <xf numFmtId="0" fontId="26" fillId="0" borderId="37" xfId="46" applyFont="1" applyFill="1" applyBorder="1" applyAlignment="1">
      <alignment vertical="center" wrapText="1"/>
    </xf>
    <xf numFmtId="184" fontId="26" fillId="0" borderId="44" xfId="46" applyNumberFormat="1" applyFont="1" applyFill="1" applyBorder="1" applyAlignment="1" applyProtection="1">
      <alignment horizontal="left" vertical="center" shrinkToFit="1"/>
      <protection locked="0"/>
    </xf>
    <xf numFmtId="184" fontId="26" fillId="0" borderId="133" xfId="46" applyNumberFormat="1" applyFont="1" applyFill="1" applyBorder="1" applyAlignment="1" applyProtection="1">
      <alignment horizontal="left" vertical="center" shrinkToFit="1"/>
      <protection locked="0"/>
    </xf>
    <xf numFmtId="178" fontId="43" fillId="0" borderId="41" xfId="48" applyNumberFormat="1" applyFont="1" applyFill="1" applyBorder="1" applyAlignment="1" applyProtection="1">
      <alignment vertical="center" shrinkToFit="1"/>
      <protection locked="0"/>
    </xf>
    <xf numFmtId="178" fontId="43" fillId="0" borderId="59" xfId="48" applyNumberFormat="1" applyFont="1" applyFill="1" applyBorder="1" applyAlignment="1" applyProtection="1">
      <alignment vertical="center" shrinkToFit="1"/>
      <protection locked="0"/>
    </xf>
    <xf numFmtId="0" fontId="31" fillId="0" borderId="72" xfId="35" applyNumberFormat="1" applyFont="1" applyFill="1" applyBorder="1" applyAlignment="1" applyProtection="1">
      <alignment horizontal="center" vertical="center" shrinkToFit="1"/>
      <protection locked="0"/>
    </xf>
    <xf numFmtId="0" fontId="31" fillId="24" borderId="0" xfId="0" applyFont="1" applyFill="1" applyAlignment="1">
      <alignment horizontal="left" vertical="center"/>
    </xf>
    <xf numFmtId="0" fontId="65" fillId="0" borderId="129" xfId="46" applyFont="1" applyFill="1" applyBorder="1" applyAlignment="1">
      <alignment horizontal="center" vertical="center" textRotation="255"/>
    </xf>
    <xf numFmtId="0" fontId="31" fillId="28" borderId="0" xfId="0" applyFont="1" applyFill="1">
      <alignment vertical="center"/>
    </xf>
    <xf numFmtId="189" fontId="24" fillId="28" borderId="42" xfId="46" applyNumberFormat="1" applyFont="1" applyFill="1" applyBorder="1" applyAlignment="1" applyProtection="1">
      <alignment horizontal="center" vertical="center" wrapText="1" shrinkToFit="1"/>
      <protection locked="0"/>
    </xf>
    <xf numFmtId="0" fontId="65" fillId="0" borderId="25" xfId="46" applyFont="1" applyFill="1" applyBorder="1" applyAlignment="1">
      <alignment vertical="center" textRotation="255"/>
    </xf>
    <xf numFmtId="178" fontId="43" fillId="25" borderId="134" xfId="48" applyNumberFormat="1" applyFont="1" applyFill="1" applyBorder="1" applyAlignment="1">
      <alignment horizontal="center" vertical="center" shrinkToFit="1"/>
    </xf>
    <xf numFmtId="0" fontId="41" fillId="0" borderId="38" xfId="48" applyNumberFormat="1" applyFont="1" applyFill="1" applyBorder="1" applyAlignment="1">
      <alignment horizontal="center" vertical="center" shrinkToFit="1"/>
    </xf>
    <xf numFmtId="178" fontId="43" fillId="0" borderId="11" xfId="48" applyNumberFormat="1" applyFont="1" applyFill="1" applyBorder="1" applyAlignment="1">
      <alignment horizontal="center" vertical="center" shrinkToFit="1"/>
    </xf>
    <xf numFmtId="0" fontId="41" fillId="0" borderId="53" xfId="48" applyNumberFormat="1" applyFont="1" applyFill="1" applyBorder="1" applyAlignment="1">
      <alignment horizontal="center" vertical="center" shrinkToFit="1"/>
    </xf>
    <xf numFmtId="178" fontId="43" fillId="25" borderId="36" xfId="48" applyNumberFormat="1" applyFont="1" applyFill="1" applyBorder="1" applyAlignment="1">
      <alignment horizontal="center" vertical="center" shrinkToFit="1"/>
    </xf>
    <xf numFmtId="178" fontId="43" fillId="0" borderId="135" xfId="48" applyNumberFormat="1" applyFont="1" applyFill="1" applyBorder="1" applyAlignment="1">
      <alignment horizontal="center" vertical="center" shrinkToFit="1"/>
    </xf>
    <xf numFmtId="0" fontId="60" fillId="29" borderId="0" xfId="0" applyFont="1" applyFill="1" applyBorder="1" applyProtection="1">
      <alignment vertical="center"/>
    </xf>
    <xf numFmtId="0" fontId="31" fillId="0" borderId="76" xfId="35" applyNumberFormat="1" applyFont="1" applyFill="1" applyBorder="1" applyAlignment="1">
      <alignment horizontal="center" vertical="center" shrinkToFit="1"/>
    </xf>
    <xf numFmtId="0" fontId="26" fillId="0" borderId="63" xfId="46" applyFont="1" applyFill="1" applyBorder="1" applyAlignment="1">
      <alignment vertical="center"/>
    </xf>
    <xf numFmtId="0" fontId="26" fillId="0" borderId="27" xfId="46" applyFont="1" applyFill="1" applyBorder="1" applyAlignment="1">
      <alignment vertical="center"/>
    </xf>
    <xf numFmtId="0" fontId="27" fillId="0" borderId="0" xfId="0" applyFont="1" applyFill="1" applyBorder="1" applyAlignment="1" applyProtection="1">
      <alignment horizontal="center" vertical="center" shrinkToFit="1"/>
    </xf>
    <xf numFmtId="0" fontId="31" fillId="0" borderId="107" xfId="0" applyFont="1" applyBorder="1" applyAlignment="1">
      <alignment vertical="center"/>
    </xf>
    <xf numFmtId="187" fontId="31" fillId="0" borderId="136" xfId="0" applyNumberFormat="1" applyFont="1" applyBorder="1" applyAlignment="1">
      <alignment vertical="center"/>
    </xf>
    <xf numFmtId="0" fontId="31" fillId="0" borderId="99" xfId="0" applyFont="1" applyBorder="1" applyAlignment="1">
      <alignment horizontal="left" vertical="center"/>
    </xf>
    <xf numFmtId="0" fontId="31" fillId="0" borderId="95" xfId="0" applyFont="1" applyBorder="1" applyAlignment="1">
      <alignment vertical="center"/>
    </xf>
    <xf numFmtId="0" fontId="31" fillId="0" borderId="136" xfId="0" applyFont="1" applyFill="1" applyBorder="1" applyAlignment="1">
      <alignment horizontal="left" vertical="top"/>
    </xf>
    <xf numFmtId="49" fontId="31" fillId="0" borderId="107" xfId="0" applyNumberFormat="1" applyFont="1" applyFill="1" applyBorder="1" applyAlignment="1">
      <alignment horizontal="right" vertical="center"/>
    </xf>
    <xf numFmtId="0" fontId="31" fillId="0" borderId="136" xfId="0" applyFont="1" applyFill="1" applyBorder="1" applyAlignment="1">
      <alignment horizontal="left" vertical="center"/>
    </xf>
    <xf numFmtId="0" fontId="0" fillId="0" borderId="103" xfId="0" applyFont="1" applyFill="1" applyBorder="1">
      <alignment vertical="center"/>
    </xf>
    <xf numFmtId="0" fontId="31" fillId="0" borderId="99" xfId="0" applyFont="1" applyFill="1" applyBorder="1">
      <alignment vertical="center"/>
    </xf>
    <xf numFmtId="0" fontId="31" fillId="0" borderId="107" xfId="0" applyFont="1" applyFill="1" applyBorder="1">
      <alignment vertical="center"/>
    </xf>
    <xf numFmtId="0" fontId="31" fillId="0" borderId="14" xfId="0" applyFont="1" applyFill="1" applyBorder="1">
      <alignment vertical="center"/>
    </xf>
    <xf numFmtId="0" fontId="31" fillId="0" borderId="100" xfId="0" applyFont="1" applyFill="1" applyBorder="1">
      <alignment vertical="center"/>
    </xf>
    <xf numFmtId="0" fontId="31" fillId="0" borderId="101" xfId="0" applyFont="1" applyFill="1" applyBorder="1">
      <alignment vertical="center"/>
    </xf>
    <xf numFmtId="0" fontId="31" fillId="0" borderId="102" xfId="0" applyFont="1" applyFill="1" applyBorder="1">
      <alignment vertical="center"/>
    </xf>
    <xf numFmtId="0" fontId="31" fillId="0" borderId="103" xfId="0" applyFont="1" applyFill="1" applyBorder="1">
      <alignment vertical="center"/>
    </xf>
    <xf numFmtId="0" fontId="31" fillId="0" borderId="19" xfId="0" applyFont="1" applyFill="1" applyBorder="1">
      <alignment vertical="center"/>
    </xf>
    <xf numFmtId="0" fontId="31" fillId="0" borderId="96" xfId="0" applyFont="1" applyFill="1" applyBorder="1" applyAlignment="1">
      <alignment horizontal="left" vertical="center"/>
    </xf>
    <xf numFmtId="0" fontId="31" fillId="0" borderId="137" xfId="35" applyNumberFormat="1" applyFont="1" applyFill="1" applyBorder="1" applyAlignment="1" applyProtection="1">
      <alignment horizontal="center" vertical="center" shrinkToFit="1"/>
      <protection locked="0"/>
    </xf>
    <xf numFmtId="0" fontId="31" fillId="0" borderId="0" xfId="35" applyNumberFormat="1" applyFont="1" applyFill="1" applyBorder="1" applyAlignment="1">
      <alignment vertical="center" shrinkToFit="1"/>
    </xf>
    <xf numFmtId="0" fontId="31" fillId="0" borderId="127" xfId="35" applyNumberFormat="1" applyFont="1" applyFill="1" applyBorder="1" applyAlignment="1">
      <alignment horizontal="center" vertical="center" shrinkToFit="1"/>
    </xf>
    <xf numFmtId="0" fontId="29" fillId="0" borderId="0" xfId="0" applyNumberFormat="1" applyFont="1" applyFill="1" applyBorder="1" applyAlignment="1" applyProtection="1">
      <alignment vertical="center"/>
    </xf>
    <xf numFmtId="187" fontId="27" fillId="0" borderId="0" xfId="0" applyNumberFormat="1" applyFont="1" applyFill="1" applyBorder="1" applyAlignment="1" applyProtection="1">
      <alignment vertical="center"/>
      <protection locked="0"/>
    </xf>
    <xf numFmtId="176" fontId="25" fillId="0" borderId="62" xfId="0" applyNumberFormat="1" applyFont="1" applyFill="1" applyBorder="1" applyProtection="1">
      <alignment vertical="center"/>
    </xf>
    <xf numFmtId="0" fontId="26" fillId="0" borderId="63" xfId="46" applyFont="1" applyFill="1" applyBorder="1" applyAlignment="1">
      <alignment vertical="center" wrapText="1" shrinkToFit="1"/>
    </xf>
    <xf numFmtId="0" fontId="26" fillId="0" borderId="27" xfId="46" applyFont="1" applyFill="1" applyBorder="1" applyAlignment="1">
      <alignment vertical="center" wrapText="1" shrinkToFit="1"/>
    </xf>
    <xf numFmtId="0" fontId="29" fillId="24" borderId="0" xfId="0" applyFont="1" applyFill="1" applyAlignment="1">
      <alignment horizontal="left" vertical="center"/>
    </xf>
    <xf numFmtId="0" fontId="29" fillId="24" borderId="0" xfId="0" applyFont="1" applyFill="1">
      <alignment vertical="center"/>
    </xf>
    <xf numFmtId="0" fontId="29" fillId="24" borderId="0" xfId="0" applyFont="1" applyFill="1" applyAlignment="1">
      <alignment vertical="center" wrapText="1"/>
    </xf>
    <xf numFmtId="0" fontId="76" fillId="24" borderId="0" xfId="0" applyFont="1" applyFill="1" applyAlignment="1">
      <alignment vertical="center" wrapText="1"/>
    </xf>
    <xf numFmtId="0" fontId="77" fillId="24" borderId="0" xfId="0" applyFont="1" applyFill="1">
      <alignment vertical="center"/>
    </xf>
    <xf numFmtId="0" fontId="29" fillId="24" borderId="0" xfId="0" applyFont="1" applyFill="1" applyAlignment="1" applyProtection="1">
      <alignment vertical="center" wrapText="1"/>
    </xf>
    <xf numFmtId="0" fontId="43" fillId="24" borderId="0" xfId="0" applyFont="1" applyFill="1">
      <alignment vertical="center"/>
    </xf>
    <xf numFmtId="0" fontId="78" fillId="24" borderId="0" xfId="0" applyFont="1" applyFill="1" applyAlignment="1">
      <alignment vertical="center" wrapText="1"/>
    </xf>
    <xf numFmtId="0" fontId="78" fillId="24" borderId="0" xfId="0" applyFont="1" applyFill="1">
      <alignment vertical="center"/>
    </xf>
    <xf numFmtId="0" fontId="79" fillId="24" borderId="0" xfId="0" applyFont="1" applyFill="1">
      <alignment vertical="center"/>
    </xf>
    <xf numFmtId="0" fontId="80" fillId="24" borderId="0" xfId="0" applyFont="1" applyFill="1" applyAlignment="1">
      <alignment vertical="center" wrapText="1"/>
    </xf>
    <xf numFmtId="0" fontId="79" fillId="24" borderId="0" xfId="0" applyFont="1" applyFill="1" applyAlignment="1">
      <alignment horizontal="left" vertical="center"/>
    </xf>
    <xf numFmtId="0" fontId="78" fillId="24" borderId="0" xfId="0" applyFont="1" applyFill="1" applyAlignment="1">
      <alignment horizontal="left" vertical="center" wrapText="1"/>
    </xf>
    <xf numFmtId="0" fontId="79" fillId="24" borderId="0" xfId="0" applyFont="1" applyFill="1" applyAlignment="1">
      <alignment vertical="center" wrapText="1"/>
    </xf>
    <xf numFmtId="0" fontId="79" fillId="24" borderId="0" xfId="0" applyFont="1" applyFill="1" applyAlignment="1">
      <alignment horizontal="left" vertical="center" wrapText="1"/>
    </xf>
    <xf numFmtId="0" fontId="81" fillId="24" borderId="0" xfId="0" applyFont="1" applyFill="1" applyAlignment="1">
      <alignment vertical="center" wrapText="1"/>
    </xf>
    <xf numFmtId="0" fontId="26" fillId="24" borderId="0" xfId="0" applyFont="1" applyFill="1" applyAlignment="1">
      <alignment vertical="center" wrapText="1"/>
    </xf>
    <xf numFmtId="0" fontId="26" fillId="24" borderId="0" xfId="0" applyFont="1" applyFill="1">
      <alignment vertical="center"/>
    </xf>
    <xf numFmtId="0" fontId="47" fillId="24" borderId="0" xfId="0" applyFont="1" applyFill="1">
      <alignment vertical="center"/>
    </xf>
    <xf numFmtId="0" fontId="82" fillId="24" borderId="0" xfId="0" applyFont="1" applyFill="1" applyAlignment="1">
      <alignment vertical="center" wrapText="1"/>
    </xf>
    <xf numFmtId="0" fontId="47" fillId="24" borderId="0" xfId="0" applyFont="1" applyFill="1" applyAlignment="1">
      <alignment vertical="center" wrapText="1"/>
    </xf>
    <xf numFmtId="0" fontId="83" fillId="24" borderId="0" xfId="0" applyFont="1" applyFill="1" applyAlignment="1">
      <alignment vertical="center" wrapText="1"/>
    </xf>
    <xf numFmtId="0" fontId="47" fillId="24" borderId="0" xfId="0" applyFont="1" applyFill="1" applyAlignment="1">
      <alignment horizontal="left" vertical="center"/>
    </xf>
    <xf numFmtId="0" fontId="25" fillId="24" borderId="0" xfId="0" applyFont="1" applyFill="1" applyAlignment="1" applyProtection="1">
      <alignment vertical="center" wrapText="1"/>
    </xf>
    <xf numFmtId="0" fontId="0" fillId="24" borderId="0" xfId="0" applyFont="1" applyFill="1" applyProtection="1">
      <alignment vertical="center"/>
    </xf>
    <xf numFmtId="176" fontId="76" fillId="24" borderId="0" xfId="0" applyNumberFormat="1" applyFont="1" applyFill="1" applyBorder="1" applyProtection="1">
      <alignment vertical="center"/>
    </xf>
    <xf numFmtId="176" fontId="29" fillId="24" borderId="62" xfId="0" applyNumberFormat="1" applyFont="1" applyFill="1" applyBorder="1" applyProtection="1">
      <alignment vertical="center"/>
    </xf>
    <xf numFmtId="176" fontId="29" fillId="24" borderId="0" xfId="0" applyNumberFormat="1" applyFont="1" applyFill="1">
      <alignment vertical="center"/>
    </xf>
    <xf numFmtId="176" fontId="29" fillId="24" borderId="0" xfId="0" applyNumberFormat="1" applyFont="1" applyFill="1" applyBorder="1" applyProtection="1">
      <alignment vertical="center"/>
    </xf>
    <xf numFmtId="0" fontId="76" fillId="24" borderId="0" xfId="0" applyFont="1" applyFill="1" applyAlignment="1" applyProtection="1">
      <alignment vertical="center" wrapText="1"/>
    </xf>
    <xf numFmtId="176" fontId="29" fillId="24" borderId="0" xfId="0" applyNumberFormat="1" applyFont="1" applyFill="1" applyProtection="1">
      <alignment vertical="center"/>
    </xf>
    <xf numFmtId="176" fontId="82" fillId="24" borderId="62" xfId="0" applyNumberFormat="1" applyFont="1" applyFill="1" applyBorder="1" applyProtection="1">
      <alignment vertical="center"/>
    </xf>
    <xf numFmtId="176" fontId="82" fillId="24" borderId="0" xfId="0" applyNumberFormat="1" applyFont="1" applyFill="1" applyBorder="1" applyProtection="1">
      <alignment vertical="center"/>
    </xf>
    <xf numFmtId="0" fontId="29" fillId="24" borderId="0" xfId="0" applyFont="1" applyFill="1" applyBorder="1" applyAlignment="1" applyProtection="1">
      <alignment vertical="center" wrapText="1"/>
    </xf>
    <xf numFmtId="0" fontId="84" fillId="0" borderId="0" xfId="0" applyFont="1" applyFill="1" applyBorder="1" applyAlignment="1">
      <alignment vertical="center"/>
    </xf>
    <xf numFmtId="0" fontId="84" fillId="0" borderId="0" xfId="51" applyFont="1" applyFill="1">
      <alignment vertical="center"/>
    </xf>
    <xf numFmtId="0" fontId="84" fillId="0" borderId="0" xfId="51" applyFont="1" applyFill="1" applyAlignment="1">
      <alignment vertical="center"/>
    </xf>
    <xf numFmtId="0" fontId="23" fillId="0" borderId="0" xfId="51" applyFont="1" applyFill="1">
      <alignment vertical="center"/>
    </xf>
    <xf numFmtId="0" fontId="85" fillId="0" borderId="0" xfId="51" applyFont="1" applyFill="1" applyAlignment="1">
      <alignment vertical="center"/>
    </xf>
    <xf numFmtId="0" fontId="23" fillId="0" borderId="0" xfId="51" applyFont="1" applyFill="1" applyAlignment="1">
      <alignment vertical="center"/>
    </xf>
    <xf numFmtId="0" fontId="23" fillId="0" borderId="0" xfId="51" applyFont="1" applyFill="1" applyBorder="1" applyAlignment="1">
      <alignment vertical="center"/>
    </xf>
    <xf numFmtId="0" fontId="23" fillId="0" borderId="0" xfId="51" applyFont="1" applyFill="1" applyBorder="1" applyAlignment="1">
      <alignment horizontal="center" vertical="center"/>
    </xf>
    <xf numFmtId="0" fontId="84" fillId="0" borderId="0" xfId="51" applyFont="1" applyFill="1" applyBorder="1">
      <alignment vertical="center"/>
    </xf>
    <xf numFmtId="0" fontId="86" fillId="0" borderId="11" xfId="0" applyFont="1" applyFill="1" applyBorder="1" applyAlignment="1" applyProtection="1">
      <alignment horizontal="center" vertical="center"/>
    </xf>
    <xf numFmtId="0" fontId="86" fillId="0" borderId="0" xfId="51" applyFont="1" applyFill="1" applyAlignment="1">
      <alignment vertical="center"/>
    </xf>
    <xf numFmtId="0" fontId="84" fillId="0" borderId="0" xfId="51" applyFont="1" applyFill="1" applyBorder="1" applyAlignment="1">
      <alignment vertical="center"/>
    </xf>
    <xf numFmtId="0" fontId="23" fillId="0" borderId="20" xfId="51" applyFont="1" applyFill="1" applyBorder="1" applyAlignment="1">
      <alignment horizontal="center" vertical="center"/>
    </xf>
    <xf numFmtId="0" fontId="23" fillId="0" borderId="38" xfId="51" applyFont="1" applyFill="1" applyBorder="1" applyAlignment="1">
      <alignment horizontal="center" vertical="center"/>
    </xf>
    <xf numFmtId="0" fontId="23" fillId="0" borderId="0" xfId="51" applyFont="1" applyFill="1" applyBorder="1">
      <alignment vertical="center"/>
    </xf>
    <xf numFmtId="0" fontId="88" fillId="0" borderId="0" xfId="51" applyFont="1" applyFill="1" applyAlignment="1">
      <alignment vertical="center"/>
    </xf>
    <xf numFmtId="0" fontId="23" fillId="0" borderId="28" xfId="51" applyFont="1" applyFill="1" applyBorder="1" applyAlignment="1">
      <alignment horizontal="center" vertical="center" wrapText="1"/>
    </xf>
    <xf numFmtId="191" fontId="23" fillId="0" borderId="20" xfId="50" applyNumberFormat="1" applyFont="1" applyFill="1" applyBorder="1" applyAlignment="1" applyProtection="1">
      <alignment horizontal="center" vertical="center"/>
      <protection locked="0"/>
    </xf>
    <xf numFmtId="191" fontId="86" fillId="0" borderId="11" xfId="50" applyNumberFormat="1" applyFont="1" applyFill="1" applyBorder="1" applyAlignment="1">
      <alignment vertical="center"/>
    </xf>
    <xf numFmtId="0" fontId="25" fillId="0" borderId="0" xfId="51" applyFont="1" applyFill="1">
      <alignment vertical="center"/>
    </xf>
    <xf numFmtId="0" fontId="23" fillId="0" borderId="52" xfId="51" applyFont="1" applyFill="1" applyBorder="1" applyAlignment="1">
      <alignment horizontal="center" vertical="center"/>
    </xf>
    <xf numFmtId="0" fontId="86" fillId="0" borderId="0" xfId="51" applyFont="1" applyFill="1" applyAlignment="1">
      <alignment horizontal="left" vertical="center"/>
    </xf>
    <xf numFmtId="0" fontId="23" fillId="0" borderId="0" xfId="51" applyFont="1" applyFill="1" applyAlignment="1">
      <alignment horizontal="left" vertical="center"/>
    </xf>
    <xf numFmtId="49" fontId="23" fillId="0" borderId="227" xfId="51" applyNumberFormat="1" applyFont="1" applyFill="1" applyBorder="1" applyAlignment="1">
      <alignment horizontal="center" vertical="center"/>
    </xf>
    <xf numFmtId="49" fontId="23" fillId="0" borderId="228" xfId="51" applyNumberFormat="1" applyFont="1" applyFill="1" applyBorder="1" applyAlignment="1">
      <alignment horizontal="center" vertical="center"/>
    </xf>
    <xf numFmtId="0" fontId="23" fillId="0" borderId="228" xfId="51" applyFont="1" applyFill="1" applyBorder="1" applyAlignment="1">
      <alignment horizontal="center" vertical="center"/>
    </xf>
    <xf numFmtId="0" fontId="23" fillId="0" borderId="137" xfId="51" applyFont="1" applyFill="1" applyBorder="1" applyAlignment="1">
      <alignment horizontal="center" vertical="center"/>
    </xf>
    <xf numFmtId="0" fontId="84" fillId="0" borderId="0" xfId="51" applyFont="1" applyFill="1" applyAlignment="1">
      <alignment horizontal="left" vertical="center"/>
    </xf>
    <xf numFmtId="0" fontId="89" fillId="0" borderId="45" xfId="51" applyFont="1" applyFill="1" applyBorder="1" applyAlignment="1" applyProtection="1">
      <alignment horizontal="center" vertical="center"/>
      <protection locked="0"/>
    </xf>
    <xf numFmtId="0" fontId="89" fillId="0" borderId="229" xfId="51" applyFont="1" applyFill="1" applyBorder="1" applyAlignment="1" applyProtection="1">
      <alignment horizontal="center" vertical="center"/>
      <protection locked="0"/>
    </xf>
    <xf numFmtId="191" fontId="23" fillId="0" borderId="229" xfId="53" applyNumberFormat="1" applyFont="1" applyFill="1" applyBorder="1" applyAlignment="1">
      <alignment horizontal="center" vertical="center"/>
    </xf>
    <xf numFmtId="191" fontId="23" fillId="0" borderId="39" xfId="53" applyNumberFormat="1" applyFont="1" applyFill="1" applyBorder="1" applyAlignment="1">
      <alignment horizontal="center" vertical="center"/>
    </xf>
    <xf numFmtId="0" fontId="23" fillId="0" borderId="50" xfId="51" applyFont="1" applyFill="1" applyBorder="1" applyAlignment="1">
      <alignment horizontal="center" vertical="center"/>
    </xf>
    <xf numFmtId="49" fontId="23" fillId="0" borderId="45" xfId="51" applyNumberFormat="1" applyFont="1" applyFill="1" applyBorder="1" applyAlignment="1">
      <alignment horizontal="center" vertical="center"/>
    </xf>
    <xf numFmtId="49" fontId="23" fillId="0" borderId="229" xfId="51" applyNumberFormat="1" applyFont="1" applyFill="1" applyBorder="1" applyAlignment="1">
      <alignment horizontal="center" vertical="center"/>
    </xf>
    <xf numFmtId="0" fontId="23" fillId="0" borderId="43" xfId="51" applyFont="1" applyFill="1" applyBorder="1" applyAlignment="1">
      <alignment horizontal="center" vertical="center"/>
    </xf>
    <xf numFmtId="0" fontId="23" fillId="0" borderId="11" xfId="51" applyFont="1" applyFill="1" applyBorder="1" applyAlignment="1">
      <alignment horizontal="center" vertical="center" wrapText="1"/>
    </xf>
    <xf numFmtId="0" fontId="25" fillId="0" borderId="0" xfId="54" applyFont="1" applyFill="1">
      <alignment vertical="center"/>
    </xf>
    <xf numFmtId="0" fontId="89" fillId="0" borderId="0" xfId="51" applyFont="1" applyFill="1" applyBorder="1" applyAlignment="1" applyProtection="1">
      <alignment vertical="top" wrapText="1"/>
      <protection locked="0"/>
    </xf>
    <xf numFmtId="0" fontId="23" fillId="0" borderId="0" xfId="0" applyFont="1" applyFill="1" applyAlignment="1" applyProtection="1">
      <alignment vertical="center"/>
    </xf>
    <xf numFmtId="0" fontId="86" fillId="0" borderId="0" xfId="0" applyFont="1" applyFill="1" applyBorder="1" applyAlignment="1">
      <alignment vertical="center"/>
    </xf>
    <xf numFmtId="0" fontId="86" fillId="0" borderId="0" xfId="0" applyFont="1" applyFill="1" applyProtection="1">
      <alignment vertical="center"/>
    </xf>
    <xf numFmtId="0" fontId="86" fillId="0" borderId="0" xfId="0" applyFont="1" applyFill="1" applyBorder="1" applyAlignment="1" applyProtection="1">
      <alignment horizontal="left" vertical="center"/>
    </xf>
    <xf numFmtId="0" fontId="86" fillId="0" borderId="0" xfId="0" applyFont="1" applyFill="1" applyBorder="1" applyProtection="1">
      <alignment vertical="center"/>
    </xf>
    <xf numFmtId="0" fontId="86" fillId="0" borderId="0" xfId="0" applyFont="1" applyFill="1" applyBorder="1" applyAlignment="1" applyProtection="1">
      <alignment vertical="center"/>
    </xf>
    <xf numFmtId="0" fontId="86" fillId="0" borderId="0" xfId="0" applyFont="1" applyFill="1" applyAlignment="1" applyProtection="1">
      <alignment vertical="center"/>
    </xf>
    <xf numFmtId="0" fontId="86" fillId="0" borderId="0" xfId="0" applyFont="1" applyFill="1" applyAlignment="1" applyProtection="1">
      <alignment horizontal="justify" vertical="center"/>
    </xf>
    <xf numFmtId="0" fontId="90" fillId="30" borderId="11" xfId="0" applyFont="1" applyFill="1" applyBorder="1" applyAlignment="1" applyProtection="1">
      <alignment horizontal="center" vertical="center"/>
    </xf>
    <xf numFmtId="0" fontId="86" fillId="0" borderId="0" xfId="0" applyFont="1" applyFill="1" applyBorder="1" applyAlignment="1" applyProtection="1">
      <alignment horizontal="center" vertical="center"/>
    </xf>
    <xf numFmtId="0" fontId="86" fillId="0" borderId="0" xfId="0" applyFont="1" applyFill="1" applyBorder="1" applyAlignment="1" applyProtection="1">
      <alignment horizontal="right" vertical="center"/>
    </xf>
    <xf numFmtId="0" fontId="46" fillId="0" borderId="0" xfId="0" applyFont="1" applyFill="1" applyAlignment="1" applyProtection="1">
      <alignment vertical="center"/>
    </xf>
    <xf numFmtId="0" fontId="46" fillId="0" borderId="57" xfId="0" applyFont="1" applyFill="1" applyBorder="1" applyAlignment="1" applyProtection="1">
      <alignment horizontal="center" vertical="center" wrapText="1"/>
    </xf>
    <xf numFmtId="0" fontId="46" fillId="0" borderId="58" xfId="0" applyFont="1" applyFill="1" applyBorder="1" applyAlignment="1">
      <alignment horizontal="center" vertical="center" wrapText="1"/>
    </xf>
    <xf numFmtId="0" fontId="46" fillId="0" borderId="58" xfId="0" applyFont="1" applyFill="1" applyBorder="1" applyAlignment="1">
      <alignment horizontal="justify" vertical="center" wrapText="1"/>
    </xf>
    <xf numFmtId="0" fontId="46" fillId="0" borderId="27" xfId="0" applyFont="1" applyFill="1" applyBorder="1" applyAlignment="1" applyProtection="1">
      <alignment horizontal="center" vertical="center" wrapText="1"/>
      <protection locked="0"/>
    </xf>
    <xf numFmtId="0" fontId="46" fillId="0" borderId="11" xfId="0" applyFont="1" applyFill="1" applyBorder="1" applyAlignment="1">
      <alignment horizontal="center" vertical="center" wrapText="1"/>
    </xf>
    <xf numFmtId="0" fontId="46" fillId="0" borderId="11" xfId="0" applyFont="1" applyFill="1" applyBorder="1" applyAlignment="1">
      <alignment horizontal="justify" vertical="center" wrapText="1"/>
    </xf>
    <xf numFmtId="0" fontId="46" fillId="0" borderId="0" xfId="0" applyFont="1" applyFill="1" applyBorder="1" applyAlignment="1" applyProtection="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textRotation="255" wrapText="1"/>
    </xf>
    <xf numFmtId="0" fontId="46" fillId="0" borderId="0" xfId="0" applyFont="1" applyFill="1" applyBorder="1" applyAlignment="1">
      <alignment horizontal="justify" vertical="center" wrapText="1"/>
    </xf>
    <xf numFmtId="0" fontId="0" fillId="0" borderId="0" xfId="0" applyFont="1" applyFill="1" applyBorder="1" applyAlignment="1">
      <alignment vertical="center"/>
    </xf>
    <xf numFmtId="0" fontId="46" fillId="0" borderId="0" xfId="0" applyFont="1" applyFill="1" applyBorder="1" applyAlignment="1" applyProtection="1">
      <alignment horizontal="justify" vertical="center" wrapText="1"/>
      <protection locked="0"/>
    </xf>
    <xf numFmtId="0" fontId="0" fillId="0" borderId="0" xfId="0" applyFont="1" applyFill="1" applyBorder="1" applyAlignment="1">
      <alignment horizontal="justify" vertical="center" wrapText="1"/>
    </xf>
    <xf numFmtId="0" fontId="46"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0" fontId="46" fillId="0" borderId="21" xfId="0" applyFont="1" applyFill="1" applyBorder="1" applyAlignment="1" applyProtection="1">
      <alignment horizontal="center" vertical="center" wrapText="1"/>
    </xf>
    <xf numFmtId="0" fontId="46" fillId="0" borderId="27" xfId="0" applyFont="1" applyFill="1" applyBorder="1" applyAlignment="1" applyProtection="1">
      <alignment vertical="center"/>
      <protection locked="0"/>
    </xf>
    <xf numFmtId="0" fontId="46" fillId="0" borderId="27" xfId="0" applyFont="1" applyFill="1" applyBorder="1" applyAlignment="1">
      <alignment horizontal="center" vertical="center" wrapText="1"/>
    </xf>
    <xf numFmtId="0" fontId="46" fillId="0" borderId="11" xfId="0" applyFont="1" applyFill="1" applyBorder="1" applyAlignment="1" applyProtection="1">
      <alignment vertical="center"/>
      <protection locked="0"/>
    </xf>
    <xf numFmtId="0" fontId="86" fillId="0" borderId="11" xfId="0" applyFont="1" applyFill="1" applyBorder="1" applyAlignment="1" applyProtection="1">
      <alignment horizontal="left" vertical="center"/>
    </xf>
    <xf numFmtId="9" fontId="86" fillId="0" borderId="11" xfId="53" applyFont="1" applyFill="1" applyBorder="1" applyAlignment="1" applyProtection="1">
      <alignment horizontal="center" vertical="center"/>
    </xf>
    <xf numFmtId="0" fontId="86" fillId="0" borderId="11" xfId="53" applyNumberFormat="1" applyFont="1" applyFill="1" applyBorder="1" applyAlignment="1" applyProtection="1">
      <alignment horizontal="center" vertical="center"/>
    </xf>
    <xf numFmtId="0" fontId="86" fillId="0" borderId="11" xfId="0" applyFont="1" applyFill="1" applyBorder="1" applyAlignment="1" applyProtection="1">
      <alignment horizontal="left" vertical="center" wrapText="1"/>
    </xf>
    <xf numFmtId="0" fontId="86" fillId="0" borderId="27" xfId="0" applyFont="1" applyFill="1" applyBorder="1" applyAlignment="1" applyProtection="1">
      <alignment horizontal="center" vertical="center"/>
    </xf>
    <xf numFmtId="0" fontId="46" fillId="0" borderId="11" xfId="0" applyFont="1" applyFill="1" applyBorder="1" applyProtection="1">
      <alignment vertical="center"/>
    </xf>
    <xf numFmtId="0" fontId="46" fillId="0" borderId="0" xfId="0" applyFont="1" applyFill="1" applyBorder="1" applyAlignment="1">
      <alignment vertical="center"/>
    </xf>
    <xf numFmtId="0" fontId="46" fillId="0" borderId="0" xfId="0" applyFont="1" applyFill="1" applyProtection="1">
      <alignment vertical="center"/>
    </xf>
    <xf numFmtId="0" fontId="46" fillId="0" borderId="0" xfId="0" applyFont="1" applyFill="1" applyAlignment="1" applyProtection="1">
      <alignment horizontal="center" vertical="center"/>
    </xf>
    <xf numFmtId="0" fontId="46" fillId="0" borderId="0" xfId="0" applyFont="1" applyFill="1" applyBorder="1" applyAlignment="1" applyProtection="1">
      <alignment horizontal="center" vertical="center"/>
    </xf>
    <xf numFmtId="0" fontId="92" fillId="0" borderId="0" xfId="0" applyFont="1" applyFill="1" applyBorder="1" applyAlignment="1" applyProtection="1">
      <alignment vertical="center"/>
    </xf>
    <xf numFmtId="0" fontId="35" fillId="0" borderId="0" xfId="0" applyFont="1" applyFill="1" applyAlignment="1" applyProtection="1">
      <alignment vertical="center"/>
    </xf>
    <xf numFmtId="0" fontId="46" fillId="0" borderId="11" xfId="0" applyFont="1" applyFill="1" applyBorder="1" applyAlignment="1" applyProtection="1">
      <alignment horizontal="center" vertical="center"/>
    </xf>
    <xf numFmtId="0" fontId="93" fillId="0" borderId="0" xfId="0" applyFont="1" applyFill="1" applyBorder="1" applyProtection="1">
      <alignment vertical="center"/>
    </xf>
    <xf numFmtId="0" fontId="46" fillId="0" borderId="0" xfId="0" applyFont="1" applyFill="1" applyBorder="1" applyAlignment="1" applyProtection="1">
      <alignment vertical="center"/>
    </xf>
    <xf numFmtId="0" fontId="86" fillId="0" borderId="27" xfId="0" applyFont="1" applyFill="1" applyBorder="1" applyAlignment="1" applyProtection="1">
      <alignment vertical="center" wrapText="1"/>
      <protection locked="0"/>
    </xf>
    <xf numFmtId="0" fontId="86" fillId="0" borderId="27" xfId="0" applyFont="1" applyFill="1" applyBorder="1" applyAlignment="1" applyProtection="1">
      <alignment horizontal="center" vertical="center" wrapText="1"/>
      <protection locked="0"/>
    </xf>
    <xf numFmtId="0" fontId="46" fillId="0" borderId="27" xfId="0" applyFont="1" applyFill="1" applyBorder="1" applyProtection="1">
      <alignment vertical="center"/>
    </xf>
    <xf numFmtId="0" fontId="46" fillId="0" borderId="11" xfId="0" applyFont="1" applyFill="1" applyBorder="1" applyAlignment="1" applyProtection="1">
      <alignment vertical="center" wrapText="1"/>
      <protection locked="0"/>
    </xf>
    <xf numFmtId="0" fontId="0" fillId="0" borderId="0" xfId="0" applyFont="1">
      <alignment vertical="center"/>
    </xf>
    <xf numFmtId="0" fontId="25" fillId="0" borderId="11" xfId="0" applyFont="1" applyFill="1" applyBorder="1" applyAlignment="1" applyProtection="1">
      <alignment horizontal="distributed" vertical="center" wrapText="1"/>
    </xf>
    <xf numFmtId="0" fontId="23" fillId="0" borderId="28" xfId="51" applyFont="1" applyFill="1" applyBorder="1" applyAlignment="1">
      <alignment horizontal="center" vertical="center" wrapText="1"/>
    </xf>
    <xf numFmtId="0" fontId="25" fillId="31" borderId="0" xfId="0" applyFont="1" applyFill="1" applyAlignment="1" applyProtection="1">
      <alignment vertical="center"/>
    </xf>
    <xf numFmtId="0" fontId="48" fillId="31" borderId="0" xfId="0" applyFont="1" applyFill="1" applyBorder="1" applyProtection="1">
      <alignment vertical="center"/>
    </xf>
    <xf numFmtId="0" fontId="48" fillId="31" borderId="0" xfId="0" applyFont="1" applyFill="1" applyBorder="1" applyAlignment="1" applyProtection="1">
      <alignment vertical="center"/>
    </xf>
    <xf numFmtId="0" fontId="49" fillId="31" borderId="0" xfId="0" applyFont="1" applyFill="1" applyBorder="1" applyAlignment="1" applyProtection="1">
      <alignment vertical="top" wrapText="1"/>
      <protection locked="0"/>
    </xf>
    <xf numFmtId="0" fontId="92" fillId="0" borderId="0" xfId="0" applyFont="1" applyFill="1" applyBorder="1" applyAlignment="1" applyProtection="1">
      <alignment horizontal="left" vertical="center"/>
    </xf>
    <xf numFmtId="0" fontId="94" fillId="0" borderId="0" xfId="0" applyFont="1" applyFill="1" applyAlignment="1" applyProtection="1">
      <alignment vertical="center"/>
    </xf>
    <xf numFmtId="0" fontId="92" fillId="0" borderId="0" xfId="0" applyFont="1" applyFill="1" applyAlignment="1" applyProtection="1">
      <alignment vertical="center"/>
    </xf>
    <xf numFmtId="0" fontId="86" fillId="0" borderId="22" xfId="0" applyFont="1" applyFill="1" applyBorder="1" applyAlignment="1" applyProtection="1">
      <alignment horizontal="center" vertical="center" wrapText="1"/>
    </xf>
    <xf numFmtId="0" fontId="86" fillId="0" borderId="57" xfId="0" applyFont="1" applyBorder="1" applyAlignment="1">
      <alignment horizontal="center" vertical="center"/>
    </xf>
    <xf numFmtId="0" fontId="86" fillId="0" borderId="21" xfId="0" applyFont="1" applyBorder="1" applyAlignment="1">
      <alignment horizontal="center" vertical="center"/>
    </xf>
    <xf numFmtId="0" fontId="92" fillId="0" borderId="0" xfId="0" applyFont="1" applyFill="1" applyBorder="1" applyProtection="1">
      <alignment vertical="center"/>
    </xf>
    <xf numFmtId="0" fontId="23" fillId="0" borderId="229" xfId="51" applyNumberFormat="1" applyFont="1" applyFill="1" applyBorder="1" applyAlignment="1" applyProtection="1">
      <alignment horizontal="center" vertical="center"/>
      <protection locked="0"/>
    </xf>
    <xf numFmtId="0" fontId="23" fillId="0" borderId="0" xfId="51" applyNumberFormat="1" applyFont="1" applyFill="1">
      <alignment vertical="center"/>
    </xf>
    <xf numFmtId="0" fontId="25" fillId="0" borderId="0" xfId="51" applyNumberFormat="1" applyFont="1" applyFill="1">
      <alignment vertical="center"/>
    </xf>
    <xf numFmtId="0" fontId="23" fillId="0" borderId="229" xfId="51" applyNumberFormat="1" applyFont="1" applyFill="1" applyBorder="1" applyAlignment="1">
      <alignment horizontal="center" vertical="center"/>
    </xf>
    <xf numFmtId="0" fontId="23" fillId="0" borderId="39" xfId="51" applyNumberFormat="1" applyFont="1" applyFill="1" applyBorder="1" applyAlignment="1">
      <alignment horizontal="center" vertical="center"/>
    </xf>
    <xf numFmtId="0" fontId="23" fillId="0" borderId="0" xfId="51" applyFont="1" applyFill="1" applyBorder="1" applyAlignment="1">
      <alignment vertical="center" wrapText="1"/>
    </xf>
    <xf numFmtId="0" fontId="84" fillId="0" borderId="0" xfId="0" applyFont="1" applyFill="1" applyBorder="1" applyAlignment="1">
      <alignment vertical="center" wrapText="1"/>
    </xf>
    <xf numFmtId="191" fontId="89" fillId="0" borderId="0" xfId="51" applyNumberFormat="1" applyFont="1" applyFill="1" applyBorder="1" applyAlignment="1" applyProtection="1">
      <alignment horizontal="center" vertical="center" shrinkToFit="1"/>
      <protection locked="0"/>
    </xf>
    <xf numFmtId="0" fontId="46" fillId="0" borderId="0" xfId="0" applyFont="1" applyFill="1" applyAlignment="1" applyProtection="1">
      <alignment horizontal="left" vertical="center"/>
    </xf>
    <xf numFmtId="0" fontId="46" fillId="0" borderId="0" xfId="0" applyFont="1" applyFill="1" applyBorder="1" applyAlignment="1" applyProtection="1">
      <alignment horizontal="left" vertical="center"/>
    </xf>
    <xf numFmtId="0" fontId="46" fillId="0" borderId="11" xfId="0" applyFont="1" applyFill="1" applyBorder="1" applyAlignment="1" applyProtection="1">
      <alignment horizontal="left" vertical="center"/>
    </xf>
    <xf numFmtId="0" fontId="86" fillId="0" borderId="21" xfId="0" applyFont="1" applyFill="1" applyBorder="1" applyAlignment="1" applyProtection="1">
      <alignment horizontal="center" vertical="center" wrapText="1"/>
    </xf>
    <xf numFmtId="0" fontId="23" fillId="0" borderId="0" xfId="51" applyFont="1" applyFill="1" applyBorder="1" applyAlignment="1" applyProtection="1">
      <alignment horizontal="center" vertical="center"/>
    </xf>
    <xf numFmtId="38" fontId="89" fillId="0" borderId="0" xfId="52" applyNumberFormat="1" applyFont="1" applyFill="1" applyBorder="1" applyAlignment="1" applyProtection="1">
      <alignment vertical="center"/>
    </xf>
    <xf numFmtId="0" fontId="23" fillId="0" borderId="0" xfId="51" applyFont="1" applyFill="1" applyProtection="1">
      <alignment vertical="center"/>
    </xf>
    <xf numFmtId="0" fontId="86" fillId="0" borderId="27" xfId="0" applyFont="1" applyFill="1" applyBorder="1" applyAlignment="1" applyProtection="1">
      <alignment horizontal="center" vertical="center"/>
      <protection locked="0"/>
    </xf>
    <xf numFmtId="0" fontId="29" fillId="24" borderId="11" xfId="0" applyFont="1" applyFill="1" applyBorder="1" applyAlignment="1" applyProtection="1">
      <alignment vertical="top" wrapText="1"/>
      <protection locked="0"/>
    </xf>
    <xf numFmtId="0" fontId="31" fillId="24" borderId="0" xfId="0" applyFont="1" applyFill="1" applyProtection="1">
      <alignment vertical="center"/>
      <protection locked="0"/>
    </xf>
    <xf numFmtId="0" fontId="48" fillId="24" borderId="0" xfId="0" applyFont="1" applyFill="1" applyProtection="1">
      <alignment vertical="center"/>
      <protection locked="0"/>
    </xf>
    <xf numFmtId="0" fontId="25" fillId="24" borderId="0" xfId="0" applyFont="1" applyFill="1" applyProtection="1">
      <alignment vertical="center"/>
      <protection locked="0"/>
    </xf>
    <xf numFmtId="0" fontId="29" fillId="24" borderId="0" xfId="0" applyFont="1" applyFill="1" applyAlignment="1" applyProtection="1">
      <alignment vertical="center" wrapText="1"/>
      <protection locked="0"/>
    </xf>
    <xf numFmtId="0" fontId="29" fillId="24" borderId="0" xfId="0" applyFont="1" applyFill="1" applyAlignment="1" applyProtection="1">
      <alignment vertical="center"/>
      <protection locked="0"/>
    </xf>
    <xf numFmtId="0" fontId="29" fillId="24" borderId="0" xfId="0" applyFont="1" applyFill="1" applyProtection="1">
      <alignment vertical="center"/>
      <protection locked="0"/>
    </xf>
    <xf numFmtId="0" fontId="35" fillId="24" borderId="0" xfId="0" applyFont="1" applyFill="1" applyProtection="1">
      <alignment vertical="center"/>
      <protection locked="0"/>
    </xf>
    <xf numFmtId="0" fontId="46" fillId="0" borderId="11" xfId="0" applyFont="1" applyFill="1" applyBorder="1" applyAlignment="1" applyProtection="1">
      <alignment horizontal="left" vertical="center" wrapText="1"/>
      <protection locked="0"/>
    </xf>
    <xf numFmtId="9" fontId="97" fillId="0" borderId="11" xfId="53" applyFont="1" applyFill="1" applyBorder="1" applyAlignment="1" applyProtection="1">
      <alignment horizontal="center" vertical="center"/>
    </xf>
    <xf numFmtId="0" fontId="93" fillId="0" borderId="27" xfId="0" applyFont="1" applyFill="1" applyBorder="1" applyAlignment="1" applyProtection="1">
      <alignment vertical="center" wrapText="1"/>
      <protection locked="0"/>
    </xf>
    <xf numFmtId="0" fontId="93" fillId="0" borderId="37" xfId="0" applyFont="1" applyFill="1" applyBorder="1" applyAlignment="1" applyProtection="1">
      <alignment vertical="center" wrapText="1"/>
      <protection locked="0"/>
    </xf>
    <xf numFmtId="0" fontId="86" fillId="0" borderId="11" xfId="0" applyFont="1" applyFill="1" applyBorder="1" applyAlignment="1" applyProtection="1">
      <alignment horizontal="left" vertical="center"/>
      <protection locked="0"/>
    </xf>
    <xf numFmtId="0" fontId="93" fillId="0" borderId="11" xfId="0" applyFont="1" applyFill="1" applyBorder="1" applyAlignment="1" applyProtection="1">
      <alignment vertical="center" wrapText="1"/>
      <protection locked="0"/>
    </xf>
    <xf numFmtId="0" fontId="41" fillId="0" borderId="233" xfId="48" applyNumberFormat="1" applyFont="1" applyFill="1" applyBorder="1" applyAlignment="1" applyProtection="1">
      <alignment horizontal="center" vertical="center" shrinkToFit="1"/>
      <protection locked="0"/>
    </xf>
    <xf numFmtId="0" fontId="41" fillId="0" borderId="232" xfId="48" applyNumberFormat="1" applyFont="1" applyFill="1" applyBorder="1" applyAlignment="1" applyProtection="1">
      <alignment horizontal="center" vertical="center" shrinkToFit="1"/>
      <protection locked="0"/>
    </xf>
    <xf numFmtId="0" fontId="101" fillId="24" borderId="0" xfId="0" applyFont="1" applyFill="1">
      <alignment vertical="center"/>
    </xf>
    <xf numFmtId="0" fontId="101" fillId="24" borderId="0" xfId="0" applyFont="1" applyFill="1" applyAlignment="1">
      <alignment vertical="center" wrapText="1"/>
    </xf>
    <xf numFmtId="0" fontId="102" fillId="24" borderId="0" xfId="0" applyFont="1" applyFill="1" applyProtection="1">
      <alignment vertical="center"/>
    </xf>
    <xf numFmtId="0" fontId="27" fillId="0" borderId="37" xfId="0" applyFont="1" applyFill="1" applyBorder="1" applyAlignment="1" applyProtection="1">
      <alignment horizontal="left" vertical="center" wrapText="1"/>
      <protection locked="0"/>
    </xf>
    <xf numFmtId="0" fontId="27" fillId="0" borderId="38"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4" fillId="0" borderId="11" xfId="0" applyFont="1" applyFill="1" applyBorder="1" applyAlignment="1">
      <alignment horizontal="distributed" vertical="center" wrapText="1"/>
    </xf>
    <xf numFmtId="0" fontId="24" fillId="0" borderId="11" xfId="0" applyFont="1" applyFill="1" applyBorder="1" applyAlignment="1">
      <alignment horizontal="distributed" vertical="center"/>
    </xf>
    <xf numFmtId="0" fontId="27" fillId="0" borderId="11" xfId="0" applyFont="1" applyFill="1" applyBorder="1" applyAlignment="1" applyProtection="1">
      <alignment horizontal="left" vertical="center" wrapText="1" shrinkToFit="1"/>
      <protection locked="0"/>
    </xf>
    <xf numFmtId="190" fontId="27" fillId="0" borderId="11" xfId="0" applyNumberFormat="1" applyFont="1" applyFill="1" applyBorder="1" applyAlignment="1" applyProtection="1">
      <alignment horizontal="left" vertical="center" shrinkToFit="1"/>
      <protection locked="0"/>
    </xf>
    <xf numFmtId="0" fontId="25" fillId="0" borderId="0" xfId="0" applyFont="1" applyFill="1" applyBorder="1" applyAlignment="1">
      <alignment horizontal="left" vertical="center"/>
    </xf>
    <xf numFmtId="0" fontId="48" fillId="0" borderId="0" xfId="0" applyFont="1" applyFill="1" applyAlignment="1">
      <alignment horizontal="left" vertical="center"/>
    </xf>
    <xf numFmtId="0" fontId="25" fillId="0" borderId="0" xfId="0" applyFont="1" applyFill="1" applyAlignment="1">
      <alignment horizontal="left" vertical="center"/>
    </xf>
    <xf numFmtId="0" fontId="25" fillId="0" borderId="38" xfId="0" applyFont="1" applyFill="1" applyBorder="1" applyAlignment="1">
      <alignment horizontal="center" vertical="center"/>
    </xf>
    <xf numFmtId="0" fontId="25" fillId="0" borderId="20" xfId="0" applyFont="1" applyFill="1" applyBorder="1" applyAlignment="1">
      <alignment horizontal="center" vertical="center"/>
    </xf>
    <xf numFmtId="0" fontId="27" fillId="0" borderId="37"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shrinkToFit="1"/>
      <protection locked="0"/>
    </xf>
    <xf numFmtId="0" fontId="24" fillId="0" borderId="0" xfId="0" applyFont="1" applyFill="1" applyAlignment="1">
      <alignment horizontal="left" vertical="center" wrapText="1"/>
    </xf>
    <xf numFmtId="0" fontId="24" fillId="0" borderId="11" xfId="0" applyFont="1" applyFill="1" applyBorder="1" applyAlignment="1">
      <alignment horizontal="center" vertical="center"/>
    </xf>
    <xf numFmtId="0" fontId="25" fillId="0" borderId="11" xfId="0" applyFont="1" applyFill="1" applyBorder="1" applyAlignment="1">
      <alignment horizontal="center" vertical="center"/>
    </xf>
    <xf numFmtId="0" fontId="26" fillId="0" borderId="0" xfId="0" applyFont="1" applyFill="1" applyAlignment="1">
      <alignment horizontal="center" vertical="center"/>
    </xf>
    <xf numFmtId="0" fontId="25" fillId="0" borderId="0" xfId="0" applyFont="1" applyFill="1" applyAlignment="1">
      <alignment vertical="center"/>
    </xf>
    <xf numFmtId="0" fontId="38" fillId="0" borderId="0" xfId="0" applyFont="1" applyFill="1" applyAlignment="1">
      <alignment vertical="center"/>
    </xf>
    <xf numFmtId="0" fontId="24" fillId="0" borderId="0" xfId="0" applyFont="1" applyFill="1" applyAlignment="1">
      <alignment horizontal="left"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37" xfId="0" applyFont="1" applyFill="1" applyBorder="1" applyAlignment="1">
      <alignment horizontal="distributed" vertical="center"/>
    </xf>
    <xf numFmtId="0" fontId="24" fillId="0" borderId="38" xfId="0" applyFont="1" applyFill="1" applyBorder="1" applyAlignment="1">
      <alignment horizontal="distributed" vertical="center"/>
    </xf>
    <xf numFmtId="0" fontId="24" fillId="0" borderId="20" xfId="0" applyFont="1" applyFill="1" applyBorder="1" applyAlignment="1">
      <alignment horizontal="distributed" vertical="center"/>
    </xf>
    <xf numFmtId="0" fontId="24" fillId="0" borderId="92"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43" xfId="0" applyFont="1" applyFill="1" applyBorder="1" applyAlignment="1">
      <alignment horizontal="center" vertical="center"/>
    </xf>
    <xf numFmtId="0" fontId="25" fillId="0" borderId="0" xfId="0" applyNumberFormat="1" applyFont="1" applyFill="1" applyBorder="1" applyAlignment="1" applyProtection="1">
      <alignment horizontal="center" vertical="center"/>
      <protection locked="0"/>
    </xf>
    <xf numFmtId="192" fontId="27" fillId="0" borderId="11" xfId="0" applyNumberFormat="1" applyFont="1" applyFill="1" applyBorder="1" applyAlignment="1" applyProtection="1">
      <alignment horizontal="left" vertical="center" shrinkToFit="1"/>
      <protection locked="0"/>
    </xf>
    <xf numFmtId="0" fontId="24" fillId="0" borderId="37" xfId="0" applyFont="1" applyFill="1" applyBorder="1" applyAlignment="1">
      <alignment horizontal="distributed" vertical="center" wrapText="1"/>
    </xf>
    <xf numFmtId="0" fontId="48" fillId="0" borderId="20" xfId="0" applyFont="1" applyFill="1" applyBorder="1" applyAlignment="1">
      <alignment horizontal="distributed" vertical="center"/>
    </xf>
    <xf numFmtId="176" fontId="27" fillId="0" borderId="37" xfId="0" applyNumberFormat="1" applyFont="1" applyFill="1" applyBorder="1" applyAlignment="1" applyProtection="1">
      <alignment horizontal="center" vertical="center"/>
      <protection locked="0"/>
    </xf>
    <xf numFmtId="176" fontId="27" fillId="0" borderId="38" xfId="0" applyNumberFormat="1" applyFont="1" applyFill="1" applyBorder="1" applyAlignment="1" applyProtection="1">
      <alignment horizontal="center" vertical="center"/>
      <protection locked="0"/>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 fillId="0" borderId="38" xfId="0" applyFont="1" applyFill="1" applyBorder="1" applyAlignment="1">
      <alignment vertical="center"/>
    </xf>
    <xf numFmtId="0" fontId="2" fillId="0" borderId="20" xfId="0" applyFont="1" applyFill="1" applyBorder="1" applyAlignment="1">
      <alignment vertical="center"/>
    </xf>
    <xf numFmtId="0" fontId="25" fillId="0" borderId="0" xfId="0" applyFont="1" applyFill="1" applyAlignment="1">
      <alignment horizontal="center" vertical="center"/>
    </xf>
    <xf numFmtId="0" fontId="33" fillId="0" borderId="0" xfId="0" applyFont="1" applyFill="1" applyBorder="1" applyAlignment="1" applyProtection="1">
      <alignment horizontal="left" vertical="center"/>
    </xf>
    <xf numFmtId="0" fontId="27" fillId="0" borderId="92" xfId="0" applyFont="1" applyFill="1" applyBorder="1" applyAlignment="1" applyProtection="1">
      <alignment horizontal="left" vertical="top" wrapText="1"/>
      <protection locked="0"/>
    </xf>
    <xf numFmtId="0" fontId="27" fillId="0" borderId="50" xfId="0" applyFont="1" applyFill="1" applyBorder="1" applyAlignment="1" applyProtection="1">
      <alignment horizontal="left" vertical="top" wrapText="1"/>
      <protection locked="0"/>
    </xf>
    <xf numFmtId="0" fontId="27" fillId="0" borderId="62" xfId="0" applyFont="1" applyFill="1" applyBorder="1" applyAlignment="1" applyProtection="1">
      <alignment horizontal="left" vertical="top" wrapText="1"/>
      <protection locked="0"/>
    </xf>
    <xf numFmtId="0" fontId="27" fillId="0" borderId="52" xfId="0" applyFont="1" applyFill="1" applyBorder="1" applyAlignment="1" applyProtection="1">
      <alignment horizontal="left" vertical="top" wrapText="1"/>
      <protection locked="0"/>
    </xf>
    <xf numFmtId="0" fontId="27" fillId="0" borderId="55" xfId="0" applyFont="1" applyFill="1" applyBorder="1" applyAlignment="1" applyProtection="1">
      <alignment horizontal="left" vertical="top" wrapText="1"/>
      <protection locked="0"/>
    </xf>
    <xf numFmtId="0" fontId="27" fillId="0" borderId="43" xfId="0" applyFont="1" applyFill="1" applyBorder="1" applyAlignment="1" applyProtection="1">
      <alignment horizontal="left" vertical="top" wrapText="1"/>
      <protection locked="0"/>
    </xf>
    <xf numFmtId="0" fontId="26" fillId="0" borderId="28" xfId="48" applyFont="1" applyFill="1" applyBorder="1" applyAlignment="1">
      <alignment horizontal="center" vertical="center"/>
    </xf>
    <xf numFmtId="0" fontId="26" fillId="0" borderId="27" xfId="48" applyFont="1" applyFill="1" applyBorder="1" applyAlignment="1">
      <alignment horizontal="center" vertical="center"/>
    </xf>
    <xf numFmtId="0" fontId="26" fillId="0" borderId="28" xfId="46" applyFont="1" applyFill="1" applyBorder="1" applyAlignment="1">
      <alignment horizontal="center" vertical="center" wrapText="1"/>
    </xf>
    <xf numFmtId="0" fontId="26" fillId="0" borderId="63" xfId="46" applyFont="1" applyFill="1" applyBorder="1" applyAlignment="1">
      <alignment horizontal="center" vertical="center" wrapText="1"/>
    </xf>
    <xf numFmtId="0" fontId="26" fillId="0" borderId="27" xfId="46" applyFont="1" applyFill="1" applyBorder="1" applyAlignment="1">
      <alignment horizontal="center" vertical="center" wrapText="1"/>
    </xf>
    <xf numFmtId="0" fontId="26" fillId="0" borderId="63" xfId="46" applyFont="1" applyFill="1" applyBorder="1" applyAlignment="1">
      <alignment horizontal="center" vertical="center" wrapText="1" shrinkToFit="1"/>
    </xf>
    <xf numFmtId="14" fontId="26" fillId="0" borderId="28" xfId="46" applyNumberFormat="1" applyFont="1" applyFill="1" applyBorder="1" applyAlignment="1">
      <alignment horizontal="center" vertical="center" wrapText="1" shrinkToFit="1"/>
    </xf>
    <xf numFmtId="14" fontId="26" fillId="0" borderId="63" xfId="46" applyNumberFormat="1" applyFont="1" applyFill="1" applyBorder="1" applyAlignment="1">
      <alignment horizontal="center" vertical="center" wrapText="1" shrinkToFit="1"/>
    </xf>
    <xf numFmtId="14" fontId="26" fillId="0" borderId="22" xfId="46" applyNumberFormat="1" applyFont="1" applyFill="1" applyBorder="1" applyAlignment="1">
      <alignment horizontal="center" vertical="center" wrapText="1" shrinkToFit="1"/>
    </xf>
    <xf numFmtId="0" fontId="26" fillId="0" borderId="50" xfId="48" applyFont="1" applyFill="1" applyBorder="1" applyAlignment="1">
      <alignment horizontal="center" vertical="center" shrinkToFit="1"/>
    </xf>
    <xf numFmtId="0" fontId="26" fillId="0" borderId="43" xfId="48" applyFont="1" applyFill="1" applyBorder="1" applyAlignment="1">
      <alignment horizontal="center" vertical="center" shrinkToFit="1"/>
    </xf>
    <xf numFmtId="187" fontId="43" fillId="0" borderId="113" xfId="35" applyNumberFormat="1" applyFont="1" applyFill="1" applyBorder="1" applyAlignment="1" applyProtection="1">
      <alignment horizontal="center" vertical="center" shrinkToFit="1"/>
      <protection locked="0"/>
    </xf>
    <xf numFmtId="187" fontId="43" fillId="0" borderId="42" xfId="35" applyNumberFormat="1" applyFont="1" applyFill="1" applyBorder="1" applyAlignment="1" applyProtection="1">
      <alignment horizontal="center" vertical="center" shrinkToFit="1"/>
      <protection locked="0"/>
    </xf>
    <xf numFmtId="0" fontId="26" fillId="0" borderId="52" xfId="48" applyFont="1" applyFill="1" applyBorder="1" applyAlignment="1">
      <alignment horizontal="center" vertical="center" shrinkToFit="1"/>
    </xf>
    <xf numFmtId="0" fontId="26" fillId="0" borderId="92" xfId="48" applyFont="1" applyFill="1" applyBorder="1" applyAlignment="1">
      <alignment horizontal="left" vertical="center"/>
    </xf>
    <xf numFmtId="0" fontId="26" fillId="0" borderId="51" xfId="48" applyFont="1" applyFill="1" applyBorder="1" applyAlignment="1">
      <alignment horizontal="left" vertical="center"/>
    </xf>
    <xf numFmtId="0" fontId="26" fillId="0" borderId="55" xfId="48" applyFont="1" applyFill="1" applyBorder="1" applyAlignment="1">
      <alignment horizontal="left" vertical="center"/>
    </xf>
    <xf numFmtId="0" fontId="26" fillId="0" borderId="49" xfId="48" applyFont="1" applyFill="1" applyBorder="1" applyAlignment="1">
      <alignment horizontal="left" vertical="center"/>
    </xf>
    <xf numFmtId="0" fontId="26" fillId="0" borderId="62" xfId="48" applyFont="1" applyFill="1" applyBorder="1" applyAlignment="1">
      <alignment horizontal="left" vertical="center"/>
    </xf>
    <xf numFmtId="0" fontId="26" fillId="0" borderId="69" xfId="48" applyFont="1" applyFill="1" applyBorder="1" applyAlignment="1">
      <alignment horizontal="left" vertical="center"/>
    </xf>
    <xf numFmtId="0" fontId="26" fillId="0" borderId="140" xfId="48" applyNumberFormat="1" applyFont="1" applyFill="1" applyBorder="1" applyAlignment="1">
      <alignment horizontal="center" vertical="center" shrinkToFit="1"/>
    </xf>
    <xf numFmtId="0" fontId="26" fillId="0" borderId="129" xfId="48" applyNumberFormat="1" applyFont="1" applyFill="1" applyBorder="1" applyAlignment="1">
      <alignment horizontal="center" vertical="center" shrinkToFit="1"/>
    </xf>
    <xf numFmtId="0" fontId="26" fillId="0" borderId="92" xfId="46" applyFont="1" applyFill="1" applyBorder="1" applyAlignment="1">
      <alignment horizontal="left" vertical="center" wrapText="1" shrinkToFit="1"/>
    </xf>
    <xf numFmtId="0" fontId="26" fillId="0" borderId="55" xfId="46" applyFont="1" applyFill="1" applyBorder="1" applyAlignment="1">
      <alignment horizontal="left" vertical="center" wrapText="1" shrinkToFit="1"/>
    </xf>
    <xf numFmtId="0" fontId="26" fillId="0" borderId="28" xfId="48" applyFont="1" applyFill="1" applyBorder="1" applyAlignment="1">
      <alignment horizontal="center" vertical="center" wrapText="1"/>
    </xf>
    <xf numFmtId="0" fontId="26" fillId="0" borderId="63" xfId="48" applyFont="1" applyFill="1" applyBorder="1" applyAlignment="1">
      <alignment horizontal="center" vertical="center" wrapText="1"/>
    </xf>
    <xf numFmtId="0" fontId="26" fillId="0" borderId="141" xfId="48" applyNumberFormat="1" applyFont="1" applyFill="1" applyBorder="1" applyAlignment="1">
      <alignment horizontal="center" vertical="center" shrinkToFit="1"/>
    </xf>
    <xf numFmtId="0" fontId="26" fillId="0" borderId="56" xfId="46" applyFont="1" applyFill="1" applyBorder="1" applyAlignment="1">
      <alignment horizontal="left" vertical="center" wrapText="1" shrinkToFit="1"/>
    </xf>
    <xf numFmtId="184" fontId="26" fillId="0" borderId="51" xfId="46" applyNumberFormat="1" applyFont="1" applyFill="1" applyBorder="1" applyAlignment="1" applyProtection="1">
      <alignment horizontal="center" vertical="center" shrinkToFit="1"/>
      <protection locked="0"/>
    </xf>
    <xf numFmtId="184" fontId="26" fillId="0" borderId="49" xfId="46" applyNumberFormat="1" applyFont="1" applyFill="1" applyBorder="1" applyAlignment="1" applyProtection="1">
      <alignment horizontal="center" vertical="center" shrinkToFit="1"/>
      <protection locked="0"/>
    </xf>
    <xf numFmtId="0" fontId="66" fillId="0" borderId="91" xfId="48" applyFont="1" applyFill="1" applyBorder="1" applyAlignment="1">
      <alignment horizontal="center" vertical="center" textRotation="255"/>
    </xf>
    <xf numFmtId="0" fontId="66" fillId="0" borderId="201" xfId="48" applyFont="1" applyFill="1" applyBorder="1" applyAlignment="1">
      <alignment horizontal="center" vertical="center" textRotation="255"/>
    </xf>
    <xf numFmtId="0" fontId="66" fillId="0" borderId="62" xfId="48" applyFont="1" applyFill="1" applyBorder="1" applyAlignment="1">
      <alignment horizontal="center" vertical="center" textRotation="255"/>
    </xf>
    <xf numFmtId="0" fontId="66" fillId="0" borderId="52" xfId="48" applyFont="1" applyFill="1" applyBorder="1" applyAlignment="1">
      <alignment horizontal="center" vertical="center" textRotation="255"/>
    </xf>
    <xf numFmtId="0" fontId="66" fillId="0" borderId="0" xfId="48" applyFont="1" applyFill="1" applyBorder="1" applyAlignment="1">
      <alignment horizontal="center" vertical="center" textRotation="255"/>
    </xf>
    <xf numFmtId="0" fontId="26" fillId="0" borderId="202" xfId="48" applyFont="1" applyFill="1" applyBorder="1" applyAlignment="1">
      <alignment horizontal="center" vertical="center" shrinkToFit="1"/>
    </xf>
    <xf numFmtId="0" fontId="26" fillId="0" borderId="46" xfId="48" applyFont="1" applyFill="1" applyBorder="1" applyAlignment="1">
      <alignment horizontal="center" vertical="center" shrinkToFit="1"/>
    </xf>
    <xf numFmtId="0" fontId="26" fillId="0" borderId="130" xfId="48" applyNumberFormat="1" applyFont="1" applyFill="1" applyBorder="1" applyAlignment="1">
      <alignment horizontal="center" vertical="center" shrinkToFit="1"/>
    </xf>
    <xf numFmtId="0" fontId="26" fillId="0" borderId="54" xfId="48" applyFont="1" applyFill="1" applyBorder="1" applyAlignment="1">
      <alignment horizontal="center" vertical="center" shrinkToFit="1"/>
    </xf>
    <xf numFmtId="0" fontId="26" fillId="25" borderId="138" xfId="48" applyFont="1" applyFill="1" applyBorder="1" applyAlignment="1">
      <alignment horizontal="center" vertical="center" shrinkToFit="1"/>
    </xf>
    <xf numFmtId="0" fontId="26" fillId="25" borderId="139" xfId="48" applyFont="1" applyFill="1" applyBorder="1" applyAlignment="1">
      <alignment horizontal="center" vertical="center" shrinkToFit="1"/>
    </xf>
    <xf numFmtId="0" fontId="58" fillId="0" borderId="198" xfId="46" applyFont="1" applyFill="1" applyBorder="1" applyAlignment="1">
      <alignment horizontal="distributed" vertical="center" indent="1"/>
    </xf>
    <xf numFmtId="0" fontId="58" fillId="0" borderId="199" xfId="46" applyFont="1" applyFill="1" applyBorder="1" applyAlignment="1">
      <alignment horizontal="distributed" vertical="center" indent="1"/>
    </xf>
    <xf numFmtId="0" fontId="58" fillId="0" borderId="200" xfId="46" applyFont="1" applyFill="1" applyBorder="1" applyAlignment="1">
      <alignment horizontal="distributed" vertical="center" indent="1"/>
    </xf>
    <xf numFmtId="0" fontId="26" fillId="0" borderId="28" xfId="46" applyFont="1" applyFill="1" applyBorder="1" applyAlignment="1">
      <alignment horizontal="left" vertical="center" wrapText="1"/>
    </xf>
    <xf numFmtId="0" fontId="26" fillId="0" borderId="63" xfId="46" applyFont="1" applyFill="1" applyBorder="1" applyAlignment="1">
      <alignment horizontal="left" vertical="center" wrapText="1"/>
    </xf>
    <xf numFmtId="0" fontId="26" fillId="0" borderId="22" xfId="46" applyFont="1" applyFill="1" applyBorder="1" applyAlignment="1">
      <alignment horizontal="left" vertical="center" wrapText="1"/>
    </xf>
    <xf numFmtId="177" fontId="26" fillId="25" borderId="146" xfId="35" applyNumberFormat="1" applyFont="1" applyFill="1" applyBorder="1" applyAlignment="1">
      <alignment horizontal="center" vertical="center" shrinkToFit="1"/>
    </xf>
    <xf numFmtId="177" fontId="26" fillId="25" borderId="124" xfId="35" applyNumberFormat="1" applyFont="1" applyFill="1" applyBorder="1" applyAlignment="1">
      <alignment horizontal="center" vertical="center" shrinkToFit="1"/>
    </xf>
    <xf numFmtId="187" fontId="43" fillId="0" borderId="53" xfId="35" applyNumberFormat="1" applyFont="1" applyFill="1" applyBorder="1" applyAlignment="1" applyProtection="1">
      <alignment horizontal="center" vertical="center" shrinkToFit="1"/>
      <protection locked="0"/>
    </xf>
    <xf numFmtId="0" fontId="26" fillId="0" borderId="62" xfId="46" applyFont="1" applyFill="1" applyBorder="1" applyAlignment="1">
      <alignment horizontal="left" vertical="center" wrapText="1" shrinkToFit="1"/>
    </xf>
    <xf numFmtId="184" fontId="26" fillId="0" borderId="69" xfId="46" applyNumberFormat="1" applyFont="1" applyFill="1" applyBorder="1" applyAlignment="1" applyProtection="1">
      <alignment horizontal="center" vertical="center" shrinkToFit="1"/>
      <protection locked="0"/>
    </xf>
    <xf numFmtId="0" fontId="43" fillId="0" borderId="0" xfId="0" applyFont="1" applyFill="1" applyBorder="1" applyAlignment="1">
      <alignment horizontal="left" vertical="top" wrapText="1"/>
    </xf>
    <xf numFmtId="0" fontId="41" fillId="0" borderId="114" xfId="0" applyFont="1" applyFill="1" applyBorder="1" applyAlignment="1">
      <alignment horizontal="left" vertical="center" wrapText="1"/>
    </xf>
    <xf numFmtId="0" fontId="64" fillId="0" borderId="182" xfId="46" applyFont="1" applyFill="1" applyBorder="1" applyAlignment="1">
      <alignment horizontal="center" vertical="center"/>
    </xf>
    <xf numFmtId="0" fontId="64" fillId="0" borderId="58" xfId="46" applyFont="1" applyFill="1" applyBorder="1" applyAlignment="1">
      <alignment horizontal="center" vertical="center"/>
    </xf>
    <xf numFmtId="0" fontId="64" fillId="0" borderId="47" xfId="46" applyFont="1" applyFill="1" applyBorder="1" applyAlignment="1">
      <alignment horizontal="center" vertical="center"/>
    </xf>
    <xf numFmtId="0" fontId="64" fillId="0" borderId="183" xfId="46" applyFont="1" applyFill="1" applyBorder="1" applyAlignment="1">
      <alignment horizontal="center" vertical="center"/>
    </xf>
    <xf numFmtId="0" fontId="64" fillId="0" borderId="21" xfId="46" applyFont="1" applyFill="1" applyBorder="1" applyAlignment="1">
      <alignment horizontal="center" vertical="center"/>
    </xf>
    <xf numFmtId="0" fontId="64" fillId="0" borderId="57" xfId="46" applyFont="1" applyFill="1" applyBorder="1" applyAlignment="1">
      <alignment horizontal="center" vertical="center"/>
    </xf>
    <xf numFmtId="180" fontId="31" fillId="25" borderId="184" xfId="48" applyNumberFormat="1" applyFont="1" applyFill="1" applyBorder="1" applyAlignment="1">
      <alignment horizontal="center" vertical="center" shrinkToFit="1"/>
    </xf>
    <xf numFmtId="180" fontId="31" fillId="25" borderId="122" xfId="48" applyNumberFormat="1" applyFont="1" applyFill="1" applyBorder="1" applyAlignment="1">
      <alignment horizontal="center" vertical="center" shrinkToFit="1"/>
    </xf>
    <xf numFmtId="180" fontId="31" fillId="25" borderId="185" xfId="48" applyNumberFormat="1" applyFont="1" applyFill="1" applyBorder="1" applyAlignment="1">
      <alignment horizontal="center" vertical="center" shrinkToFit="1"/>
    </xf>
    <xf numFmtId="180" fontId="31" fillId="25" borderId="186" xfId="48" applyNumberFormat="1" applyFont="1" applyFill="1" applyBorder="1" applyAlignment="1">
      <alignment horizontal="center" vertical="center" shrinkToFit="1"/>
    </xf>
    <xf numFmtId="180" fontId="31" fillId="25" borderId="36" xfId="48" applyNumberFormat="1" applyFont="1" applyFill="1" applyBorder="1" applyAlignment="1">
      <alignment horizontal="center" vertical="center" shrinkToFit="1"/>
    </xf>
    <xf numFmtId="180" fontId="31" fillId="25" borderId="187" xfId="48" applyNumberFormat="1" applyFont="1" applyFill="1" applyBorder="1" applyAlignment="1">
      <alignment horizontal="center" vertical="center" shrinkToFit="1"/>
    </xf>
    <xf numFmtId="180" fontId="65" fillId="0" borderId="188" xfId="48" applyNumberFormat="1" applyFont="1" applyFill="1" applyBorder="1" applyAlignment="1">
      <alignment horizontal="center" vertical="center" shrinkToFit="1"/>
    </xf>
    <xf numFmtId="180" fontId="65" fillId="0" borderId="189" xfId="48" applyNumberFormat="1" applyFont="1" applyFill="1" applyBorder="1" applyAlignment="1">
      <alignment horizontal="center" vertical="center" shrinkToFit="1"/>
    </xf>
    <xf numFmtId="180" fontId="31" fillId="25" borderId="162" xfId="48" applyNumberFormat="1" applyFont="1" applyFill="1" applyBorder="1" applyAlignment="1">
      <alignment horizontal="center" vertical="center" shrinkToFit="1"/>
    </xf>
    <xf numFmtId="180" fontId="31" fillId="25" borderId="190" xfId="48" applyNumberFormat="1" applyFont="1" applyFill="1" applyBorder="1" applyAlignment="1">
      <alignment horizontal="center" vertical="center" shrinkToFit="1"/>
    </xf>
    <xf numFmtId="180" fontId="43" fillId="0" borderId="191" xfId="48" applyNumberFormat="1" applyFont="1" applyFill="1" applyBorder="1" applyAlignment="1">
      <alignment horizontal="center" vertical="center" shrinkToFit="1"/>
    </xf>
    <xf numFmtId="180" fontId="43" fillId="0" borderId="192" xfId="48" applyNumberFormat="1" applyFont="1" applyFill="1" applyBorder="1" applyAlignment="1">
      <alignment horizontal="center" vertical="center" shrinkToFit="1"/>
    </xf>
    <xf numFmtId="0" fontId="43" fillId="0" borderId="92" xfId="46" applyNumberFormat="1" applyFont="1" applyFill="1" applyBorder="1" applyAlignment="1" applyProtection="1">
      <alignment horizontal="center" vertical="center" shrinkToFit="1"/>
      <protection locked="0"/>
    </xf>
    <xf numFmtId="0" fontId="43" fillId="0" borderId="113" xfId="46" applyNumberFormat="1" applyFont="1" applyFill="1" applyBorder="1" applyAlignment="1" applyProtection="1">
      <alignment horizontal="center" vertical="center" shrinkToFit="1"/>
      <protection locked="0"/>
    </xf>
    <xf numFmtId="180" fontId="31" fillId="25" borderId="193" xfId="48" applyNumberFormat="1" applyFont="1" applyFill="1" applyBorder="1" applyAlignment="1">
      <alignment horizontal="center" vertical="center" shrinkToFit="1"/>
    </xf>
    <xf numFmtId="180" fontId="31" fillId="25" borderId="174" xfId="48" applyNumberFormat="1" applyFont="1" applyFill="1" applyBorder="1" applyAlignment="1">
      <alignment horizontal="center" vertical="center" shrinkToFit="1"/>
    </xf>
    <xf numFmtId="180" fontId="31" fillId="25" borderId="175" xfId="48" applyNumberFormat="1" applyFont="1" applyFill="1" applyBorder="1" applyAlignment="1">
      <alignment horizontal="center" vertical="center" shrinkToFit="1"/>
    </xf>
    <xf numFmtId="180" fontId="31" fillId="25" borderId="194" xfId="48" applyNumberFormat="1" applyFont="1" applyFill="1" applyBorder="1" applyAlignment="1">
      <alignment horizontal="center" vertical="center" shrinkToFit="1"/>
    </xf>
    <xf numFmtId="180" fontId="31" fillId="25" borderId="177" xfId="48" applyNumberFormat="1" applyFont="1" applyFill="1" applyBorder="1" applyAlignment="1">
      <alignment horizontal="center" vertical="center" shrinkToFit="1"/>
    </xf>
    <xf numFmtId="180" fontId="31" fillId="25" borderId="178" xfId="48" applyNumberFormat="1" applyFont="1" applyFill="1" applyBorder="1" applyAlignment="1">
      <alignment horizontal="center" vertical="center" shrinkToFit="1"/>
    </xf>
    <xf numFmtId="180" fontId="31" fillId="25" borderId="127" xfId="46" applyNumberFormat="1" applyFont="1" applyFill="1" applyBorder="1" applyAlignment="1">
      <alignment horizontal="center" vertical="center" shrinkToFit="1"/>
    </xf>
    <xf numFmtId="180" fontId="31" fillId="25" borderId="195" xfId="46" applyNumberFormat="1" applyFont="1" applyFill="1" applyBorder="1" applyAlignment="1">
      <alignment horizontal="center" vertical="center" shrinkToFit="1"/>
    </xf>
    <xf numFmtId="0" fontId="26" fillId="25" borderId="160" xfId="48" applyFont="1" applyFill="1" applyBorder="1" applyAlignment="1">
      <alignment horizontal="center" vertical="center" shrinkToFit="1"/>
    </xf>
    <xf numFmtId="0" fontId="26" fillId="25" borderId="124" xfId="46" applyFont="1" applyFill="1" applyBorder="1" applyAlignment="1">
      <alignment horizontal="center" vertical="center" shrinkToFit="1"/>
    </xf>
    <xf numFmtId="187" fontId="43" fillId="0" borderId="90" xfId="35" applyNumberFormat="1" applyFont="1" applyFill="1" applyBorder="1" applyAlignment="1" applyProtection="1">
      <alignment horizontal="center" vertical="center" shrinkToFit="1"/>
      <protection locked="0"/>
    </xf>
    <xf numFmtId="187" fontId="43" fillId="0" borderId="55" xfId="35" applyNumberFormat="1" applyFont="1" applyFill="1" applyBorder="1" applyAlignment="1" applyProtection="1">
      <alignment horizontal="center" vertical="center" shrinkToFit="1"/>
      <protection locked="0"/>
    </xf>
    <xf numFmtId="0" fontId="43" fillId="0" borderId="0" xfId="0" applyFont="1" applyFill="1" applyAlignment="1">
      <alignment horizontal="left" vertical="top" wrapText="1"/>
    </xf>
    <xf numFmtId="0" fontId="26" fillId="0" borderId="167" xfId="48" applyFont="1" applyFill="1" applyBorder="1" applyAlignment="1">
      <alignment horizontal="center" vertical="center" wrapText="1"/>
    </xf>
    <xf numFmtId="0" fontId="26" fillId="0" borderId="156" xfId="48" applyFont="1" applyFill="1" applyBorder="1" applyAlignment="1">
      <alignment horizontal="center" vertical="center" wrapText="1"/>
    </xf>
    <xf numFmtId="0" fontId="26" fillId="0" borderId="154" xfId="48" applyFont="1" applyFill="1" applyBorder="1" applyAlignment="1">
      <alignment horizontal="center" vertical="center"/>
    </xf>
    <xf numFmtId="0" fontId="26" fillId="0" borderId="156" xfId="48" applyFont="1" applyFill="1" applyBorder="1" applyAlignment="1">
      <alignment horizontal="center" vertical="center"/>
    </xf>
    <xf numFmtId="0" fontId="66" fillId="0" borderId="128" xfId="46" applyFont="1" applyFill="1" applyBorder="1" applyAlignment="1">
      <alignment horizontal="center" vertical="center" textRotation="255" wrapText="1"/>
    </xf>
    <xf numFmtId="0" fontId="66" fillId="0" borderId="116" xfId="46" applyFont="1" applyFill="1" applyBorder="1" applyAlignment="1">
      <alignment horizontal="center" vertical="center" textRotation="255" wrapText="1"/>
    </xf>
    <xf numFmtId="0" fontId="66" fillId="0" borderId="129" xfId="46" applyFont="1" applyFill="1" applyBorder="1" applyAlignment="1">
      <alignment horizontal="center" vertical="center" textRotation="255" wrapText="1"/>
    </xf>
    <xf numFmtId="0" fontId="66" fillId="0" borderId="52" xfId="46" applyFont="1" applyFill="1" applyBorder="1" applyAlignment="1">
      <alignment horizontal="center" vertical="center" textRotation="255" wrapText="1"/>
    </xf>
    <xf numFmtId="0" fontId="66" fillId="0" borderId="168" xfId="46" applyFont="1" applyFill="1" applyBorder="1" applyAlignment="1">
      <alignment horizontal="center" vertical="center" textRotation="255" wrapText="1"/>
    </xf>
    <xf numFmtId="0" fontId="66" fillId="0" borderId="23" xfId="46" applyFont="1" applyFill="1" applyBorder="1" applyAlignment="1">
      <alignment horizontal="center" vertical="center" textRotation="255" wrapText="1"/>
    </xf>
    <xf numFmtId="0" fontId="26" fillId="0" borderId="92" xfId="46" applyFont="1" applyFill="1" applyBorder="1" applyAlignment="1">
      <alignment horizontal="distributed" vertical="center" wrapText="1" indent="1"/>
    </xf>
    <xf numFmtId="0" fontId="26" fillId="0" borderId="113" xfId="46" applyFont="1" applyFill="1" applyBorder="1" applyAlignment="1">
      <alignment horizontal="distributed" vertical="center" indent="1"/>
    </xf>
    <xf numFmtId="0" fontId="26" fillId="0" borderId="51" xfId="46" applyFont="1" applyFill="1" applyBorder="1" applyAlignment="1">
      <alignment horizontal="distributed" vertical="center" indent="1"/>
    </xf>
    <xf numFmtId="178" fontId="43" fillId="0" borderId="57" xfId="48" applyNumberFormat="1" applyFont="1" applyFill="1" applyBorder="1" applyAlignment="1" applyProtection="1">
      <alignment horizontal="center" vertical="center" shrinkToFit="1"/>
      <protection locked="0"/>
    </xf>
    <xf numFmtId="178" fontId="43" fillId="0" borderId="133" xfId="48" applyNumberFormat="1" applyFont="1" applyFill="1" applyBorder="1" applyAlignment="1" applyProtection="1">
      <alignment horizontal="center" vertical="center" shrinkToFit="1"/>
      <protection locked="0"/>
    </xf>
    <xf numFmtId="0" fontId="43" fillId="0" borderId="92" xfId="48" applyNumberFormat="1" applyFont="1" applyFill="1" applyBorder="1" applyAlignment="1" applyProtection="1">
      <alignment horizontal="center" vertical="center" shrinkToFit="1"/>
      <protection locked="0"/>
    </xf>
    <xf numFmtId="0" fontId="43" fillId="0" borderId="113" xfId="48" applyNumberFormat="1" applyFont="1" applyFill="1" applyBorder="1" applyAlignment="1" applyProtection="1">
      <alignment horizontal="center" vertical="center" shrinkToFit="1"/>
      <protection locked="0"/>
    </xf>
    <xf numFmtId="0" fontId="26" fillId="25" borderId="169" xfId="48" applyFont="1" applyFill="1" applyBorder="1" applyAlignment="1">
      <alignment horizontal="center" vertical="center" shrinkToFit="1"/>
    </xf>
    <xf numFmtId="0" fontId="26" fillId="25" borderId="166" xfId="48" applyFont="1" applyFill="1" applyBorder="1" applyAlignment="1">
      <alignment horizontal="center" vertical="center" shrinkToFit="1"/>
    </xf>
    <xf numFmtId="0" fontId="26" fillId="25" borderId="170" xfId="48" applyFont="1" applyFill="1" applyBorder="1" applyAlignment="1">
      <alignment horizontal="center" vertical="center" shrinkToFit="1"/>
    </xf>
    <xf numFmtId="0" fontId="26" fillId="25" borderId="144" xfId="48" applyFont="1" applyFill="1" applyBorder="1" applyAlignment="1">
      <alignment horizontal="center" vertical="center" shrinkToFit="1"/>
    </xf>
    <xf numFmtId="177" fontId="26" fillId="25" borderId="76" xfId="35" applyNumberFormat="1" applyFont="1" applyFill="1" applyBorder="1" applyAlignment="1">
      <alignment horizontal="center" vertical="center" shrinkToFit="1"/>
    </xf>
    <xf numFmtId="0" fontId="26" fillId="25" borderId="127" xfId="46" applyFont="1" applyFill="1" applyBorder="1" applyAlignment="1">
      <alignment horizontal="center" vertical="center" shrinkToFit="1"/>
    </xf>
    <xf numFmtId="0" fontId="64" fillId="0" borderId="171" xfId="46" applyFont="1" applyFill="1" applyBorder="1" applyAlignment="1">
      <alignment horizontal="center" vertical="center"/>
    </xf>
    <xf numFmtId="0" fontId="64" fillId="0" borderId="114" xfId="46" applyFont="1" applyFill="1" applyBorder="1" applyAlignment="1">
      <alignment horizontal="center" vertical="center"/>
    </xf>
    <xf numFmtId="0" fontId="64" fillId="0" borderId="115" xfId="46" applyFont="1" applyFill="1" applyBorder="1" applyAlignment="1">
      <alignment horizontal="center" vertical="center"/>
    </xf>
    <xf numFmtId="0" fontId="64" fillId="0" borderId="172" xfId="46" applyFont="1" applyFill="1" applyBorder="1" applyAlignment="1">
      <alignment horizontal="center" vertical="center"/>
    </xf>
    <xf numFmtId="0" fontId="64" fillId="0" borderId="0" xfId="46" applyFont="1" applyFill="1" applyBorder="1" applyAlignment="1">
      <alignment horizontal="center" vertical="center"/>
    </xf>
    <xf numFmtId="0" fontId="64" fillId="0" borderId="69" xfId="46" applyFont="1" applyFill="1" applyBorder="1" applyAlignment="1">
      <alignment horizontal="center" vertical="center"/>
    </xf>
    <xf numFmtId="180" fontId="31" fillId="25" borderId="173" xfId="48" applyNumberFormat="1" applyFont="1" applyFill="1" applyBorder="1" applyAlignment="1">
      <alignment horizontal="center" vertical="center" shrinkToFit="1"/>
    </xf>
    <xf numFmtId="180" fontId="31" fillId="25" borderId="176" xfId="48" applyNumberFormat="1" applyFont="1" applyFill="1" applyBorder="1" applyAlignment="1">
      <alignment horizontal="center" vertical="center" shrinkToFit="1"/>
    </xf>
    <xf numFmtId="0" fontId="58" fillId="0" borderId="179" xfId="46" applyFont="1" applyFill="1" applyBorder="1" applyAlignment="1">
      <alignment horizontal="distributed" vertical="center" indent="1"/>
    </xf>
    <xf numFmtId="0" fontId="58" fillId="0" borderId="180" xfId="46" applyFont="1" applyFill="1" applyBorder="1" applyAlignment="1">
      <alignment horizontal="distributed" vertical="center" indent="1"/>
    </xf>
    <xf numFmtId="0" fontId="58" fillId="0" borderId="89" xfId="46" applyFont="1" applyFill="1" applyBorder="1" applyAlignment="1">
      <alignment horizontal="distributed" vertical="center" indent="1"/>
    </xf>
    <xf numFmtId="0" fontId="26" fillId="25" borderId="181" xfId="48" applyFont="1" applyFill="1" applyBorder="1" applyAlignment="1">
      <alignment horizontal="center" vertical="center" shrinkToFit="1"/>
    </xf>
    <xf numFmtId="180" fontId="43" fillId="0" borderId="28" xfId="48" applyNumberFormat="1" applyFont="1" applyFill="1" applyBorder="1" applyAlignment="1">
      <alignment horizontal="center" vertical="center" shrinkToFit="1"/>
    </xf>
    <xf numFmtId="180" fontId="43" fillId="0" borderId="63" xfId="48" applyNumberFormat="1" applyFont="1" applyFill="1" applyBorder="1" applyAlignment="1">
      <alignment horizontal="center" vertical="center" shrinkToFit="1"/>
    </xf>
    <xf numFmtId="180" fontId="43" fillId="25" borderId="123" xfId="48" applyNumberFormat="1" applyFont="1" applyFill="1" applyBorder="1" applyAlignment="1">
      <alignment horizontal="center" vertical="center" shrinkToFit="1"/>
    </xf>
    <xf numFmtId="180" fontId="43" fillId="25" borderId="33" xfId="48" applyNumberFormat="1" applyFont="1" applyFill="1" applyBorder="1" applyAlignment="1">
      <alignment horizontal="center" vertical="center" shrinkToFit="1"/>
    </xf>
    <xf numFmtId="0" fontId="26" fillId="0" borderId="116" xfId="48" applyFont="1" applyFill="1" applyBorder="1" applyAlignment="1">
      <alignment horizontal="center" vertical="center" shrinkToFit="1"/>
    </xf>
    <xf numFmtId="0" fontId="26" fillId="25" borderId="142" xfId="48" applyFont="1" applyFill="1" applyBorder="1" applyAlignment="1">
      <alignment horizontal="center" vertical="center" shrinkToFit="1"/>
    </xf>
    <xf numFmtId="0" fontId="26" fillId="25" borderId="143" xfId="48" applyFont="1" applyFill="1" applyBorder="1" applyAlignment="1">
      <alignment horizontal="center" vertical="center" shrinkToFit="1"/>
    </xf>
    <xf numFmtId="180" fontId="26" fillId="25" borderId="163" xfId="35" applyNumberFormat="1" applyFont="1" applyFill="1" applyBorder="1" applyAlignment="1">
      <alignment horizontal="center" vertical="center" shrinkToFit="1"/>
    </xf>
    <xf numFmtId="180" fontId="26" fillId="25" borderId="139" xfId="35" applyNumberFormat="1" applyFont="1" applyFill="1" applyBorder="1" applyAlignment="1">
      <alignment horizontal="center" vertical="center" shrinkToFit="1"/>
    </xf>
    <xf numFmtId="180" fontId="43" fillId="25" borderId="164" xfId="48" applyNumberFormat="1" applyFont="1" applyFill="1" applyBorder="1" applyAlignment="1">
      <alignment horizontal="center" vertical="center" shrinkToFit="1"/>
    </xf>
    <xf numFmtId="180" fontId="26" fillId="25" borderId="165" xfId="35" applyNumberFormat="1" applyFont="1" applyFill="1" applyBorder="1" applyAlignment="1">
      <alignment horizontal="center" vertical="center" shrinkToFit="1"/>
    </xf>
    <xf numFmtId="180" fontId="26" fillId="25" borderId="166" xfId="35" applyNumberFormat="1" applyFont="1" applyFill="1" applyBorder="1" applyAlignment="1">
      <alignment horizontal="center" vertical="center" shrinkToFit="1"/>
    </xf>
    <xf numFmtId="180" fontId="26" fillId="25" borderId="143" xfId="35" applyNumberFormat="1" applyFont="1" applyFill="1" applyBorder="1" applyAlignment="1">
      <alignment horizontal="center" vertical="center" shrinkToFit="1"/>
    </xf>
    <xf numFmtId="180" fontId="26" fillId="25" borderId="144" xfId="35" applyNumberFormat="1" applyFont="1" applyFill="1" applyBorder="1" applyAlignment="1">
      <alignment horizontal="center" vertical="center" shrinkToFit="1"/>
    </xf>
    <xf numFmtId="0" fontId="26" fillId="25" borderId="196" xfId="48" applyFont="1" applyFill="1" applyBorder="1" applyAlignment="1">
      <alignment horizontal="center" vertical="center" shrinkToFit="1"/>
    </xf>
    <xf numFmtId="0" fontId="26" fillId="25" borderId="197" xfId="48" applyFont="1" applyFill="1" applyBorder="1" applyAlignment="1">
      <alignment horizontal="center" vertical="center" shrinkToFit="1"/>
    </xf>
    <xf numFmtId="180" fontId="43" fillId="25" borderId="35" xfId="48" applyNumberFormat="1" applyFont="1" applyFill="1" applyBorder="1" applyAlignment="1">
      <alignment horizontal="center" vertical="center" shrinkToFit="1"/>
    </xf>
    <xf numFmtId="180" fontId="43" fillId="0" borderId="22" xfId="48" applyNumberFormat="1" applyFont="1" applyFill="1" applyBorder="1" applyAlignment="1">
      <alignment horizontal="center" vertical="center" shrinkToFit="1"/>
    </xf>
    <xf numFmtId="180" fontId="31" fillId="25" borderId="146" xfId="46" applyNumberFormat="1" applyFont="1" applyFill="1" applyBorder="1" applyAlignment="1">
      <alignment horizontal="center" vertical="center" shrinkToFit="1"/>
    </xf>
    <xf numFmtId="180" fontId="31" fillId="25" borderId="124" xfId="46" applyNumberFormat="1" applyFont="1" applyFill="1" applyBorder="1" applyAlignment="1">
      <alignment horizontal="center" vertical="center" shrinkToFit="1"/>
    </xf>
    <xf numFmtId="180" fontId="31" fillId="25" borderId="147" xfId="46" applyNumberFormat="1" applyFont="1" applyFill="1" applyBorder="1" applyAlignment="1">
      <alignment horizontal="center" vertical="center" shrinkToFit="1"/>
    </xf>
    <xf numFmtId="177" fontId="26" fillId="25" borderId="147" xfId="35" applyNumberFormat="1" applyFont="1" applyFill="1" applyBorder="1" applyAlignment="1">
      <alignment horizontal="center" vertical="center" shrinkToFit="1"/>
    </xf>
    <xf numFmtId="178" fontId="43" fillId="0" borderId="55" xfId="48" applyNumberFormat="1" applyFont="1" applyFill="1" applyBorder="1" applyAlignment="1">
      <alignment horizontal="center" vertical="center" shrinkToFit="1"/>
    </xf>
    <xf numFmtId="178" fontId="43" fillId="0" borderId="49" xfId="48" applyNumberFormat="1" applyFont="1" applyFill="1" applyBorder="1" applyAlignment="1">
      <alignment horizontal="center" vertical="center" shrinkToFit="1"/>
    </xf>
    <xf numFmtId="0" fontId="26" fillId="0" borderId="37" xfId="48" applyNumberFormat="1" applyFont="1" applyFill="1" applyBorder="1" applyAlignment="1" applyProtection="1">
      <alignment horizontal="center" vertical="center" shrinkToFit="1"/>
      <protection locked="0"/>
    </xf>
    <xf numFmtId="0" fontId="26" fillId="0" borderId="38" xfId="48" applyNumberFormat="1" applyFont="1" applyFill="1" applyBorder="1" applyAlignment="1" applyProtection="1">
      <alignment horizontal="center" vertical="center" shrinkToFit="1"/>
      <protection locked="0"/>
    </xf>
    <xf numFmtId="0" fontId="26" fillId="0" borderId="90" xfId="46" applyFont="1" applyFill="1" applyBorder="1" applyAlignment="1">
      <alignment horizontal="distributed" vertical="center" wrapText="1" indent="1"/>
    </xf>
    <xf numFmtId="0" fontId="26" fillId="0" borderId="26" xfId="46" applyFont="1" applyFill="1" applyBorder="1" applyAlignment="1">
      <alignment horizontal="distributed" vertical="center" indent="1"/>
    </xf>
    <xf numFmtId="0" fontId="26" fillId="0" borderId="152" xfId="46" applyFont="1" applyFill="1" applyBorder="1" applyAlignment="1">
      <alignment horizontal="distributed" vertical="center" indent="1"/>
    </xf>
    <xf numFmtId="0" fontId="26" fillId="0" borderId="55" xfId="46" applyFont="1" applyFill="1" applyBorder="1" applyAlignment="1">
      <alignment horizontal="distributed" vertical="center" indent="1"/>
    </xf>
    <xf numFmtId="0" fontId="26" fillId="0" borderId="42" xfId="46" applyFont="1" applyFill="1" applyBorder="1" applyAlignment="1">
      <alignment horizontal="distributed" vertical="center" indent="1"/>
    </xf>
    <xf numFmtId="0" fontId="26" fillId="0" borderId="49" xfId="46" applyFont="1" applyFill="1" applyBorder="1" applyAlignment="1">
      <alignment horizontal="distributed" vertical="center" indent="1"/>
    </xf>
    <xf numFmtId="0" fontId="26" fillId="0" borderId="37" xfId="48" applyFont="1" applyFill="1" applyBorder="1" applyAlignment="1">
      <alignment horizontal="distributed" vertical="center" indent="1"/>
    </xf>
    <xf numFmtId="0" fontId="26" fillId="0" borderId="38" xfId="48" applyFont="1" applyFill="1" applyBorder="1" applyAlignment="1">
      <alignment horizontal="distributed" vertical="center" indent="1"/>
    </xf>
    <xf numFmtId="0" fontId="26" fillId="0" borderId="44" xfId="48" applyFont="1" applyFill="1" applyBorder="1" applyAlignment="1">
      <alignment horizontal="distributed" vertical="center" indent="1"/>
    </xf>
    <xf numFmtId="0" fontId="26" fillId="0" borderId="37" xfId="48" applyNumberFormat="1" applyFont="1" applyFill="1" applyBorder="1" applyAlignment="1">
      <alignment horizontal="center" vertical="center" shrinkToFit="1"/>
    </xf>
    <xf numFmtId="0" fontId="26" fillId="0" borderId="38" xfId="48" applyNumberFormat="1" applyFont="1" applyFill="1" applyBorder="1" applyAlignment="1">
      <alignment horizontal="center" vertical="center" shrinkToFit="1"/>
    </xf>
    <xf numFmtId="178" fontId="43" fillId="0" borderId="79" xfId="48" applyNumberFormat="1" applyFont="1" applyFill="1" applyBorder="1" applyAlignment="1">
      <alignment horizontal="center" vertical="center" shrinkToFit="1"/>
    </xf>
    <xf numFmtId="178" fontId="43" fillId="0" borderId="157" xfId="48" applyNumberFormat="1" applyFont="1" applyFill="1" applyBorder="1" applyAlignment="1">
      <alignment horizontal="center" vertical="center" shrinkToFit="1"/>
    </xf>
    <xf numFmtId="0" fontId="26" fillId="0" borderId="92" xfId="48" applyFont="1" applyFill="1" applyBorder="1" applyAlignment="1">
      <alignment horizontal="distributed" vertical="center" indent="1"/>
    </xf>
    <xf numFmtId="0" fontId="26" fillId="0" borderId="113" xfId="48" applyFont="1" applyFill="1" applyBorder="1" applyAlignment="1">
      <alignment horizontal="distributed" vertical="center" indent="1"/>
    </xf>
    <xf numFmtId="0" fontId="26" fillId="0" borderId="51" xfId="48" applyFont="1" applyFill="1" applyBorder="1" applyAlignment="1">
      <alignment horizontal="distributed" vertical="center" indent="1"/>
    </xf>
    <xf numFmtId="0" fontId="26" fillId="0" borderId="92" xfId="48" applyNumberFormat="1" applyFont="1" applyFill="1" applyBorder="1" applyAlignment="1">
      <alignment horizontal="center" vertical="center" shrinkToFit="1"/>
    </xf>
    <xf numFmtId="0" fontId="26" fillId="0" borderId="113" xfId="48" applyNumberFormat="1" applyFont="1" applyFill="1" applyBorder="1" applyAlignment="1">
      <alignment horizontal="center" vertical="center" shrinkToFit="1"/>
    </xf>
    <xf numFmtId="178" fontId="43" fillId="0" borderId="37" xfId="48" applyNumberFormat="1" applyFont="1" applyFill="1" applyBorder="1" applyAlignment="1">
      <alignment horizontal="center" vertical="center" shrinkToFit="1"/>
    </xf>
    <xf numFmtId="178" fontId="43" fillId="0" borderId="44" xfId="48" applyNumberFormat="1" applyFont="1" applyFill="1" applyBorder="1" applyAlignment="1">
      <alignment horizontal="center" vertical="center" shrinkToFit="1"/>
    </xf>
    <xf numFmtId="0" fontId="26" fillId="0" borderId="37" xfId="48" applyFont="1" applyFill="1" applyBorder="1" applyAlignment="1">
      <alignment horizontal="distributed" vertical="center" wrapText="1" indent="1"/>
    </xf>
    <xf numFmtId="0" fontId="26" fillId="0" borderId="38" xfId="48" applyFont="1" applyFill="1" applyBorder="1" applyAlignment="1">
      <alignment horizontal="distributed" vertical="center" wrapText="1" indent="1"/>
    </xf>
    <xf numFmtId="0" fontId="26" fillId="0" borderId="44" xfId="48" applyFont="1" applyFill="1" applyBorder="1" applyAlignment="1">
      <alignment horizontal="distributed" vertical="center" wrapText="1" indent="1"/>
    </xf>
    <xf numFmtId="0" fontId="58" fillId="0" borderId="158" xfId="48" applyFont="1" applyFill="1" applyBorder="1" applyAlignment="1">
      <alignment horizontal="distributed" vertical="center" indent="1"/>
    </xf>
    <xf numFmtId="0" fontId="58" fillId="0" borderId="159" xfId="48" applyFont="1" applyFill="1" applyBorder="1" applyAlignment="1">
      <alignment horizontal="distributed" vertical="center" indent="1"/>
    </xf>
    <xf numFmtId="0" fontId="58" fillId="0" borderId="86" xfId="48" applyFont="1" applyFill="1" applyBorder="1" applyAlignment="1">
      <alignment horizontal="distributed" vertical="center" indent="1"/>
    </xf>
    <xf numFmtId="0" fontId="31" fillId="25" borderId="160" xfId="48" applyFont="1" applyFill="1" applyBorder="1" applyAlignment="1">
      <alignment horizontal="center" vertical="center" shrinkToFit="1"/>
    </xf>
    <xf numFmtId="0" fontId="31" fillId="25" borderId="124" xfId="48" applyFont="1" applyFill="1" applyBorder="1" applyAlignment="1">
      <alignment horizontal="center" vertical="center" shrinkToFit="1"/>
    </xf>
    <xf numFmtId="177" fontId="31" fillId="25" borderId="146" xfId="35" applyNumberFormat="1" applyFont="1" applyFill="1" applyBorder="1" applyAlignment="1">
      <alignment horizontal="center" vertical="center" shrinkToFit="1"/>
    </xf>
    <xf numFmtId="177" fontId="31" fillId="25" borderId="124" xfId="35" applyNumberFormat="1" applyFont="1" applyFill="1" applyBorder="1" applyAlignment="1">
      <alignment horizontal="center" vertical="center" shrinkToFit="1"/>
    </xf>
    <xf numFmtId="184" fontId="26" fillId="0" borderId="151" xfId="46" applyNumberFormat="1" applyFont="1" applyFill="1" applyBorder="1" applyAlignment="1" applyProtection="1">
      <alignment horizontal="center" vertical="center" shrinkToFit="1"/>
      <protection locked="0"/>
    </xf>
    <xf numFmtId="177" fontId="26" fillId="0" borderId="148" xfId="35" applyNumberFormat="1" applyFont="1" applyFill="1" applyBorder="1" applyAlignment="1">
      <alignment horizontal="center" vertical="center" shrinkToFit="1"/>
    </xf>
    <xf numFmtId="177" fontId="26" fillId="0" borderId="46" xfId="35" applyNumberFormat="1" applyFont="1" applyFill="1" applyBorder="1" applyAlignment="1">
      <alignment horizontal="center" vertical="center" shrinkToFit="1"/>
    </xf>
    <xf numFmtId="0" fontId="26" fillId="0" borderId="28" xfId="48" applyFont="1" applyFill="1" applyBorder="1" applyAlignment="1">
      <alignment horizontal="distributed" vertical="center" indent="1"/>
    </xf>
    <xf numFmtId="0" fontId="26" fillId="0" borderId="63" xfId="48" applyFont="1" applyFill="1" applyBorder="1" applyAlignment="1">
      <alignment horizontal="distributed" vertical="center" indent="1"/>
    </xf>
    <xf numFmtId="0" fontId="26" fillId="0" borderId="27" xfId="48" applyFont="1" applyFill="1" applyBorder="1" applyAlignment="1">
      <alignment horizontal="distributed" vertical="center" indent="1"/>
    </xf>
    <xf numFmtId="0" fontId="23" fillId="0" borderId="83" xfId="48" applyNumberFormat="1" applyFont="1" applyFill="1" applyBorder="1" applyAlignment="1">
      <alignment horizontal="center" vertical="center" wrapText="1"/>
    </xf>
    <xf numFmtId="0" fontId="23" fillId="0" borderId="31" xfId="48" applyNumberFormat="1" applyFont="1" applyFill="1" applyBorder="1" applyAlignment="1">
      <alignment horizontal="center" vertical="center" wrapText="1"/>
    </xf>
    <xf numFmtId="178" fontId="23" fillId="0" borderId="83" xfId="48" applyNumberFormat="1" applyFont="1" applyFill="1" applyBorder="1" applyAlignment="1">
      <alignment horizontal="center" vertical="center"/>
    </xf>
    <xf numFmtId="178" fontId="23" fillId="0" borderId="70" xfId="48" applyNumberFormat="1" applyFont="1" applyFill="1" applyBorder="1" applyAlignment="1">
      <alignment horizontal="center" vertical="center"/>
    </xf>
    <xf numFmtId="14" fontId="66" fillId="0" borderId="62" xfId="48" applyNumberFormat="1" applyFont="1" applyFill="1" applyBorder="1" applyAlignment="1">
      <alignment horizontal="center" vertical="center" textRotation="255" wrapText="1"/>
    </xf>
    <xf numFmtId="14" fontId="66" fillId="0" borderId="52" xfId="48" applyNumberFormat="1" applyFont="1" applyFill="1" applyBorder="1" applyAlignment="1">
      <alignment horizontal="center" vertical="center" textRotation="255" wrapText="1"/>
    </xf>
    <xf numFmtId="0" fontId="41" fillId="0" borderId="26" xfId="48" applyFont="1" applyFill="1" applyBorder="1" applyAlignment="1">
      <alignment horizontal="center" vertical="center"/>
    </xf>
    <xf numFmtId="0" fontId="41" fillId="0" borderId="116" xfId="48" applyFont="1" applyFill="1" applyBorder="1" applyAlignment="1">
      <alignment horizontal="center" vertical="center"/>
    </xf>
    <xf numFmtId="0" fontId="26" fillId="0" borderId="55" xfId="48" applyFont="1" applyFill="1" applyBorder="1" applyAlignment="1">
      <alignment horizontal="distributed" vertical="center" indent="1"/>
    </xf>
    <xf numFmtId="0" fontId="26" fillId="0" borderId="42" xfId="48" applyFont="1" applyFill="1" applyBorder="1" applyAlignment="1">
      <alignment horizontal="distributed" vertical="center" indent="1"/>
    </xf>
    <xf numFmtId="0" fontId="26" fillId="0" borderId="49" xfId="48" applyFont="1" applyFill="1" applyBorder="1" applyAlignment="1">
      <alignment horizontal="distributed" vertical="center" indent="1"/>
    </xf>
    <xf numFmtId="0" fontId="26" fillId="0" borderId="28" xfId="48" applyFont="1" applyFill="1" applyBorder="1" applyAlignment="1">
      <alignment horizontal="distributed" vertical="center" wrapText="1" indent="1"/>
    </xf>
    <xf numFmtId="0" fontId="54" fillId="0" borderId="0" xfId="46" applyFont="1" applyFill="1" applyAlignment="1">
      <alignment horizontal="left" vertical="center"/>
    </xf>
    <xf numFmtId="0" fontId="54" fillId="0" borderId="23" xfId="46" applyFont="1" applyFill="1" applyBorder="1" applyAlignment="1">
      <alignment horizontal="left" vertical="center"/>
    </xf>
    <xf numFmtId="0" fontId="41" fillId="0" borderId="90" xfId="48" applyFont="1" applyFill="1" applyBorder="1" applyAlignment="1">
      <alignment horizontal="center" vertical="center" wrapText="1"/>
    </xf>
    <xf numFmtId="0" fontId="41" fillId="0" borderId="26" xfId="48" applyFont="1" applyFill="1" applyBorder="1" applyAlignment="1">
      <alignment horizontal="center" vertical="center" wrapText="1"/>
    </xf>
    <xf numFmtId="0" fontId="41" fillId="0" borderId="116" xfId="48" applyFont="1" applyFill="1" applyBorder="1" applyAlignment="1">
      <alignment horizontal="center" vertical="center" wrapText="1"/>
    </xf>
    <xf numFmtId="178" fontId="26" fillId="0" borderId="154" xfId="48" applyNumberFormat="1" applyFont="1" applyFill="1" applyBorder="1" applyAlignment="1">
      <alignment horizontal="center" vertical="center" wrapText="1"/>
    </xf>
    <xf numFmtId="178" fontId="26" fillId="0" borderId="155" xfId="48" applyNumberFormat="1" applyFont="1" applyFill="1" applyBorder="1" applyAlignment="1">
      <alignment horizontal="center" vertical="center" wrapText="1"/>
    </xf>
    <xf numFmtId="0" fontId="26" fillId="0" borderId="154" xfId="48" applyFont="1" applyFill="1" applyBorder="1" applyAlignment="1">
      <alignment horizontal="center" vertical="center" wrapText="1"/>
    </xf>
    <xf numFmtId="0" fontId="26" fillId="0" borderId="111" xfId="48" applyFont="1" applyFill="1" applyBorder="1" applyAlignment="1">
      <alignment horizontal="center" vertical="center" wrapText="1"/>
    </xf>
    <xf numFmtId="0" fontId="41" fillId="0" borderId="90" xfId="0" applyFont="1" applyFill="1" applyBorder="1" applyAlignment="1">
      <alignment horizontal="center" vertical="center" wrapText="1"/>
    </xf>
    <xf numFmtId="0" fontId="41" fillId="0" borderId="116" xfId="0" applyFont="1" applyFill="1" applyBorder="1" applyAlignment="1">
      <alignment horizontal="center" vertical="center" wrapText="1"/>
    </xf>
    <xf numFmtId="178" fontId="41" fillId="0" borderId="90" xfId="48" applyNumberFormat="1" applyFont="1" applyFill="1" applyBorder="1" applyAlignment="1">
      <alignment horizontal="center" vertical="center" wrapText="1"/>
    </xf>
    <xf numFmtId="178" fontId="41" fillId="0" borderId="152" xfId="48" applyNumberFormat="1" applyFont="1" applyFill="1" applyBorder="1" applyAlignment="1">
      <alignment horizontal="center" vertical="center" wrapText="1"/>
    </xf>
    <xf numFmtId="0" fontId="41" fillId="0" borderId="152" xfId="48" applyFont="1" applyFill="1" applyBorder="1" applyAlignment="1">
      <alignment horizontal="center" vertical="center" wrapText="1"/>
    </xf>
    <xf numFmtId="0" fontId="41" fillId="0" borderId="62" xfId="48" applyFont="1" applyFill="1" applyBorder="1" applyAlignment="1">
      <alignment horizontal="center" vertical="center" wrapText="1"/>
    </xf>
    <xf numFmtId="0" fontId="41" fillId="0" borderId="0" xfId="48" applyFont="1" applyFill="1" applyBorder="1" applyAlignment="1">
      <alignment horizontal="center" vertical="center" wrapText="1"/>
    </xf>
    <xf numFmtId="0" fontId="41" fillId="0" borderId="69" xfId="48" applyFont="1" applyFill="1" applyBorder="1" applyAlignment="1">
      <alignment horizontal="center" vertical="center" wrapText="1"/>
    </xf>
    <xf numFmtId="0" fontId="41" fillId="0" borderId="72" xfId="48" applyFont="1" applyFill="1" applyBorder="1" applyAlignment="1">
      <alignment horizontal="center" vertical="center" wrapText="1"/>
    </xf>
    <xf numFmtId="0" fontId="41" fillId="0" borderId="23" xfId="48" applyFont="1" applyFill="1" applyBorder="1" applyAlignment="1">
      <alignment horizontal="center" vertical="center" wrapText="1"/>
    </xf>
    <xf numFmtId="0" fontId="41" fillId="0" borderId="153" xfId="48" applyFont="1" applyFill="1" applyBorder="1" applyAlignment="1">
      <alignment horizontal="center" vertical="center" wrapText="1"/>
    </xf>
    <xf numFmtId="0" fontId="26" fillId="0" borderId="55" xfId="48" applyNumberFormat="1" applyFont="1" applyFill="1" applyBorder="1" applyAlignment="1">
      <alignment horizontal="center" vertical="center" shrinkToFit="1"/>
    </xf>
    <xf numFmtId="0" fontId="26" fillId="0" borderId="42" xfId="48" applyNumberFormat="1" applyFont="1" applyFill="1" applyBorder="1" applyAlignment="1">
      <alignment horizontal="center" vertical="center" shrinkToFit="1"/>
    </xf>
    <xf numFmtId="0" fontId="26" fillId="25" borderId="149" xfId="48" applyFont="1" applyFill="1" applyBorder="1" applyAlignment="1">
      <alignment horizontal="center" vertical="center" shrinkToFit="1"/>
    </xf>
    <xf numFmtId="0" fontId="26" fillId="25" borderId="150" xfId="48" applyFont="1" applyFill="1" applyBorder="1" applyAlignment="1">
      <alignment horizontal="center" vertical="center" shrinkToFit="1"/>
    </xf>
    <xf numFmtId="187" fontId="43" fillId="0" borderId="0" xfId="35" applyNumberFormat="1" applyFont="1" applyFill="1" applyBorder="1" applyAlignment="1" applyProtection="1">
      <alignment horizontal="center" vertical="center" shrinkToFit="1"/>
      <protection locked="0"/>
    </xf>
    <xf numFmtId="178" fontId="43" fillId="0" borderId="57" xfId="48" applyNumberFormat="1" applyFont="1" applyFill="1" applyBorder="1" applyAlignment="1">
      <alignment horizontal="center" vertical="center" shrinkToFit="1"/>
    </xf>
    <xf numFmtId="178" fontId="43" fillId="0" borderId="133" xfId="48" applyNumberFormat="1" applyFont="1" applyFill="1" applyBorder="1" applyAlignment="1">
      <alignment horizontal="center" vertical="center" shrinkToFit="1"/>
    </xf>
    <xf numFmtId="177" fontId="26" fillId="25" borderId="161" xfId="35" applyNumberFormat="1" applyFont="1" applyFill="1" applyBorder="1" applyAlignment="1">
      <alignment horizontal="center" vertical="center" shrinkToFit="1"/>
    </xf>
    <xf numFmtId="177" fontId="26" fillId="25" borderId="162" xfId="35" applyNumberFormat="1" applyFont="1" applyFill="1" applyBorder="1" applyAlignment="1">
      <alignment horizontal="center" vertical="center" shrinkToFit="1"/>
    </xf>
    <xf numFmtId="180" fontId="43" fillId="25" borderId="145" xfId="48" applyNumberFormat="1" applyFont="1" applyFill="1" applyBorder="1" applyAlignment="1">
      <alignment horizontal="center" vertical="center" shrinkToFit="1"/>
    </xf>
    <xf numFmtId="179" fontId="26" fillId="0" borderId="47" xfId="48" applyNumberFormat="1" applyFont="1" applyFill="1" applyBorder="1" applyAlignment="1">
      <alignment horizontal="center" vertical="center" shrinkToFit="1"/>
    </xf>
    <xf numFmtId="179" fontId="26" fillId="0" borderId="148" xfId="48" applyNumberFormat="1" applyFont="1" applyFill="1" applyBorder="1" applyAlignment="1">
      <alignment horizontal="center" vertical="center" shrinkToFit="1"/>
    </xf>
    <xf numFmtId="179" fontId="26" fillId="0" borderId="46" xfId="48" applyNumberFormat="1" applyFont="1" applyFill="1" applyBorder="1" applyAlignment="1">
      <alignment horizontal="center" vertical="center" shrinkToFit="1"/>
    </xf>
    <xf numFmtId="0" fontId="65" fillId="0" borderId="25" xfId="46" applyFont="1" applyFill="1" applyBorder="1" applyAlignment="1">
      <alignment horizontal="center" vertical="center" textRotation="255"/>
    </xf>
    <xf numFmtId="0" fontId="26" fillId="0" borderId="47" xfId="47" applyFont="1" applyFill="1" applyBorder="1" applyAlignment="1">
      <alignment horizontal="distributed" vertical="center" wrapText="1" indent="1"/>
    </xf>
    <xf numFmtId="0" fontId="26" fillId="0" borderId="46" xfId="47" applyFont="1" applyFill="1" applyBorder="1" applyAlignment="1">
      <alignment horizontal="distributed" vertical="center" wrapText="1" indent="1"/>
    </xf>
    <xf numFmtId="0" fontId="26" fillId="0" borderId="37" xfId="47" applyFont="1" applyFill="1" applyBorder="1" applyAlignment="1">
      <alignment horizontal="distributed" vertical="center" indent="1"/>
    </xf>
    <xf numFmtId="0" fontId="56" fillId="0" borderId="20" xfId="46" applyFont="1" applyFill="1" applyBorder="1" applyAlignment="1">
      <alignment horizontal="distributed" vertical="center" indent="1"/>
    </xf>
    <xf numFmtId="0" fontId="31" fillId="0" borderId="147" xfId="47" applyFont="1" applyFill="1" applyBorder="1" applyAlignment="1">
      <alignment horizontal="center" vertical="center" shrinkToFit="1"/>
    </xf>
    <xf numFmtId="0" fontId="31" fillId="0" borderId="146" xfId="47" applyFont="1" applyFill="1" applyBorder="1" applyAlignment="1">
      <alignment horizontal="center" vertical="center" shrinkToFit="1"/>
    </xf>
    <xf numFmtId="3" fontId="31" fillId="0" borderId="147" xfId="47" applyNumberFormat="1" applyFont="1" applyFill="1" applyBorder="1" applyAlignment="1">
      <alignment horizontal="center" vertical="center" shrinkToFit="1"/>
    </xf>
    <xf numFmtId="3" fontId="31" fillId="0" borderId="146" xfId="47" applyNumberFormat="1" applyFont="1" applyFill="1" applyBorder="1" applyAlignment="1">
      <alignment horizontal="center" vertical="center" shrinkToFit="1"/>
    </xf>
    <xf numFmtId="0" fontId="26" fillId="0" borderId="28" xfId="47" applyFont="1" applyFill="1" applyBorder="1" applyAlignment="1">
      <alignment horizontal="left" vertical="center" wrapText="1"/>
    </xf>
    <xf numFmtId="0" fontId="26" fillId="0" borderId="63" xfId="47" applyFont="1" applyFill="1" applyBorder="1" applyAlignment="1">
      <alignment horizontal="left" vertical="center" wrapText="1"/>
    </xf>
    <xf numFmtId="0" fontId="26" fillId="0" borderId="27" xfId="47" applyFont="1" applyFill="1" applyBorder="1" applyAlignment="1">
      <alignment horizontal="left" vertical="center" wrapText="1"/>
    </xf>
    <xf numFmtId="0" fontId="68" fillId="0" borderId="168"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153" xfId="0" applyFont="1" applyFill="1" applyBorder="1" applyAlignment="1">
      <alignment horizontal="center" vertical="center"/>
    </xf>
    <xf numFmtId="0" fontId="70" fillId="0" borderId="206" xfId="46" applyFont="1" applyFill="1" applyBorder="1" applyAlignment="1">
      <alignment horizontal="distributed" vertical="center" indent="1"/>
    </xf>
    <xf numFmtId="0" fontId="70" fillId="0" borderId="159" xfId="46" applyFont="1" applyFill="1" applyBorder="1" applyAlignment="1">
      <alignment horizontal="distributed" vertical="center" indent="1"/>
    </xf>
    <xf numFmtId="0" fontId="70" fillId="0" borderId="207" xfId="46" applyFont="1" applyFill="1" applyBorder="1" applyAlignment="1">
      <alignment horizontal="distributed" vertical="center" indent="1"/>
    </xf>
    <xf numFmtId="0" fontId="31" fillId="0" borderId="57" xfId="35" applyNumberFormat="1" applyFont="1" applyFill="1" applyBorder="1" applyAlignment="1" applyProtection="1">
      <alignment horizontal="center" vertical="center" shrinkToFit="1"/>
      <protection locked="0"/>
    </xf>
    <xf numFmtId="0" fontId="31" fillId="0" borderId="132" xfId="35" applyNumberFormat="1" applyFont="1" applyFill="1" applyBorder="1" applyAlignment="1" applyProtection="1">
      <alignment horizontal="center" vertical="center" shrinkToFit="1"/>
      <protection locked="0"/>
    </xf>
    <xf numFmtId="0" fontId="26" fillId="0" borderId="37" xfId="47" applyFont="1" applyFill="1" applyBorder="1" applyAlignment="1">
      <alignment horizontal="distributed" vertical="center" wrapText="1" indent="1"/>
    </xf>
    <xf numFmtId="0" fontId="26" fillId="0" borderId="20" xfId="46" applyFont="1" applyFill="1" applyBorder="1" applyAlignment="1">
      <alignment horizontal="distributed" vertical="center" indent="1"/>
    </xf>
    <xf numFmtId="0" fontId="31" fillId="0" borderId="37" xfId="35" applyNumberFormat="1" applyFont="1" applyFill="1" applyBorder="1" applyAlignment="1" applyProtection="1">
      <alignment horizontal="center" vertical="center" shrinkToFit="1"/>
      <protection locked="0"/>
    </xf>
    <xf numFmtId="0" fontId="31" fillId="0" borderId="20" xfId="35" applyNumberFormat="1" applyFont="1" applyFill="1" applyBorder="1" applyAlignment="1" applyProtection="1">
      <alignment horizontal="center" vertical="center" shrinkToFit="1"/>
      <protection locked="0"/>
    </xf>
    <xf numFmtId="0" fontId="26" fillId="0" borderId="92" xfId="47" applyFont="1" applyFill="1" applyBorder="1" applyAlignment="1">
      <alignment horizontal="center" vertical="center" wrapText="1"/>
    </xf>
    <xf numFmtId="0" fontId="26" fillId="0" borderId="62" xfId="47" applyFont="1" applyFill="1" applyBorder="1" applyAlignment="1">
      <alignment horizontal="center" vertical="center" wrapText="1"/>
    </xf>
    <xf numFmtId="0" fontId="26" fillId="0" borderId="56" xfId="47" applyFont="1" applyFill="1" applyBorder="1" applyAlignment="1">
      <alignment horizontal="center" vertical="center" wrapText="1"/>
    </xf>
    <xf numFmtId="56" fontId="26" fillId="0" borderId="11" xfId="47" applyNumberFormat="1" applyFont="1" applyFill="1" applyBorder="1" applyAlignment="1" applyProtection="1">
      <alignment vertical="center" wrapText="1"/>
      <protection locked="0"/>
    </xf>
    <xf numFmtId="0" fontId="26" fillId="0" borderId="11" xfId="47" applyFont="1" applyFill="1" applyBorder="1" applyAlignment="1">
      <alignment vertical="center" wrapText="1"/>
    </xf>
    <xf numFmtId="0" fontId="26" fillId="0" borderId="28" xfId="47" applyFont="1" applyFill="1" applyBorder="1" applyAlignment="1">
      <alignment vertical="center" wrapText="1"/>
    </xf>
    <xf numFmtId="0" fontId="26" fillId="0" borderId="11" xfId="47" applyFont="1" applyFill="1" applyBorder="1" applyAlignment="1">
      <alignment horizontal="distributed" vertical="center" wrapText="1" indent="1"/>
    </xf>
    <xf numFmtId="0" fontId="56" fillId="0" borderId="11" xfId="46" applyFont="1" applyFill="1" applyBorder="1" applyAlignment="1">
      <alignment horizontal="distributed" vertical="center" indent="1"/>
    </xf>
    <xf numFmtId="0" fontId="70" fillId="0" borderId="205" xfId="0" applyFont="1" applyFill="1" applyBorder="1" applyAlignment="1">
      <alignment horizontal="center" vertical="center" textRotation="255"/>
    </xf>
    <xf numFmtId="0" fontId="70" fillId="0" borderId="25" xfId="0" applyFont="1" applyFill="1" applyBorder="1" applyAlignment="1">
      <alignment horizontal="center" vertical="center" textRotation="255"/>
    </xf>
    <xf numFmtId="0" fontId="70" fillId="0" borderId="131" xfId="0" applyFont="1" applyFill="1" applyBorder="1" applyAlignment="1">
      <alignment horizontal="center" vertical="center" textRotation="255"/>
    </xf>
    <xf numFmtId="0" fontId="26" fillId="0" borderId="55" xfId="47" applyFont="1" applyFill="1" applyBorder="1" applyAlignment="1">
      <alignment horizontal="distributed" vertical="center" wrapText="1" indent="1"/>
    </xf>
    <xf numFmtId="0" fontId="56" fillId="0" borderId="43" xfId="46" applyFont="1" applyFill="1" applyBorder="1" applyAlignment="1">
      <alignment horizontal="distributed" vertical="center" indent="1"/>
    </xf>
    <xf numFmtId="0" fontId="26" fillId="0" borderId="92" xfId="47" applyFont="1" applyFill="1" applyBorder="1" applyAlignment="1">
      <alignment horizontal="distributed" vertical="center" indent="1"/>
    </xf>
    <xf numFmtId="0" fontId="56" fillId="0" borderId="50" xfId="46" applyFont="1" applyFill="1" applyBorder="1" applyAlignment="1">
      <alignment horizontal="distributed" vertical="center" indent="1"/>
    </xf>
    <xf numFmtId="56" fontId="26" fillId="0" borderId="58" xfId="47" applyNumberFormat="1" applyFont="1" applyFill="1" applyBorder="1" applyAlignment="1" applyProtection="1">
      <alignment vertical="center" wrapText="1"/>
      <protection locked="0"/>
    </xf>
    <xf numFmtId="0" fontId="26" fillId="0" borderId="28" xfId="47" applyFont="1" applyFill="1" applyBorder="1" applyAlignment="1">
      <alignment horizontal="distributed" vertical="center" wrapText="1" indent="1"/>
    </xf>
    <xf numFmtId="0" fontId="56" fillId="0" borderId="27" xfId="46" applyFont="1" applyFill="1" applyBorder="1" applyAlignment="1">
      <alignment horizontal="distributed" vertical="center" indent="1"/>
    </xf>
    <xf numFmtId="0" fontId="26" fillId="0" borderId="11" xfId="47" applyFont="1" applyFill="1" applyBorder="1" applyAlignment="1">
      <alignment horizontal="distributed" vertical="center" indent="1"/>
    </xf>
    <xf numFmtId="0" fontId="26" fillId="0" borderId="63" xfId="47" applyFont="1" applyFill="1" applyBorder="1" applyAlignment="1">
      <alignment horizontal="distributed" vertical="center" wrapText="1" indent="1"/>
    </xf>
    <xf numFmtId="0" fontId="26" fillId="0" borderId="203" xfId="47" applyFont="1" applyFill="1" applyBorder="1" applyAlignment="1">
      <alignment horizontal="center" vertical="center"/>
    </xf>
    <xf numFmtId="0" fontId="26" fillId="0" borderId="204" xfId="47" applyFont="1" applyFill="1" applyBorder="1" applyAlignment="1">
      <alignment horizontal="center" vertical="center"/>
    </xf>
    <xf numFmtId="0" fontId="31" fillId="0" borderId="154" xfId="47" applyFont="1" applyFill="1" applyBorder="1" applyAlignment="1">
      <alignment horizontal="center" vertical="center"/>
    </xf>
    <xf numFmtId="0" fontId="31" fillId="0" borderId="156" xfId="47" applyFont="1" applyFill="1" applyBorder="1" applyAlignment="1">
      <alignment horizontal="center" vertical="center"/>
    </xf>
    <xf numFmtId="0" fontId="56" fillId="0" borderId="38" xfId="46" applyFont="1" applyFill="1" applyBorder="1" applyAlignment="1">
      <alignment horizontal="distributed" vertical="center" indent="1"/>
    </xf>
    <xf numFmtId="0" fontId="26" fillId="0" borderId="63" xfId="47" applyFont="1" applyFill="1" applyBorder="1" applyAlignment="1">
      <alignment horizontal="distributed" vertical="center" indent="1"/>
    </xf>
    <xf numFmtId="0" fontId="56" fillId="0" borderId="63" xfId="46" applyFont="1" applyFill="1" applyBorder="1" applyAlignment="1">
      <alignment horizontal="distributed" vertical="center" indent="1"/>
    </xf>
    <xf numFmtId="0" fontId="70" fillId="0" borderId="25" xfId="46" applyFont="1" applyFill="1" applyBorder="1" applyAlignment="1">
      <alignment horizontal="center" vertical="center" textRotation="255"/>
    </xf>
    <xf numFmtId="0" fontId="41" fillId="0" borderId="0" xfId="46" applyFont="1" applyFill="1" applyAlignment="1">
      <alignment horizontal="left" vertical="center"/>
    </xf>
    <xf numFmtId="0" fontId="41" fillId="0" borderId="23" xfId="46" applyFont="1" applyFill="1" applyBorder="1" applyAlignment="1">
      <alignment horizontal="left" vertical="center"/>
    </xf>
    <xf numFmtId="0" fontId="26" fillId="0" borderId="203" xfId="47" applyFont="1" applyFill="1" applyBorder="1" applyAlignment="1">
      <alignment horizontal="center" vertical="center" wrapText="1"/>
    </xf>
    <xf numFmtId="0" fontId="26" fillId="0" borderId="204" xfId="47" applyFont="1" applyFill="1" applyBorder="1" applyAlignment="1">
      <alignment horizontal="center" vertical="center" wrapText="1"/>
    </xf>
    <xf numFmtId="56" fontId="26" fillId="0" borderId="116" xfId="47" applyNumberFormat="1" applyFont="1" applyFill="1" applyBorder="1" applyAlignment="1" applyProtection="1">
      <alignment vertical="center" wrapText="1"/>
      <protection locked="0"/>
    </xf>
    <xf numFmtId="0" fontId="26" fillId="0" borderId="52" xfId="47" applyFont="1" applyFill="1" applyBorder="1" applyAlignment="1">
      <alignment vertical="center" wrapText="1"/>
    </xf>
    <xf numFmtId="0" fontId="26" fillId="0" borderId="43" xfId="47" applyFont="1" applyFill="1" applyBorder="1" applyAlignment="1">
      <alignment vertical="center" wrapText="1"/>
    </xf>
    <xf numFmtId="0" fontId="26" fillId="0" borderId="41" xfId="47" applyFont="1" applyFill="1" applyBorder="1" applyAlignment="1">
      <alignment horizontal="distributed" vertical="center" wrapText="1" indent="1"/>
    </xf>
    <xf numFmtId="0" fontId="26" fillId="0" borderId="40" xfId="47" applyFont="1" applyFill="1" applyBorder="1" applyAlignment="1">
      <alignment horizontal="distributed" vertical="center" wrapText="1" indent="1"/>
    </xf>
    <xf numFmtId="0" fontId="31" fillId="0" borderId="154" xfId="47" applyFont="1" applyFill="1" applyBorder="1" applyAlignment="1">
      <alignment horizontal="center" vertical="center" wrapText="1"/>
    </xf>
    <xf numFmtId="0" fontId="31" fillId="0" borderId="156" xfId="47" applyFont="1" applyFill="1" applyBorder="1" applyAlignment="1">
      <alignment horizontal="center" vertical="center" wrapText="1"/>
    </xf>
    <xf numFmtId="0" fontId="26" fillId="0" borderId="90" xfId="47" applyFont="1" applyFill="1" applyBorder="1" applyAlignment="1">
      <alignment horizontal="center" vertical="center" wrapText="1"/>
    </xf>
    <xf numFmtId="0" fontId="26" fillId="0" borderId="26" xfId="47" applyFont="1" applyFill="1" applyBorder="1" applyAlignment="1">
      <alignment horizontal="center" vertical="center" wrapText="1"/>
    </xf>
    <xf numFmtId="0" fontId="26" fillId="0" borderId="116" xfId="47" applyFont="1" applyFill="1" applyBorder="1" applyAlignment="1">
      <alignment horizontal="center" vertical="center" wrapText="1"/>
    </xf>
    <xf numFmtId="0" fontId="26" fillId="0" borderId="0" xfId="47" applyFont="1" applyFill="1" applyBorder="1" applyAlignment="1">
      <alignment horizontal="center" vertical="center" wrapText="1"/>
    </xf>
    <xf numFmtId="0" fontId="26" fillId="0" borderId="52" xfId="47" applyFont="1" applyFill="1" applyBorder="1" applyAlignment="1">
      <alignment horizontal="center" vertical="center" wrapText="1"/>
    </xf>
    <xf numFmtId="0" fontId="26" fillId="0" borderId="72" xfId="47" applyFont="1" applyFill="1" applyBorder="1" applyAlignment="1">
      <alignment horizontal="center" vertical="center" wrapText="1"/>
    </xf>
    <xf numFmtId="0" fontId="26" fillId="0" borderId="23" xfId="47" applyFont="1" applyFill="1" applyBorder="1" applyAlignment="1">
      <alignment horizontal="center" vertical="center" wrapText="1"/>
    </xf>
    <xf numFmtId="0" fontId="26" fillId="0" borderId="30" xfId="47" applyFont="1" applyFill="1" applyBorder="1" applyAlignment="1">
      <alignment horizontal="center" vertical="center" wrapText="1"/>
    </xf>
    <xf numFmtId="0" fontId="31" fillId="0" borderId="211" xfId="35" applyNumberFormat="1" applyFont="1" applyFill="1" applyBorder="1" applyAlignment="1">
      <alignment horizontal="center" vertical="center" shrinkToFit="1"/>
    </xf>
    <xf numFmtId="0" fontId="31" fillId="0" borderId="78" xfId="35" applyNumberFormat="1" applyFont="1" applyFill="1" applyBorder="1" applyAlignment="1">
      <alignment horizontal="center" vertical="center" shrinkToFit="1"/>
    </xf>
    <xf numFmtId="0" fontId="31" fillId="0" borderId="1" xfId="35" applyNumberFormat="1" applyFont="1" applyFill="1" applyBorder="1" applyAlignment="1">
      <alignment horizontal="center" vertical="center" shrinkToFit="1"/>
    </xf>
    <xf numFmtId="0" fontId="31" fillId="0" borderId="208" xfId="35" applyNumberFormat="1" applyFont="1" applyFill="1" applyBorder="1" applyAlignment="1">
      <alignment horizontal="center" vertical="center" shrinkToFit="1"/>
    </xf>
    <xf numFmtId="0" fontId="24" fillId="0" borderId="37" xfId="46" applyFont="1" applyFill="1" applyBorder="1" applyAlignment="1" applyProtection="1">
      <alignment horizontal="left" vertical="top" wrapText="1" shrinkToFit="1"/>
      <protection locked="0"/>
    </xf>
    <xf numFmtId="0" fontId="24" fillId="0" borderId="20" xfId="46" applyFont="1" applyFill="1" applyBorder="1" applyAlignment="1" applyProtection="1">
      <alignment horizontal="left" vertical="top" wrapText="1" shrinkToFit="1"/>
      <protection locked="0"/>
    </xf>
    <xf numFmtId="0" fontId="24" fillId="0" borderId="57" xfId="46" applyFont="1" applyFill="1" applyBorder="1" applyAlignment="1" applyProtection="1">
      <alignment horizontal="left" vertical="top" wrapText="1" shrinkToFit="1"/>
      <protection locked="0"/>
    </xf>
    <xf numFmtId="0" fontId="24" fillId="0" borderId="132" xfId="46" applyFont="1" applyFill="1" applyBorder="1" applyAlignment="1" applyProtection="1">
      <alignment horizontal="left" vertical="top" wrapText="1" shrinkToFit="1"/>
      <protection locked="0"/>
    </xf>
    <xf numFmtId="0" fontId="70" fillId="0" borderId="218" xfId="46" applyFont="1" applyFill="1" applyBorder="1" applyAlignment="1">
      <alignment horizontal="center" vertical="center" wrapText="1" shrinkToFit="1"/>
    </xf>
    <xf numFmtId="0" fontId="70" fillId="0" borderId="219" xfId="46" applyFont="1" applyFill="1" applyBorder="1" applyAlignment="1">
      <alignment horizontal="center" vertical="center" wrapText="1" shrinkToFit="1"/>
    </xf>
    <xf numFmtId="0" fontId="70" fillId="0" borderId="220" xfId="46" applyFont="1" applyFill="1" applyBorder="1" applyAlignment="1">
      <alignment horizontal="center" vertical="center" wrapText="1" shrinkToFit="1"/>
    </xf>
    <xf numFmtId="0" fontId="70" fillId="0" borderId="72" xfId="46" applyFont="1" applyFill="1" applyBorder="1" applyAlignment="1">
      <alignment horizontal="center" vertical="center" wrapText="1" shrinkToFit="1"/>
    </xf>
    <xf numFmtId="0" fontId="70" fillId="0" borderId="23" xfId="46" applyFont="1" applyFill="1" applyBorder="1" applyAlignment="1">
      <alignment horizontal="center" vertical="center" wrapText="1" shrinkToFit="1"/>
    </xf>
    <xf numFmtId="0" fontId="70" fillId="0" borderId="30" xfId="46" applyFont="1" applyFill="1" applyBorder="1" applyAlignment="1">
      <alignment horizontal="center" vertical="center" wrapText="1" shrinkToFit="1"/>
    </xf>
    <xf numFmtId="0" fontId="31" fillId="0" borderId="214" xfId="35" applyNumberFormat="1" applyFont="1" applyFill="1" applyBorder="1" applyAlignment="1">
      <alignment horizontal="center" vertical="center" shrinkToFit="1"/>
    </xf>
    <xf numFmtId="0" fontId="31" fillId="0" borderId="74" xfId="35" applyNumberFormat="1" applyFont="1" applyFill="1" applyBorder="1" applyAlignment="1">
      <alignment horizontal="center" vertical="center" shrinkToFit="1"/>
    </xf>
    <xf numFmtId="0" fontId="31" fillId="0" borderId="195" xfId="35" applyNumberFormat="1" applyFont="1" applyFill="1" applyBorder="1" applyAlignment="1">
      <alignment horizontal="center" vertical="center" shrinkToFit="1"/>
    </xf>
    <xf numFmtId="0" fontId="31" fillId="0" borderId="76" xfId="35" applyNumberFormat="1" applyFont="1" applyFill="1" applyBorder="1" applyAlignment="1">
      <alignment horizontal="center" vertical="center" shrinkToFit="1"/>
    </xf>
    <xf numFmtId="0" fontId="70" fillId="0" borderId="215" xfId="46" applyFont="1" applyFill="1" applyBorder="1" applyAlignment="1">
      <alignment horizontal="center" vertical="center" wrapText="1" shrinkToFit="1"/>
    </xf>
    <xf numFmtId="0" fontId="70" fillId="0" borderId="216" xfId="46" applyFont="1" applyFill="1" applyBorder="1" applyAlignment="1">
      <alignment horizontal="center" vertical="center" wrapText="1" shrinkToFit="1"/>
    </xf>
    <xf numFmtId="0" fontId="70" fillId="0" borderId="217" xfId="46" applyFont="1" applyFill="1" applyBorder="1" applyAlignment="1">
      <alignment horizontal="center" vertical="center" wrapText="1" shrinkToFit="1"/>
    </xf>
    <xf numFmtId="0" fontId="31" fillId="0" borderId="143" xfId="35" applyNumberFormat="1" applyFont="1" applyFill="1" applyBorder="1" applyAlignment="1">
      <alignment horizontal="center" vertical="center" shrinkToFit="1"/>
    </xf>
    <xf numFmtId="0" fontId="31" fillId="0" borderId="144" xfId="35" applyNumberFormat="1" applyFont="1" applyFill="1" applyBorder="1" applyAlignment="1">
      <alignment horizontal="center" vertical="center" shrinkToFit="1"/>
    </xf>
    <xf numFmtId="0" fontId="31" fillId="0" borderId="203" xfId="47" applyNumberFormat="1" applyFont="1" applyFill="1" applyBorder="1" applyAlignment="1">
      <alignment horizontal="center" vertical="center" wrapText="1"/>
    </xf>
    <xf numFmtId="0" fontId="31" fillId="0" borderId="204" xfId="47" applyNumberFormat="1" applyFont="1" applyFill="1" applyBorder="1" applyAlignment="1">
      <alignment horizontal="center" vertical="center" wrapText="1"/>
    </xf>
    <xf numFmtId="0" fontId="31" fillId="0" borderId="154" xfId="47" applyNumberFormat="1" applyFont="1" applyFill="1" applyBorder="1" applyAlignment="1">
      <alignment horizontal="center" vertical="center" wrapText="1"/>
    </xf>
    <xf numFmtId="0" fontId="31" fillId="0" borderId="156" xfId="47" applyNumberFormat="1" applyFont="1" applyFill="1" applyBorder="1" applyAlignment="1">
      <alignment horizontal="center" vertical="center" wrapText="1"/>
    </xf>
    <xf numFmtId="0" fontId="71" fillId="0" borderId="90" xfId="46" applyFont="1" applyFill="1" applyBorder="1" applyAlignment="1">
      <alignment horizontal="distributed" vertical="center" wrapText="1" indent="1"/>
    </xf>
    <xf numFmtId="0" fontId="71" fillId="0" borderId="26" xfId="0" applyFont="1" applyFill="1" applyBorder="1" applyAlignment="1">
      <alignment horizontal="distributed" vertical="center" wrapText="1" indent="1"/>
    </xf>
    <xf numFmtId="0" fontId="71" fillId="0" borderId="116" xfId="0" applyFont="1" applyFill="1" applyBorder="1" applyAlignment="1">
      <alignment horizontal="distributed" vertical="center" wrapText="1" indent="1"/>
    </xf>
    <xf numFmtId="0" fontId="71" fillId="0" borderId="62" xfId="46" applyFont="1" applyFill="1" applyBorder="1" applyAlignment="1">
      <alignment horizontal="center" vertical="center" shrinkToFit="1"/>
    </xf>
    <xf numFmtId="0" fontId="71" fillId="0" borderId="0" xfId="46" applyFont="1" applyFill="1" applyBorder="1" applyAlignment="1">
      <alignment horizontal="center" vertical="center" shrinkToFit="1"/>
    </xf>
    <xf numFmtId="0" fontId="71" fillId="0" borderId="52" xfId="46" applyFont="1" applyFill="1" applyBorder="1" applyAlignment="1">
      <alignment horizontal="center" vertical="center" shrinkToFit="1"/>
    </xf>
    <xf numFmtId="0" fontId="31" fillId="0" borderId="213" xfId="47"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154" xfId="47" applyNumberFormat="1" applyFont="1" applyFill="1" applyBorder="1" applyAlignment="1">
      <alignment horizontal="center" vertical="center"/>
    </xf>
    <xf numFmtId="0" fontId="31" fillId="0" borderId="156" xfId="47" applyNumberFormat="1" applyFont="1" applyFill="1" applyBorder="1" applyAlignment="1">
      <alignment horizontal="center" vertical="center"/>
    </xf>
    <xf numFmtId="0" fontId="31" fillId="0" borderId="90" xfId="47" applyFont="1" applyFill="1" applyBorder="1" applyAlignment="1">
      <alignment horizontal="center" vertical="center" wrapText="1"/>
    </xf>
    <xf numFmtId="0" fontId="31" fillId="0" borderId="26" xfId="47" applyFont="1" applyFill="1" applyBorder="1" applyAlignment="1">
      <alignment horizontal="center" vertical="center" wrapText="1"/>
    </xf>
    <xf numFmtId="0" fontId="31" fillId="0" borderId="116" xfId="47" applyFont="1" applyFill="1" applyBorder="1" applyAlignment="1">
      <alignment horizontal="center" vertical="center" wrapText="1"/>
    </xf>
    <xf numFmtId="0" fontId="31" fillId="0" borderId="62" xfId="47" applyFont="1" applyFill="1" applyBorder="1" applyAlignment="1">
      <alignment horizontal="center" vertical="center" wrapText="1"/>
    </xf>
    <xf numFmtId="0" fontId="31" fillId="0" borderId="0" xfId="47" applyFont="1" applyFill="1" applyBorder="1" applyAlignment="1">
      <alignment horizontal="center" vertical="center" wrapText="1"/>
    </xf>
    <xf numFmtId="0" fontId="31" fillId="0" borderId="52" xfId="47" applyFont="1" applyFill="1" applyBorder="1" applyAlignment="1">
      <alignment horizontal="center" vertical="center" wrapText="1"/>
    </xf>
    <xf numFmtId="0" fontId="31" fillId="0" borderId="72" xfId="47" applyFont="1" applyFill="1" applyBorder="1" applyAlignment="1">
      <alignment horizontal="center" vertical="center" wrapText="1"/>
    </xf>
    <xf numFmtId="0" fontId="31" fillId="0" borderId="23" xfId="47" applyFont="1" applyFill="1" applyBorder="1" applyAlignment="1">
      <alignment horizontal="center" vertical="center" wrapText="1"/>
    </xf>
    <xf numFmtId="0" fontId="31" fillId="0" borderId="30" xfId="47" applyFont="1" applyFill="1" applyBorder="1" applyAlignment="1">
      <alignment horizontal="center" vertical="center" wrapText="1"/>
    </xf>
    <xf numFmtId="0" fontId="31" fillId="0" borderId="209" xfId="35" applyNumberFormat="1" applyFont="1" applyFill="1" applyBorder="1" applyAlignment="1">
      <alignment horizontal="center" vertical="center" shrinkToFit="1"/>
    </xf>
    <xf numFmtId="0" fontId="31" fillId="0" borderId="210" xfId="35" applyNumberFormat="1" applyFont="1" applyFill="1" applyBorder="1" applyAlignment="1">
      <alignment horizontal="center" vertical="center" shrinkToFit="1"/>
    </xf>
    <xf numFmtId="0" fontId="71" fillId="0" borderId="62" xfId="46" applyFont="1" applyFill="1" applyBorder="1" applyAlignment="1">
      <alignment horizontal="distributed" vertical="center" wrapText="1" indent="1"/>
    </xf>
    <xf numFmtId="0" fontId="71" fillId="0" borderId="0" xfId="0" applyFont="1" applyFill="1" applyBorder="1" applyAlignment="1">
      <alignment horizontal="distributed" vertical="center" wrapText="1" indent="1"/>
    </xf>
    <xf numFmtId="0" fontId="71" fillId="0" borderId="52" xfId="0" applyFont="1" applyFill="1" applyBorder="1" applyAlignment="1">
      <alignment horizontal="distributed" vertical="center" wrapText="1" indent="1"/>
    </xf>
    <xf numFmtId="0" fontId="31" fillId="0" borderId="212" xfId="35" applyNumberFormat="1" applyFont="1" applyFill="1" applyBorder="1" applyAlignment="1">
      <alignment horizontal="center" vertical="center" shrinkToFit="1"/>
    </xf>
    <xf numFmtId="0" fontId="31" fillId="0" borderId="190" xfId="35" applyNumberFormat="1" applyFont="1" applyFill="1" applyBorder="1" applyAlignment="1">
      <alignment horizontal="center" vertical="center" shrinkToFit="1"/>
    </xf>
    <xf numFmtId="0" fontId="71" fillId="0" borderId="62" xfId="46" applyFont="1" applyFill="1" applyBorder="1" applyAlignment="1">
      <alignment horizontal="center" vertical="center"/>
    </xf>
    <xf numFmtId="0" fontId="71" fillId="0" borderId="0" xfId="46" applyFont="1" applyFill="1" applyBorder="1" applyAlignment="1">
      <alignment horizontal="center" vertical="center"/>
    </xf>
    <xf numFmtId="0" fontId="71" fillId="0" borderId="52" xfId="46" applyFont="1" applyFill="1" applyBorder="1" applyAlignment="1">
      <alignment horizontal="center" vertical="center"/>
    </xf>
    <xf numFmtId="0" fontId="31" fillId="0" borderId="203" xfId="47" applyNumberFormat="1" applyFont="1" applyFill="1" applyBorder="1" applyAlignment="1">
      <alignment horizontal="center" vertical="center"/>
    </xf>
    <xf numFmtId="0" fontId="31" fillId="0" borderId="204" xfId="47" applyNumberFormat="1" applyFont="1" applyFill="1" applyBorder="1" applyAlignment="1">
      <alignment horizontal="center" vertical="center"/>
    </xf>
    <xf numFmtId="176" fontId="25" fillId="0" borderId="62" xfId="0" applyNumberFormat="1" applyFont="1" applyFill="1" applyBorder="1" applyAlignment="1" applyProtection="1">
      <alignment horizontal="center" vertical="center" wrapText="1"/>
    </xf>
    <xf numFmtId="176" fontId="25" fillId="0" borderId="52" xfId="0" applyNumberFormat="1" applyFont="1" applyFill="1" applyBorder="1" applyAlignment="1" applyProtection="1">
      <alignment horizontal="center" vertical="center" wrapText="1"/>
    </xf>
    <xf numFmtId="0" fontId="29" fillId="0" borderId="37" xfId="0" applyFont="1" applyFill="1" applyBorder="1" applyAlignment="1" applyProtection="1">
      <alignment vertical="center" wrapText="1"/>
    </xf>
    <xf numFmtId="0" fontId="29" fillId="0" borderId="20" xfId="0" applyFont="1" applyFill="1" applyBorder="1" applyAlignment="1" applyProtection="1">
      <alignment vertical="center" wrapText="1"/>
    </xf>
    <xf numFmtId="176" fontId="27" fillId="0" borderId="92" xfId="0" applyNumberFormat="1" applyFont="1" applyFill="1" applyBorder="1" applyAlignment="1" applyProtection="1">
      <alignment horizontal="center" vertical="center" shrinkToFit="1"/>
      <protection locked="0"/>
    </xf>
    <xf numFmtId="176" fontId="27" fillId="0" borderId="113" xfId="0" applyNumberFormat="1" applyFont="1" applyFill="1" applyBorder="1" applyAlignment="1" applyProtection="1">
      <alignment horizontal="center" vertical="center" shrinkToFit="1"/>
      <protection locked="0"/>
    </xf>
    <xf numFmtId="176" fontId="48" fillId="0" borderId="50" xfId="0" applyNumberFormat="1" applyFont="1" applyFill="1" applyBorder="1" applyAlignment="1" applyProtection="1">
      <alignment horizontal="center" vertical="center" shrinkToFit="1"/>
      <protection locked="0"/>
    </xf>
    <xf numFmtId="0" fontId="25" fillId="0" borderId="37"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38" xfId="0" applyFont="1" applyFill="1" applyBorder="1" applyAlignment="1" applyProtection="1">
      <alignment horizontal="center" vertical="center" wrapText="1"/>
    </xf>
    <xf numFmtId="176" fontId="25" fillId="0" borderId="55" xfId="0" applyNumberFormat="1" applyFont="1" applyFill="1" applyBorder="1" applyAlignment="1" applyProtection="1">
      <alignment horizontal="center" vertical="center" wrapText="1"/>
    </xf>
    <xf numFmtId="176" fontId="25" fillId="0" borderId="43" xfId="0" applyNumberFormat="1" applyFont="1" applyFill="1" applyBorder="1" applyAlignment="1" applyProtection="1">
      <alignment horizontal="center" vertical="center" wrapText="1"/>
    </xf>
    <xf numFmtId="176" fontId="31" fillId="0" borderId="55" xfId="0" applyNumberFormat="1" applyFont="1" applyFill="1" applyBorder="1" applyAlignment="1" applyProtection="1">
      <alignment horizontal="center" vertical="center" wrapText="1"/>
    </xf>
    <xf numFmtId="176" fontId="31" fillId="0" borderId="43" xfId="0" applyNumberFormat="1" applyFont="1" applyFill="1" applyBorder="1" applyAlignment="1" applyProtection="1">
      <alignment horizontal="center" vertical="center" wrapText="1"/>
    </xf>
    <xf numFmtId="176" fontId="29" fillId="0" borderId="37" xfId="0" applyNumberFormat="1" applyFont="1" applyFill="1" applyBorder="1" applyAlignment="1" applyProtection="1">
      <alignment vertical="center" wrapText="1"/>
    </xf>
    <xf numFmtId="176" fontId="29" fillId="0" borderId="38" xfId="0" applyNumberFormat="1" applyFont="1" applyFill="1" applyBorder="1" applyAlignment="1" applyProtection="1">
      <alignment vertical="center" wrapText="1"/>
    </xf>
    <xf numFmtId="0" fontId="29" fillId="0" borderId="37"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176" fontId="27" fillId="0" borderId="37" xfId="0" applyNumberFormat="1" applyFont="1" applyFill="1" applyBorder="1" applyAlignment="1" applyProtection="1">
      <alignment horizontal="center" vertical="center" shrinkToFit="1"/>
      <protection locked="0"/>
    </xf>
    <xf numFmtId="176" fontId="27" fillId="0" borderId="20" xfId="0" applyNumberFormat="1" applyFont="1" applyFill="1" applyBorder="1" applyAlignment="1" applyProtection="1">
      <alignment horizontal="center" vertical="center" shrinkToFit="1"/>
      <protection locked="0"/>
    </xf>
    <xf numFmtId="176" fontId="25" fillId="0" borderId="37" xfId="0" applyNumberFormat="1" applyFont="1" applyFill="1" applyBorder="1" applyAlignment="1" applyProtection="1">
      <alignment horizontal="center" vertical="center" wrapText="1"/>
    </xf>
    <xf numFmtId="176" fontId="25" fillId="0" borderId="20" xfId="0" applyNumberFormat="1" applyFont="1" applyFill="1" applyBorder="1" applyAlignment="1" applyProtection="1">
      <alignment horizontal="center" vertical="center" wrapText="1"/>
    </xf>
    <xf numFmtId="176" fontId="25" fillId="0" borderId="38" xfId="0" applyNumberFormat="1" applyFont="1" applyFill="1" applyBorder="1" applyAlignment="1" applyProtection="1">
      <alignment horizontal="center" vertical="center" wrapText="1"/>
    </xf>
    <xf numFmtId="176" fontId="25" fillId="0" borderId="221" xfId="0" applyNumberFormat="1" applyFont="1" applyFill="1" applyBorder="1" applyAlignment="1" applyProtection="1">
      <alignment horizontal="center" vertical="center" wrapText="1"/>
    </xf>
    <xf numFmtId="176" fontId="25" fillId="0" borderId="222" xfId="0" applyNumberFormat="1" applyFont="1" applyFill="1" applyBorder="1" applyAlignment="1" applyProtection="1">
      <alignment horizontal="center" vertical="center" wrapText="1"/>
    </xf>
    <xf numFmtId="176" fontId="25" fillId="0" borderId="42" xfId="0" applyNumberFormat="1" applyFont="1" applyFill="1" applyBorder="1" applyAlignment="1" applyProtection="1">
      <alignment horizontal="center" vertical="center" wrapText="1"/>
    </xf>
    <xf numFmtId="176" fontId="27" fillId="0" borderId="223" xfId="0" applyNumberFormat="1" applyFont="1" applyFill="1" applyBorder="1" applyAlignment="1" applyProtection="1">
      <alignment horizontal="center" vertical="center" shrinkToFit="1"/>
      <protection locked="0"/>
    </xf>
    <xf numFmtId="176" fontId="25" fillId="0" borderId="224" xfId="0" applyNumberFormat="1" applyFont="1" applyFill="1" applyBorder="1" applyAlignment="1" applyProtection="1">
      <alignment horizontal="center" vertical="center" wrapText="1"/>
    </xf>
    <xf numFmtId="176" fontId="25" fillId="0" borderId="117" xfId="0" applyNumberFormat="1" applyFont="1" applyFill="1" applyBorder="1" applyAlignment="1" applyProtection="1">
      <alignment horizontal="center" vertical="center" wrapText="1"/>
    </xf>
    <xf numFmtId="176" fontId="27" fillId="0" borderId="224" xfId="0" applyNumberFormat="1" applyFont="1" applyFill="1" applyBorder="1" applyAlignment="1" applyProtection="1">
      <alignment horizontal="center" vertical="center" shrinkToFit="1"/>
    </xf>
    <xf numFmtId="176" fontId="27" fillId="0" borderId="117" xfId="0" applyNumberFormat="1" applyFont="1" applyFill="1" applyBorder="1" applyAlignment="1" applyProtection="1">
      <alignment horizontal="center" vertical="center" shrinkToFit="1"/>
    </xf>
    <xf numFmtId="0" fontId="25" fillId="0" borderId="37" xfId="0" applyNumberFormat="1" applyFont="1" applyFill="1" applyBorder="1" applyAlignment="1" applyProtection="1">
      <alignment horizontal="center" vertical="center" wrapText="1"/>
    </xf>
    <xf numFmtId="0" fontId="48" fillId="0" borderId="20" xfId="0" applyNumberFormat="1" applyFont="1" applyFill="1" applyBorder="1" applyAlignment="1">
      <alignment horizontal="center" vertical="center"/>
    </xf>
    <xf numFmtId="176" fontId="27" fillId="0" borderId="38" xfId="0" applyNumberFormat="1" applyFont="1" applyFill="1" applyBorder="1" applyAlignment="1" applyProtection="1">
      <alignment horizontal="center" vertical="center" shrinkToFit="1"/>
      <protection locked="0"/>
    </xf>
    <xf numFmtId="187" fontId="27" fillId="0" borderId="37" xfId="0" applyNumberFormat="1" applyFont="1" applyFill="1" applyBorder="1" applyAlignment="1" applyProtection="1">
      <alignment horizontal="center" vertical="center"/>
      <protection locked="0"/>
    </xf>
    <xf numFmtId="187" fontId="27" fillId="0" borderId="38" xfId="0" applyNumberFormat="1" applyFont="1" applyFill="1" applyBorder="1" applyAlignment="1" applyProtection="1">
      <alignment horizontal="center" vertical="center"/>
      <protection locked="0"/>
    </xf>
    <xf numFmtId="0" fontId="25" fillId="24" borderId="0" xfId="0" applyFont="1" applyFill="1" applyAlignment="1" applyProtection="1">
      <alignment horizontal="left" vertical="center" wrapText="1"/>
    </xf>
    <xf numFmtId="0" fontId="0" fillId="0" borderId="50" xfId="0" applyBorder="1" applyAlignment="1" applyProtection="1">
      <alignment horizontal="center" vertical="center" shrinkToFit="1"/>
      <protection locked="0"/>
    </xf>
    <xf numFmtId="0" fontId="25" fillId="0" borderId="47" xfId="0" applyFont="1" applyFill="1" applyBorder="1" applyAlignment="1" applyProtection="1">
      <alignment vertical="center" wrapText="1"/>
    </xf>
    <xf numFmtId="0" fontId="25" fillId="0" borderId="46" xfId="0" applyFont="1" applyFill="1" applyBorder="1" applyAlignment="1" applyProtection="1">
      <alignment vertical="center" wrapText="1"/>
    </xf>
    <xf numFmtId="0" fontId="25" fillId="0" borderId="47" xfId="0" applyFont="1" applyFill="1" applyBorder="1" applyAlignment="1" applyProtection="1">
      <alignment horizontal="center" vertical="center" wrapText="1"/>
    </xf>
    <xf numFmtId="0" fontId="25" fillId="0" borderId="148" xfId="0" applyFont="1" applyFill="1" applyBorder="1" applyAlignment="1" applyProtection="1">
      <alignment horizontal="center" vertical="center" wrapText="1"/>
    </xf>
    <xf numFmtId="0" fontId="0" fillId="0" borderId="148" xfId="0" applyBorder="1" applyAlignment="1">
      <alignment horizontal="center" vertical="center"/>
    </xf>
    <xf numFmtId="0" fontId="0" fillId="0" borderId="46" xfId="0" applyBorder="1" applyAlignment="1">
      <alignment horizontal="center" vertical="center"/>
    </xf>
    <xf numFmtId="0" fontId="0" fillId="0" borderId="38" xfId="0" applyBorder="1" applyAlignment="1" applyProtection="1">
      <alignment vertical="center"/>
      <protection locked="0"/>
    </xf>
    <xf numFmtId="0" fontId="0" fillId="0" borderId="20" xfId="0" applyBorder="1" applyAlignment="1" applyProtection="1">
      <alignment vertical="center"/>
      <protection locked="0"/>
    </xf>
    <xf numFmtId="176" fontId="27" fillId="0" borderId="11" xfId="0" applyNumberFormat="1" applyFont="1" applyFill="1" applyBorder="1" applyAlignment="1" applyProtection="1">
      <alignment horizontal="center" vertical="center" shrinkToFit="1"/>
      <protection locked="0"/>
    </xf>
    <xf numFmtId="0" fontId="25" fillId="0" borderId="46" xfId="0" applyFont="1" applyFill="1" applyBorder="1" applyAlignment="1" applyProtection="1">
      <alignment horizontal="center" vertical="center" wrapText="1"/>
    </xf>
    <xf numFmtId="0" fontId="27" fillId="0" borderId="11" xfId="0"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0" fontId="25" fillId="0" borderId="11" xfId="0" applyFont="1" applyFill="1" applyBorder="1" applyAlignment="1" applyProtection="1">
      <alignment horizontal="center" vertical="center" shrinkToFit="1"/>
    </xf>
    <xf numFmtId="0" fontId="25" fillId="0" borderId="221" xfId="0" applyFont="1" applyFill="1" applyBorder="1" applyAlignment="1" applyProtection="1">
      <alignment horizontal="center" vertical="center" wrapText="1"/>
    </xf>
    <xf numFmtId="0" fontId="25" fillId="0" borderId="222" xfId="0" applyFont="1" applyFill="1" applyBorder="1" applyAlignment="1" applyProtection="1">
      <alignment horizontal="center" vertical="center" wrapText="1"/>
    </xf>
    <xf numFmtId="0" fontId="36" fillId="0" borderId="38" xfId="0" applyFont="1" applyFill="1" applyBorder="1" applyAlignment="1" applyProtection="1">
      <alignment vertical="center" wrapText="1"/>
    </xf>
    <xf numFmtId="0" fontId="27" fillId="0" borderId="11" xfId="0" applyFont="1" applyFill="1" applyBorder="1" applyAlignment="1" applyProtection="1">
      <alignment horizontal="center" vertical="center" shrinkToFit="1"/>
      <protection locked="0"/>
    </xf>
    <xf numFmtId="185" fontId="27" fillId="0" borderId="11" xfId="0" applyNumberFormat="1" applyFont="1" applyFill="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shrinkToFit="1"/>
    </xf>
    <xf numFmtId="0" fontId="27" fillId="0" borderId="22" xfId="0" applyFont="1" applyFill="1" applyBorder="1" applyAlignment="1" applyProtection="1">
      <alignment horizontal="center" vertical="center" shrinkToFit="1"/>
    </xf>
    <xf numFmtId="176" fontId="27" fillId="0" borderId="57" xfId="0" applyNumberFormat="1" applyFont="1" applyFill="1" applyBorder="1" applyAlignment="1" applyProtection="1">
      <alignment horizontal="center" vertical="center" shrinkToFit="1"/>
      <protection locked="0"/>
    </xf>
    <xf numFmtId="176" fontId="27" fillId="0" borderId="132" xfId="0" applyNumberFormat="1" applyFont="1" applyFill="1" applyBorder="1" applyAlignment="1" applyProtection="1">
      <alignment horizontal="center" vertical="center" shrinkToFit="1"/>
      <protection locked="0"/>
    </xf>
    <xf numFmtId="0" fontId="36" fillId="0" borderId="47" xfId="0" applyFont="1" applyFill="1" applyBorder="1" applyAlignment="1" applyProtection="1">
      <alignment vertical="center" wrapText="1"/>
    </xf>
    <xf numFmtId="0" fontId="0" fillId="0" borderId="46" xfId="0" applyBorder="1" applyAlignment="1">
      <alignment vertical="center" wrapText="1"/>
    </xf>
    <xf numFmtId="176" fontId="27" fillId="0" borderId="225" xfId="0" applyNumberFormat="1" applyFont="1" applyFill="1" applyBorder="1" applyAlignment="1" applyProtection="1">
      <alignment horizontal="center" vertical="center" shrinkToFit="1"/>
    </xf>
    <xf numFmtId="176" fontId="27" fillId="0" borderId="226" xfId="0" applyNumberFormat="1" applyFont="1" applyFill="1" applyBorder="1" applyAlignment="1" applyProtection="1">
      <alignment horizontal="center" vertical="center" shrinkToFit="1"/>
    </xf>
    <xf numFmtId="0" fontId="25" fillId="0" borderId="11" xfId="0" applyFont="1" applyFill="1" applyBorder="1" applyAlignment="1" applyProtection="1">
      <alignment horizontal="distributed" vertical="center" wrapText="1"/>
    </xf>
    <xf numFmtId="0" fontId="25" fillId="0" borderId="21" xfId="0" applyFont="1" applyFill="1" applyBorder="1" applyAlignment="1" applyProtection="1">
      <alignment horizontal="distributed" vertical="center" wrapText="1"/>
    </xf>
    <xf numFmtId="0" fontId="25" fillId="0" borderId="92"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0" fontId="25" fillId="0" borderId="28" xfId="0" applyFont="1" applyFill="1" applyBorder="1" applyAlignment="1" applyProtection="1">
      <alignment horizontal="distributed" vertical="center" wrapText="1"/>
    </xf>
    <xf numFmtId="0" fontId="25" fillId="0" borderId="22" xfId="0" applyFont="1" applyFill="1" applyBorder="1" applyAlignment="1" applyProtection="1">
      <alignment horizontal="distributed" vertical="center" wrapText="1"/>
    </xf>
    <xf numFmtId="0" fontId="23" fillId="0" borderId="37" xfId="51" applyFont="1" applyFill="1" applyBorder="1" applyAlignment="1">
      <alignment horizontal="center" vertical="center"/>
    </xf>
    <xf numFmtId="0" fontId="23" fillId="0" borderId="38" xfId="51" applyFont="1" applyFill="1" applyBorder="1" applyAlignment="1">
      <alignment horizontal="center" vertical="center"/>
    </xf>
    <xf numFmtId="0" fontId="23" fillId="0" borderId="20" xfId="51" applyFont="1" applyFill="1" applyBorder="1" applyAlignment="1">
      <alignment horizontal="center" vertical="center"/>
    </xf>
    <xf numFmtId="0" fontId="23" fillId="0" borderId="11" xfId="51" applyFont="1" applyFill="1" applyBorder="1" applyAlignment="1">
      <alignment horizontal="center" vertical="center"/>
    </xf>
    <xf numFmtId="0" fontId="23" fillId="0" borderId="11" xfId="51" applyFont="1" applyFill="1" applyBorder="1" applyAlignment="1">
      <alignment horizontal="center" vertical="center" wrapText="1"/>
    </xf>
    <xf numFmtId="0" fontId="87" fillId="30" borderId="11" xfId="51" applyFont="1" applyFill="1" applyBorder="1" applyAlignment="1">
      <alignment horizontal="center" vertical="center"/>
    </xf>
    <xf numFmtId="0" fontId="23" fillId="0" borderId="37" xfId="51" applyFont="1" applyFill="1" applyBorder="1" applyAlignment="1" applyProtection="1">
      <alignment horizontal="center" vertical="center"/>
      <protection locked="0"/>
    </xf>
    <xf numFmtId="0" fontId="23" fillId="0" borderId="38" xfId="51" applyFont="1" applyFill="1" applyBorder="1" applyAlignment="1" applyProtection="1">
      <alignment horizontal="center" vertical="center"/>
      <protection locked="0"/>
    </xf>
    <xf numFmtId="0" fontId="23" fillId="0" borderId="28" xfId="51" applyFont="1" applyFill="1" applyBorder="1" applyAlignment="1">
      <alignment horizontal="center" vertical="center" wrapText="1"/>
    </xf>
    <xf numFmtId="176" fontId="23" fillId="0" borderId="37" xfId="51" applyNumberFormat="1" applyFont="1" applyFill="1" applyBorder="1" applyAlignment="1" applyProtection="1">
      <alignment horizontal="center" vertical="center"/>
      <protection locked="0"/>
    </xf>
    <xf numFmtId="176" fontId="23" fillId="0" borderId="38" xfId="51" applyNumberFormat="1" applyFont="1" applyFill="1" applyBorder="1" applyAlignment="1" applyProtection="1">
      <alignment horizontal="center" vertical="center"/>
      <protection locked="0"/>
    </xf>
    <xf numFmtId="191" fontId="23" fillId="0" borderId="37" xfId="50" applyNumberFormat="1" applyFont="1" applyFill="1" applyBorder="1" applyAlignment="1">
      <alignment horizontal="center" vertical="center"/>
    </xf>
    <xf numFmtId="191" fontId="23" fillId="0" borderId="20" xfId="50" applyNumberFormat="1" applyFont="1" applyFill="1" applyBorder="1" applyAlignment="1">
      <alignment horizontal="center" vertical="center"/>
    </xf>
    <xf numFmtId="0" fontId="23" fillId="0" borderId="92" xfId="51" applyFont="1" applyFill="1" applyBorder="1" applyAlignment="1">
      <alignment horizontal="center" vertical="center"/>
    </xf>
    <xf numFmtId="0" fontId="23" fillId="0" borderId="113" xfId="51" applyFont="1" applyFill="1" applyBorder="1" applyAlignment="1">
      <alignment horizontal="center" vertical="center"/>
    </xf>
    <xf numFmtId="0" fontId="23" fillId="0" borderId="50" xfId="51" applyFont="1" applyFill="1" applyBorder="1" applyAlignment="1">
      <alignment horizontal="center" vertical="center"/>
    </xf>
    <xf numFmtId="0" fontId="23" fillId="0" borderId="62" xfId="51" applyFont="1" applyFill="1" applyBorder="1" applyAlignment="1">
      <alignment horizontal="center" vertical="center"/>
    </xf>
    <xf numFmtId="0" fontId="23" fillId="0" borderId="0" xfId="51" applyFont="1" applyFill="1" applyBorder="1" applyAlignment="1">
      <alignment horizontal="center" vertical="center"/>
    </xf>
    <xf numFmtId="0" fontId="23" fillId="0" borderId="52" xfId="51" applyFont="1" applyFill="1" applyBorder="1" applyAlignment="1">
      <alignment horizontal="center" vertical="center"/>
    </xf>
    <xf numFmtId="176" fontId="23" fillId="0" borderId="20" xfId="51" applyNumberFormat="1" applyFont="1" applyFill="1" applyBorder="1" applyAlignment="1" applyProtection="1">
      <alignment horizontal="center" vertical="center"/>
      <protection locked="0"/>
    </xf>
    <xf numFmtId="0" fontId="23" fillId="0" borderId="27" xfId="51" applyFont="1" applyFill="1" applyBorder="1" applyAlignment="1">
      <alignment horizontal="center" vertical="center" wrapText="1"/>
    </xf>
    <xf numFmtId="191" fontId="23" fillId="0" borderId="27" xfId="50" applyNumberFormat="1" applyFont="1" applyFill="1" applyBorder="1" applyAlignment="1">
      <alignment horizontal="center" vertical="center"/>
    </xf>
    <xf numFmtId="0" fontId="23" fillId="0" borderId="37" xfId="51" applyNumberFormat="1" applyFont="1" applyFill="1" applyBorder="1" applyAlignment="1">
      <alignment horizontal="center" vertical="center"/>
    </xf>
    <xf numFmtId="0" fontId="23" fillId="0" borderId="38" xfId="51" applyNumberFormat="1" applyFont="1" applyFill="1" applyBorder="1" applyAlignment="1">
      <alignment horizontal="center" vertical="center"/>
    </xf>
    <xf numFmtId="0" fontId="23" fillId="0" borderId="20" xfId="51" applyNumberFormat="1" applyFont="1" applyFill="1" applyBorder="1" applyAlignment="1">
      <alignment horizontal="center" vertical="center"/>
    </xf>
    <xf numFmtId="0" fontId="23" fillId="0" borderId="227" xfId="51" applyFont="1" applyFill="1" applyBorder="1" applyAlignment="1">
      <alignment horizontal="center" vertical="center"/>
    </xf>
    <xf numFmtId="0" fontId="23" fillId="0" borderId="228" xfId="51" applyFont="1" applyFill="1" applyBorder="1" applyAlignment="1">
      <alignment horizontal="center" vertical="center"/>
    </xf>
    <xf numFmtId="0" fontId="23" fillId="0" borderId="45" xfId="51" applyNumberFormat="1" applyFont="1" applyFill="1" applyBorder="1" applyAlignment="1" applyProtection="1">
      <alignment horizontal="center" vertical="center" shrinkToFit="1"/>
      <protection locked="0"/>
    </xf>
    <xf numFmtId="0" fontId="23" fillId="0" borderId="229" xfId="51" applyNumberFormat="1" applyFont="1" applyFill="1" applyBorder="1" applyAlignment="1" applyProtection="1">
      <alignment horizontal="center" vertical="center" shrinkToFit="1"/>
      <protection locked="0"/>
    </xf>
    <xf numFmtId="191" fontId="23" fillId="0" borderId="37" xfId="51" applyNumberFormat="1" applyFont="1" applyFill="1" applyBorder="1" applyAlignment="1">
      <alignment horizontal="center" vertical="center" wrapText="1"/>
    </xf>
    <xf numFmtId="191" fontId="23" fillId="0" borderId="20" xfId="51" applyNumberFormat="1" applyFont="1" applyFill="1" applyBorder="1" applyAlignment="1">
      <alignment horizontal="center" vertical="center" wrapText="1"/>
    </xf>
    <xf numFmtId="0" fontId="23" fillId="0" borderId="45" xfId="51" applyNumberFormat="1" applyFont="1" applyFill="1" applyBorder="1" applyAlignment="1">
      <alignment horizontal="center" vertical="center"/>
    </xf>
    <xf numFmtId="0" fontId="23" fillId="0" borderId="229" xfId="51" applyNumberFormat="1" applyFont="1" applyFill="1" applyBorder="1" applyAlignment="1">
      <alignment horizontal="center" vertical="center"/>
    </xf>
    <xf numFmtId="0" fontId="89" fillId="0" borderId="11" xfId="51" applyFont="1" applyFill="1" applyBorder="1" applyAlignment="1" applyProtection="1">
      <alignment horizontal="left" vertical="top" wrapText="1"/>
      <protection locked="0"/>
    </xf>
    <xf numFmtId="0" fontId="86" fillId="0" borderId="37" xfId="0" applyFont="1" applyFill="1" applyBorder="1" applyAlignment="1" applyProtection="1">
      <alignment horizontal="center" vertical="center"/>
    </xf>
    <xf numFmtId="0" fontId="86" fillId="0" borderId="38" xfId="0" applyFont="1" applyFill="1" applyBorder="1" applyAlignment="1" applyProtection="1">
      <alignment horizontal="center" vertical="center"/>
    </xf>
    <xf numFmtId="0" fontId="86" fillId="0" borderId="20" xfId="0" applyFont="1" applyFill="1" applyBorder="1" applyAlignment="1" applyProtection="1">
      <alignment horizontal="center" vertical="center"/>
    </xf>
    <xf numFmtId="0" fontId="86" fillId="0" borderId="11" xfId="0" applyFont="1" applyFill="1" applyBorder="1" applyAlignment="1" applyProtection="1">
      <alignment horizontal="center" vertical="center"/>
    </xf>
    <xf numFmtId="0" fontId="86" fillId="0" borderId="92" xfId="0" applyFont="1" applyFill="1" applyBorder="1" applyAlignment="1" applyProtection="1">
      <alignment horizontal="center" vertical="center" wrapText="1"/>
    </xf>
    <xf numFmtId="0" fontId="86" fillId="0" borderId="50" xfId="0" applyFont="1" applyFill="1" applyBorder="1" applyAlignment="1" applyProtection="1">
      <alignment horizontal="center" vertical="center" wrapText="1"/>
    </xf>
    <xf numFmtId="0" fontId="86" fillId="0" borderId="56" xfId="0" applyFont="1" applyFill="1" applyBorder="1" applyAlignment="1" applyProtection="1">
      <alignment horizontal="center" vertical="center" wrapText="1"/>
    </xf>
    <xf numFmtId="0" fontId="86" fillId="0" borderId="54" xfId="0" applyFont="1" applyFill="1" applyBorder="1" applyAlignment="1" applyProtection="1">
      <alignment horizontal="center" vertical="center" wrapText="1"/>
    </xf>
    <xf numFmtId="0" fontId="46" fillId="0" borderId="28" xfId="0" applyFont="1" applyFill="1" applyBorder="1" applyAlignment="1" applyProtection="1">
      <alignment horizontal="center" vertical="center" wrapText="1"/>
    </xf>
    <xf numFmtId="0" fontId="46" fillId="0" borderId="22" xfId="0" applyFont="1" applyFill="1" applyBorder="1" applyAlignment="1" applyProtection="1">
      <alignment horizontal="center" vertical="center" wrapText="1"/>
    </xf>
    <xf numFmtId="0" fontId="86" fillId="0" borderId="37" xfId="0" applyFont="1" applyFill="1" applyBorder="1" applyAlignment="1" applyProtection="1">
      <alignment horizontal="center" vertical="center" wrapText="1"/>
    </xf>
    <xf numFmtId="0" fontId="86" fillId="0" borderId="38" xfId="0" applyFont="1" applyFill="1" applyBorder="1" applyAlignment="1" applyProtection="1">
      <alignment horizontal="center" vertical="center" wrapText="1"/>
    </xf>
    <xf numFmtId="0" fontId="86" fillId="0" borderId="20" xfId="0" applyFont="1" applyFill="1" applyBorder="1" applyAlignment="1" applyProtection="1">
      <alignment horizontal="center" vertical="center" wrapText="1"/>
    </xf>
    <xf numFmtId="0" fontId="86" fillId="0" borderId="57" xfId="0" applyFont="1" applyFill="1" applyBorder="1" applyAlignment="1" applyProtection="1">
      <alignment horizontal="center" vertical="center" wrapText="1"/>
    </xf>
    <xf numFmtId="0" fontId="86" fillId="0" borderId="230" xfId="0" applyFont="1" applyFill="1" applyBorder="1" applyAlignment="1" applyProtection="1">
      <alignment horizontal="center" vertical="center" wrapText="1"/>
    </xf>
    <xf numFmtId="0" fontId="86" fillId="0" borderId="132" xfId="0" applyFont="1" applyFill="1" applyBorder="1" applyAlignment="1" applyProtection="1">
      <alignment horizontal="center" vertical="center" wrapText="1"/>
    </xf>
    <xf numFmtId="0" fontId="86" fillId="0" borderId="57" xfId="0" applyFont="1" applyFill="1" applyBorder="1" applyAlignment="1" applyProtection="1">
      <alignment horizontal="center" vertical="center"/>
    </xf>
    <xf numFmtId="0" fontId="86" fillId="0" borderId="132" xfId="0" applyFont="1" applyFill="1" applyBorder="1" applyAlignment="1" applyProtection="1">
      <alignment horizontal="center" vertical="center"/>
    </xf>
    <xf numFmtId="0" fontId="86" fillId="0" borderId="230" xfId="0" applyFont="1" applyFill="1" applyBorder="1" applyAlignment="1" applyProtection="1">
      <alignment horizontal="center" vertical="center"/>
    </xf>
    <xf numFmtId="0" fontId="46" fillId="0" borderId="37" xfId="0" applyFont="1" applyFill="1" applyBorder="1" applyAlignment="1" applyProtection="1">
      <alignment horizontal="left" vertical="center" wrapText="1"/>
      <protection locked="0"/>
    </xf>
    <xf numFmtId="0" fontId="46" fillId="0" borderId="38" xfId="0" applyFont="1" applyFill="1" applyBorder="1" applyAlignment="1" applyProtection="1">
      <alignment horizontal="left" vertical="center" wrapText="1"/>
      <protection locked="0"/>
    </xf>
    <xf numFmtId="0" fontId="46" fillId="0" borderId="20" xfId="0" applyFont="1" applyFill="1" applyBorder="1" applyAlignment="1" applyProtection="1">
      <alignment horizontal="left" vertical="center" wrapText="1"/>
      <protection locked="0"/>
    </xf>
    <xf numFmtId="0" fontId="46" fillId="0" borderId="37"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46" fillId="0" borderId="11" xfId="0" applyFont="1" applyFill="1" applyBorder="1" applyAlignment="1" applyProtection="1">
      <alignment horizontal="left" vertical="center" wrapText="1"/>
      <protection locked="0"/>
    </xf>
    <xf numFmtId="0" fontId="46" fillId="0" borderId="11" xfId="0" applyFont="1" applyFill="1" applyBorder="1" applyAlignment="1">
      <alignment horizontal="justify" vertical="center" wrapText="1"/>
    </xf>
    <xf numFmtId="0" fontId="0" fillId="0" borderId="11" xfId="0" applyFont="1" applyFill="1" applyBorder="1" applyAlignment="1">
      <alignment vertical="center"/>
    </xf>
    <xf numFmtId="0" fontId="46" fillId="0" borderId="231" xfId="0" applyFont="1" applyFill="1" applyBorder="1" applyAlignment="1">
      <alignment horizontal="center" vertical="center" textRotation="255" wrapText="1"/>
    </xf>
    <xf numFmtId="0" fontId="46" fillId="0" borderId="63" xfId="0" applyFont="1" applyFill="1" applyBorder="1" applyAlignment="1">
      <alignment horizontal="center" vertical="center" textRotation="255" wrapText="1"/>
    </xf>
    <xf numFmtId="0" fontId="46" fillId="0" borderId="27" xfId="0" applyFont="1" applyFill="1" applyBorder="1" applyAlignment="1">
      <alignment horizontal="center" vertical="center" textRotation="255" wrapText="1"/>
    </xf>
    <xf numFmtId="0" fontId="46" fillId="0" borderId="47"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31" fillId="0" borderId="37" xfId="0" applyFont="1" applyFill="1" applyBorder="1" applyAlignment="1">
      <alignment horizontal="justify" vertical="center" wrapText="1"/>
    </xf>
    <xf numFmtId="0" fontId="46" fillId="0" borderId="37" xfId="0" applyFont="1" applyFill="1" applyBorder="1" applyAlignment="1" applyProtection="1">
      <alignment horizontal="justify" vertical="center" wrapText="1"/>
      <protection locked="0"/>
    </xf>
    <xf numFmtId="0" fontId="86" fillId="0" borderId="11" xfId="0" applyFont="1" applyFill="1" applyBorder="1" applyAlignment="1" applyProtection="1">
      <alignment horizontal="center" vertical="center" wrapText="1"/>
    </xf>
    <xf numFmtId="0" fontId="86" fillId="0" borderId="21" xfId="0" applyFont="1" applyFill="1" applyBorder="1" applyAlignment="1" applyProtection="1">
      <alignment horizontal="center" vertical="center" wrapText="1"/>
    </xf>
    <xf numFmtId="0" fontId="86" fillId="0" borderId="21" xfId="0" applyFont="1" applyFill="1" applyBorder="1" applyAlignment="1" applyProtection="1">
      <alignment horizontal="center" vertical="center"/>
    </xf>
    <xf numFmtId="0" fontId="46" fillId="0" borderId="231"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91" xfId="0" applyFont="1" applyFill="1" applyBorder="1" applyAlignment="1">
      <alignment horizontal="center" vertical="center" wrapText="1"/>
    </xf>
    <xf numFmtId="0" fontId="46" fillId="0" borderId="201"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46" fillId="0" borderId="52" xfId="0" applyFont="1" applyFill="1" applyBorder="1" applyAlignment="1">
      <alignment horizontal="center" vertical="center" wrapText="1"/>
    </xf>
    <xf numFmtId="0" fontId="46" fillId="0" borderId="5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148" xfId="0" applyFont="1" applyFill="1" applyBorder="1" applyAlignment="1" applyProtection="1">
      <alignment horizontal="left" vertical="center" wrapText="1"/>
      <protection locked="0"/>
    </xf>
    <xf numFmtId="0" fontId="46" fillId="0" borderId="46" xfId="0" applyFont="1" applyFill="1" applyBorder="1" applyAlignment="1" applyProtection="1">
      <alignment horizontal="left" vertical="center" wrapText="1"/>
      <protection locked="0"/>
    </xf>
    <xf numFmtId="0" fontId="46" fillId="0" borderId="58" xfId="0" applyFont="1" applyFill="1" applyBorder="1" applyAlignment="1" applyProtection="1">
      <alignment horizontal="left" vertical="center" wrapText="1"/>
      <protection locked="0"/>
    </xf>
    <xf numFmtId="0" fontId="46" fillId="0" borderId="47" xfId="0" applyFont="1" applyFill="1" applyBorder="1" applyAlignment="1" applyProtection="1">
      <alignment horizontal="center" vertical="center" wrapText="1"/>
      <protection locked="0"/>
    </xf>
    <xf numFmtId="0" fontId="46" fillId="0" borderId="46" xfId="0" applyFont="1" applyFill="1" applyBorder="1" applyAlignment="1" applyProtection="1">
      <alignment horizontal="center" vertical="center" wrapText="1"/>
      <protection locked="0"/>
    </xf>
    <xf numFmtId="0" fontId="46" fillId="0" borderId="37" xfId="0" applyFont="1" applyFill="1" applyBorder="1" applyAlignment="1" applyProtection="1">
      <alignment horizontal="center" vertical="center" wrapText="1"/>
      <protection locked="0"/>
    </xf>
    <xf numFmtId="0" fontId="46" fillId="0" borderId="20" xfId="0" applyFont="1" applyFill="1" applyBorder="1" applyAlignment="1" applyProtection="1">
      <alignment horizontal="center" vertical="center" wrapText="1"/>
      <protection locked="0"/>
    </xf>
    <xf numFmtId="0" fontId="86" fillId="0" borderId="37" xfId="0" applyFont="1" applyFill="1" applyBorder="1" applyAlignment="1" applyProtection="1">
      <alignment horizontal="left" vertical="center" wrapText="1"/>
      <protection locked="0"/>
    </xf>
    <xf numFmtId="0" fontId="86" fillId="0" borderId="20" xfId="0" applyFont="1" applyFill="1" applyBorder="1" applyAlignment="1" applyProtection="1">
      <alignment horizontal="left" vertical="center" wrapText="1"/>
      <protection locked="0"/>
    </xf>
    <xf numFmtId="0" fontId="86" fillId="0" borderId="55" xfId="0" applyFont="1" applyFill="1" applyBorder="1" applyAlignment="1" applyProtection="1">
      <alignment horizontal="left" vertical="center"/>
      <protection locked="0"/>
    </xf>
    <xf numFmtId="0" fontId="86" fillId="0" borderId="43" xfId="0" applyFont="1" applyFill="1" applyBorder="1" applyAlignment="1" applyProtection="1">
      <alignment horizontal="left" vertical="center"/>
      <protection locked="0"/>
    </xf>
    <xf numFmtId="0" fontId="46" fillId="0" borderId="28" xfId="0" applyFont="1" applyFill="1" applyBorder="1" applyAlignment="1" applyProtection="1">
      <alignment horizontal="center" vertical="center"/>
    </xf>
    <xf numFmtId="0" fontId="46" fillId="0" borderId="27" xfId="0" applyFont="1" applyFill="1" applyBorder="1" applyAlignment="1" applyProtection="1">
      <alignment horizontal="center" vertical="center"/>
    </xf>
    <xf numFmtId="0" fontId="86" fillId="0" borderId="47" xfId="0" applyFont="1" applyFill="1" applyBorder="1" applyAlignment="1" applyProtection="1">
      <alignment horizontal="left" vertical="center" wrapText="1"/>
      <protection locked="0"/>
    </xf>
    <xf numFmtId="0" fontId="86" fillId="0" borderId="46" xfId="0" applyFont="1" applyFill="1" applyBorder="1" applyAlignment="1" applyProtection="1">
      <alignment horizontal="left" vertical="center" wrapText="1"/>
      <protection locked="0"/>
    </xf>
    <xf numFmtId="0" fontId="49" fillId="0" borderId="92" xfId="0" applyFont="1" applyFill="1" applyBorder="1" applyAlignment="1" applyProtection="1">
      <alignment horizontal="left" vertical="top" wrapText="1"/>
      <protection locked="0"/>
    </xf>
    <xf numFmtId="0" fontId="49" fillId="0" borderId="113" xfId="0" applyFont="1" applyFill="1" applyBorder="1" applyAlignment="1" applyProtection="1">
      <alignment horizontal="left" vertical="top" wrapText="1"/>
      <protection locked="0"/>
    </xf>
    <xf numFmtId="0" fontId="49" fillId="0" borderId="50" xfId="0" applyFont="1" applyFill="1" applyBorder="1" applyAlignment="1" applyProtection="1">
      <alignment horizontal="left" vertical="top" wrapText="1"/>
      <protection locked="0"/>
    </xf>
    <xf numFmtId="0" fontId="49" fillId="0" borderId="62"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52" xfId="0" applyFont="1" applyFill="1" applyBorder="1" applyAlignment="1" applyProtection="1">
      <alignment horizontal="left" vertical="top" wrapText="1"/>
      <protection locked="0"/>
    </xf>
    <xf numFmtId="0" fontId="49" fillId="0" borderId="55" xfId="0" applyFont="1" applyFill="1" applyBorder="1" applyAlignment="1" applyProtection="1">
      <alignment horizontal="left" vertical="top" wrapText="1"/>
      <protection locked="0"/>
    </xf>
    <xf numFmtId="0" fontId="49" fillId="0" borderId="42" xfId="0" applyFont="1" applyFill="1" applyBorder="1" applyAlignment="1" applyProtection="1">
      <alignment horizontal="left" vertical="top" wrapText="1"/>
      <protection locked="0"/>
    </xf>
    <xf numFmtId="0" fontId="49" fillId="0" borderId="43" xfId="0" applyFont="1" applyFill="1" applyBorder="1" applyAlignment="1" applyProtection="1">
      <alignment horizontal="left" vertical="top" wrapText="1"/>
      <protection locked="0"/>
    </xf>
    <xf numFmtId="176" fontId="27" fillId="0" borderId="37" xfId="35" applyNumberFormat="1" applyFont="1" applyFill="1" applyBorder="1" applyAlignment="1" applyProtection="1">
      <alignment horizontal="center" vertical="center" wrapText="1"/>
      <protection locked="0"/>
    </xf>
    <xf numFmtId="176" fontId="27" fillId="0" borderId="20" xfId="35" applyNumberFormat="1" applyFont="1" applyFill="1" applyBorder="1" applyAlignment="1" applyProtection="1">
      <alignment horizontal="center" vertical="center" wrapText="1"/>
      <protection locked="0"/>
    </xf>
    <xf numFmtId="0" fontId="27" fillId="0" borderId="37" xfId="35" applyNumberFormat="1" applyFont="1" applyFill="1" applyBorder="1" applyAlignment="1" applyProtection="1">
      <alignment horizontal="center" vertical="center" wrapText="1"/>
    </xf>
    <xf numFmtId="0" fontId="27" fillId="0" borderId="20" xfId="35" applyNumberFormat="1" applyFont="1" applyFill="1" applyBorder="1" applyAlignment="1" applyProtection="1">
      <alignment horizontal="center" vertical="center" wrapText="1"/>
    </xf>
    <xf numFmtId="0" fontId="63" fillId="0" borderId="37" xfId="0" applyFont="1" applyFill="1" applyBorder="1" applyAlignment="1" applyProtection="1">
      <alignment horizontal="left" vertical="center" wrapText="1"/>
      <protection locked="0"/>
    </xf>
    <xf numFmtId="0" fontId="63" fillId="0" borderId="20" xfId="0" applyFont="1" applyFill="1" applyBorder="1" applyAlignment="1" applyProtection="1">
      <alignment horizontal="left" vertical="center" wrapText="1"/>
      <protection locked="0"/>
    </xf>
    <xf numFmtId="176" fontId="27" fillId="0" borderId="37" xfId="35" applyNumberFormat="1" applyFont="1" applyFill="1" applyBorder="1" applyAlignment="1" applyProtection="1">
      <alignment horizontal="center" vertical="center" wrapText="1"/>
    </xf>
    <xf numFmtId="176" fontId="27" fillId="0" borderId="20" xfId="35" applyNumberFormat="1" applyFont="1" applyFill="1" applyBorder="1" applyAlignment="1" applyProtection="1">
      <alignment horizontal="center" vertical="center" wrapText="1"/>
    </xf>
    <xf numFmtId="0" fontId="31" fillId="0" borderId="97" xfId="0" applyFont="1" applyFill="1" applyBorder="1" applyAlignment="1">
      <alignment horizontal="center" vertical="center"/>
    </xf>
    <xf numFmtId="0" fontId="31" fillId="0" borderId="98" xfId="0"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xr:uid="{00000000-0005-0000-0000-000018000000}"/>
    <cellStyle name="タイトル" xfId="26" builtinId="15" customBuiltin="1"/>
    <cellStyle name="チェック セル" xfId="27" builtinId="23" customBuiltin="1"/>
    <cellStyle name="どちらでもない" xfId="28" builtinId="28" customBuiltin="1"/>
    <cellStyle name="パーセント" xfId="50" builtinId="5"/>
    <cellStyle name="パーセント 2" xfId="53" xr:uid="{00000000-0005-0000-0000-00001D000000}"/>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5000000}"/>
    <cellStyle name="桁区切り 3" xfId="52" xr:uid="{00000000-0005-0000-0000-000026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30000000}"/>
    <cellStyle name="標準_20111124　2012計画書様式 2" xfId="51" xr:uid="{00000000-0005-0000-0000-000031000000}"/>
    <cellStyle name="標準_20111124　2012計画書様式_CGI220_実施状況書1_標準様式" xfId="54" xr:uid="{00000000-0005-0000-0000-000032000000}"/>
    <cellStyle name="標準_事業所Ｂ用" xfId="46" xr:uid="{00000000-0005-0000-0000-000033000000}"/>
    <cellStyle name="標準_負荷チェックシート（水谷修正）" xfId="47" xr:uid="{00000000-0005-0000-0000-000034000000}"/>
    <cellStyle name="標準_負荷チェックシート（水谷修正）_様式第48_計画書 (H25.2.7KEJ送付)" xfId="48" xr:uid="{00000000-0005-0000-0000-000035000000}"/>
    <cellStyle name="良い" xfId="49" builtinId="26" customBuiltin="1"/>
  </cellStyles>
  <dxfs count="974">
    <dxf>
      <fill>
        <patternFill>
          <bgColor rgb="FFFFCC66"/>
        </patternFill>
      </fill>
    </dxf>
    <dxf>
      <fill>
        <patternFill>
          <bgColor rgb="FFFFCC66"/>
        </patternFill>
      </fill>
    </dxf>
    <dxf>
      <fill>
        <patternFill>
          <bgColor rgb="FFFFCC66"/>
        </patternFill>
      </fill>
    </dxf>
    <dxf>
      <fill>
        <patternFill>
          <bgColor rgb="FFCCFFFF"/>
        </patternFill>
      </fill>
    </dxf>
    <dxf>
      <fill>
        <patternFill>
          <bgColor rgb="FFFFCC66"/>
        </patternFill>
      </fill>
    </dxf>
    <dxf>
      <fill>
        <patternFill>
          <bgColor rgb="FFFFCC66"/>
        </patternFill>
      </fill>
    </dxf>
    <dxf>
      <fill>
        <patternFill>
          <bgColor rgb="FFCCFFFF"/>
        </patternFill>
      </fill>
    </dxf>
    <dxf>
      <fill>
        <patternFill>
          <bgColor rgb="FFFFCC66"/>
        </patternFill>
      </fill>
    </dxf>
    <dxf>
      <fill>
        <patternFill>
          <bgColor rgb="FFFFCC66"/>
        </patternFill>
      </fill>
    </dxf>
    <dxf>
      <fill>
        <patternFill>
          <bgColor rgb="FFCCFFFF"/>
        </patternFill>
      </fill>
    </dxf>
    <dxf>
      <fill>
        <patternFill>
          <bgColor rgb="FFB2B2B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indexed="51"/>
        </patternFill>
      </fill>
    </dxf>
    <dxf>
      <fill>
        <patternFill>
          <bgColor theme="9" tint="0.39994506668294322"/>
        </patternFill>
      </fill>
    </dxf>
    <dxf>
      <fill>
        <patternFill>
          <bgColor theme="9" tint="0.39994506668294322"/>
        </patternFill>
      </fill>
    </dxf>
    <dxf>
      <fill>
        <patternFill>
          <bgColor rgb="FFFFCC66"/>
        </patternFill>
      </fill>
    </dxf>
    <dxf>
      <fill>
        <patternFill>
          <bgColor theme="9" tint="0.39994506668294322"/>
        </patternFill>
      </fill>
    </dxf>
    <dxf>
      <fill>
        <patternFill>
          <bgColor indexed="51"/>
        </patternFill>
      </fill>
    </dxf>
    <dxf>
      <fill>
        <patternFill>
          <bgColor theme="9" tint="0.39994506668294322"/>
        </patternFill>
      </fill>
    </dxf>
    <dxf>
      <fill>
        <patternFill>
          <bgColor rgb="FFFFCC66"/>
        </patternFill>
      </fill>
    </dxf>
    <dxf>
      <fill>
        <patternFill>
          <bgColor rgb="FFFFCC66"/>
        </patternFill>
      </fill>
    </dxf>
    <dxf>
      <fill>
        <patternFill>
          <bgColor rgb="FFCCFFFF"/>
        </patternFill>
      </fill>
    </dxf>
    <dxf>
      <fill>
        <patternFill>
          <bgColor theme="9" tint="0.39994506668294322"/>
        </patternFill>
      </fill>
    </dxf>
    <dxf>
      <fill>
        <patternFill>
          <bgColor rgb="FFCCFFFF"/>
        </patternFill>
      </fill>
    </dxf>
    <dxf>
      <fill>
        <patternFill>
          <bgColor theme="9" tint="0.39994506668294322"/>
        </patternFill>
      </fill>
    </dxf>
    <dxf>
      <fill>
        <patternFill>
          <bgColor theme="9" tint="0.39994506668294322"/>
        </patternFill>
      </fill>
    </dxf>
    <dxf>
      <fill>
        <patternFill>
          <bgColor rgb="FFCCFFFF"/>
        </patternFill>
      </fill>
    </dxf>
    <dxf>
      <fill>
        <patternFill>
          <bgColor indexed="51"/>
        </patternFill>
      </fill>
    </dxf>
    <dxf>
      <fill>
        <patternFill>
          <bgColor indexed="51"/>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CCFFFF"/>
        </patternFill>
      </fill>
    </dxf>
    <dxf>
      <fill>
        <patternFill>
          <bgColor theme="9" tint="0.39994506668294322"/>
        </patternFill>
      </fill>
    </dxf>
    <dxf>
      <fill>
        <patternFill>
          <bgColor rgb="FFFFCC66"/>
        </patternFill>
      </fill>
    </dxf>
    <dxf>
      <fill>
        <patternFill>
          <bgColor rgb="FFFFCC66"/>
        </patternFill>
      </fill>
    </dxf>
    <dxf>
      <fill>
        <patternFill>
          <fgColor rgb="FFFFCC66"/>
          <bgColor rgb="FFFFCC66"/>
        </patternFill>
      </fill>
    </dxf>
    <dxf>
      <fill>
        <patternFill>
          <fgColor rgb="FFFFCC66"/>
          <bgColor rgb="FFFFCC66"/>
        </patternFill>
      </fill>
    </dxf>
    <dxf>
      <fill>
        <patternFill>
          <bgColor rgb="FFFFCC66"/>
        </patternFill>
      </fill>
    </dxf>
    <dxf>
      <fill>
        <patternFill>
          <bgColor rgb="FFFFC000"/>
        </patternFill>
      </fill>
    </dxf>
    <dxf>
      <fill>
        <patternFill>
          <fgColor rgb="FFFFCC66"/>
          <bgColor rgb="FFFFCC66"/>
        </patternFill>
      </fill>
    </dxf>
    <dxf>
      <fill>
        <patternFill>
          <fgColor rgb="FFFFCC66"/>
          <bgColor rgb="FFFFCC66"/>
        </patternFill>
      </fill>
    </dxf>
    <dxf>
      <fill>
        <patternFill>
          <bgColor rgb="FFFFCCCC"/>
        </patternFill>
      </fill>
    </dxf>
    <dxf>
      <fill>
        <patternFill>
          <bgColor rgb="FFFFCC66"/>
        </patternFill>
      </fill>
    </dxf>
    <dxf>
      <fill>
        <patternFill>
          <bgColor rgb="FFFFCC66"/>
        </patternFill>
      </fill>
    </dxf>
    <dxf>
      <fill>
        <patternFill>
          <bgColor rgb="FFFFCC66"/>
        </patternFill>
      </fill>
    </dxf>
  </dxfs>
  <tableStyles count="0" defaultTableStyle="TableStyleMedium2" defaultPivotStyle="PivotStyleLight16"/>
  <colors>
    <mruColors>
      <color rgb="FFFFCC66"/>
      <color rgb="FFCCFFFF"/>
      <color rgb="FFB2B2B2"/>
      <color rgb="FFC0C0C0"/>
      <color rgb="FFFFFF66"/>
      <color rgb="FFFFFF99"/>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C$21" noThreeD="1"/>
</file>

<file path=xl/ctrlProps/ctrlProp2.xml><?xml version="1.0" encoding="utf-8"?>
<formControlPr xmlns="http://schemas.microsoft.com/office/spreadsheetml/2009/9/main" objectType="CheckBox" fmlaLink="$C$22" lockText="1" noThreeD="1"/>
</file>

<file path=xl/ctrlProps/ctrlProp3.xml><?xml version="1.0" encoding="utf-8"?>
<formControlPr xmlns="http://schemas.microsoft.com/office/spreadsheetml/2009/9/main" objectType="CheckBox" fmlaLink="$C$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20</xdr:row>
          <xdr:rowOff>91440</xdr:rowOff>
        </xdr:from>
        <xdr:to>
          <xdr:col>3</xdr:col>
          <xdr:colOff>60960</xdr:colOff>
          <xdr:row>20</xdr:row>
          <xdr:rowOff>304800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91440</xdr:rowOff>
        </xdr:from>
        <xdr:to>
          <xdr:col>3</xdr:col>
          <xdr:colOff>60960</xdr:colOff>
          <xdr:row>21</xdr:row>
          <xdr:rowOff>304800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91440</xdr:rowOff>
        </xdr:from>
        <xdr:to>
          <xdr:col>3</xdr:col>
          <xdr:colOff>60960</xdr:colOff>
          <xdr:row>22</xdr:row>
          <xdr:rowOff>304800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19</xdr:row>
      <xdr:rowOff>326572</xdr:rowOff>
    </xdr:from>
    <xdr:to>
      <xdr:col>19</xdr:col>
      <xdr:colOff>40821</xdr:colOff>
      <xdr:row>22</xdr:row>
      <xdr:rowOff>353786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524000" y="5306786"/>
          <a:ext cx="4953000" cy="11293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123825</xdr:colOff>
      <xdr:row>5</xdr:row>
      <xdr:rowOff>466725</xdr:rowOff>
    </xdr:from>
    <xdr:to>
      <xdr:col>15</xdr:col>
      <xdr:colOff>3619500</xdr:colOff>
      <xdr:row>6</xdr:row>
      <xdr:rowOff>66246</xdr:rowOff>
    </xdr:to>
    <xdr:sp macro="" textlink="">
      <xdr:nvSpPr>
        <xdr:cNvPr id="2" name="Text Box 1341">
          <a:extLst>
            <a:ext uri="{FF2B5EF4-FFF2-40B4-BE49-F238E27FC236}">
              <a16:creationId xmlns:a16="http://schemas.microsoft.com/office/drawing/2014/main" id="{00000000-0008-0000-0500-000002000000}"/>
            </a:ext>
          </a:extLst>
        </xdr:cNvPr>
        <xdr:cNvSpPr txBox="1">
          <a:spLocks noChangeArrowheads="1"/>
        </xdr:cNvSpPr>
      </xdr:nvSpPr>
      <xdr:spPr bwMode="auto">
        <a:xfrm>
          <a:off x="7066492" y="1482725"/>
          <a:ext cx="3495675" cy="340354"/>
        </a:xfrm>
        <a:prstGeom prst="rect">
          <a:avLst/>
        </a:prstGeom>
        <a:solidFill>
          <a:srgbClr val="FF0000"/>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水色のセルには、自動計算のための計算式が入っており、</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数値を直接入力すると、計算式が消えるため要注意。</a:t>
          </a:r>
          <a:endParaRPr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10</xdr:row>
      <xdr:rowOff>19050</xdr:rowOff>
    </xdr:from>
    <xdr:to>
      <xdr:col>11</xdr:col>
      <xdr:colOff>295275</xdr:colOff>
      <xdr:row>14</xdr:row>
      <xdr:rowOff>200025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474694" y="1883709"/>
          <a:ext cx="496140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0"/>
            <a:t>記載不要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61.75\04_&#28201;&#26262;&#21270;&#23550;&#31574;g\23&#24180;&#24230;\&#65298;&#65305;&#12288;&#35336;&#30011;&#26360;&#21046;&#24230;&#65288;&#35211;&#30452;&#12375;&#65289;\&#26465;&#20363;&#12288;&#20182;&#30476;&#27604;&#36611;\&#27096;&#24335;&#38598;\&#22524;&#29577;&#30476;\&#20107;&#26989;&#25152;A&#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71.46\02_&#28201;&#26262;&#21270;&#23550;&#31574;&#65351;\030%20&#35336;&#30011;&#26360;&#21046;&#24230;&#65288;&#35413;&#20385;&#21046;&#24230;&#36861;&#21152;&#65289;\08%20&#26377;&#35672;&#32773;&#12539;&#20107;&#26989;&#32773;&#12498;&#12450;&#12522;&#12531;&#12464;\01%20&#20107;&#21069;&#28310;&#20633;&#36039;&#26009;\&#29694;&#34892;&#27096;&#24335;\H30keikakusyo(____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71.46\02_&#28201;&#26262;&#21270;&#23550;&#31574;&#65351;\H30\04&#28201;&#26262;&#21270;&#35413;&#20385;\&#36039;&#26009;\&#27096;&#24335;_20190108i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所A(1)"/>
      <sheetName val="事業所リスト"/>
      <sheetName val="事業所A(2)"/>
      <sheetName val="燃料単位換算"/>
      <sheetName val="算定様式①"/>
      <sheetName val="算定様式②"/>
      <sheetName val="別紙1-1"/>
      <sheetName val="別紙1-2"/>
      <sheetName val="別紙2"/>
      <sheetName val="別紙3"/>
      <sheetName val="別紙4"/>
      <sheetName val="別紙1-1(H14)"/>
      <sheetName val="別紙1-1(H15)"/>
      <sheetName val="別紙1-1(H16)"/>
      <sheetName val="別紙1-1(H17)"/>
      <sheetName val="別紙1-1(H18)"/>
      <sheetName val="別紙1-1(H19)"/>
      <sheetName val="別紙1-1(H20)"/>
      <sheetName val="別紙1-1(H21)"/>
      <sheetName val="別紙1-2(H14)"/>
      <sheetName val="別紙1-2(H15)"/>
      <sheetName val="別紙1-2(H16)"/>
      <sheetName val="別紙1-2(H17)"/>
      <sheetName val="別紙1-2(H18)"/>
      <sheetName val="別紙1-2(H19)"/>
      <sheetName val="別紙1-2(H20)"/>
      <sheetName val="別紙1-2(H21)"/>
    </sheetNames>
    <sheetDataSet>
      <sheetData sheetId="0"/>
      <sheetData sheetId="1"/>
      <sheetData sheetId="2"/>
      <sheetData sheetId="3"/>
      <sheetData sheetId="4"/>
      <sheetData sheetId="5"/>
      <sheetData sheetId="6"/>
      <sheetData sheetId="7"/>
      <sheetData sheetId="8" refreshError="1">
        <row r="9">
          <cell r="E9" t="str">
            <v>一般管理事項</v>
          </cell>
        </row>
        <row r="10">
          <cell r="E10" t="str">
            <v>ボイラー、工業炉、蒸気系統、</v>
          </cell>
        </row>
        <row r="11">
          <cell r="E11" t="str">
            <v>空気調和設備・換気設備</v>
          </cell>
        </row>
        <row r="12">
          <cell r="E12" t="str">
            <v>照明設備</v>
          </cell>
        </row>
        <row r="13">
          <cell r="E13" t="str">
            <v/>
          </cell>
        </row>
        <row r="14">
          <cell r="E14" t="str">
            <v/>
          </cell>
        </row>
        <row r="15">
          <cell r="E15" t="str">
            <v/>
          </cell>
        </row>
        <row r="16">
          <cell r="E16" t="str">
            <v/>
          </cell>
        </row>
        <row r="17">
          <cell r="E17" t="str">
            <v/>
          </cell>
        </row>
        <row r="18">
          <cell r="E18" t="str">
            <v/>
          </cell>
        </row>
        <row r="19">
          <cell r="E19" t="str">
            <v/>
          </cell>
        </row>
        <row r="20">
          <cell r="E20" t="str">
            <v/>
          </cell>
        </row>
        <row r="21">
          <cell r="E21" t="str">
            <v/>
          </cell>
        </row>
        <row r="22">
          <cell r="E22" t="str">
            <v/>
          </cell>
        </row>
        <row r="23">
          <cell r="E23"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書提出書"/>
      <sheetName val="別紙１ 推進体制"/>
      <sheetName val="計算書①"/>
      <sheetName val="計算書②"/>
      <sheetName val="計算書③"/>
      <sheetName val="別紙２ 排出状況"/>
      <sheetName val="別紙３ 工場毎"/>
      <sheetName val="別紙４ 目標"/>
      <sheetName val="別紙５ 措置"/>
      <sheetName val="別紙６ ｸﾚｼﾞｯﾄ"/>
      <sheetName val="産業分類"/>
      <sheetName val="温室効果ガス"/>
      <sheetName val="排出活動"/>
      <sheetName val="排出活動区分"/>
      <sheetName val="燃料種"/>
      <sheetName val="燃料種設定"/>
    </sheetNames>
    <sheetDataSet>
      <sheetData sheetId="0"/>
      <sheetData sheetId="1"/>
      <sheetData sheetId="2"/>
      <sheetData sheetId="3"/>
      <sheetData sheetId="4"/>
      <sheetData sheetId="5">
        <row r="15">
          <cell r="D15" t="str">
            <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書ア"/>
      <sheetName val="計画書 イ"/>
      <sheetName val="計画書ウ"/>
      <sheetName val="別紙４"/>
      <sheetName val="別紙５－１"/>
      <sheetName val="別紙５－２"/>
      <sheetName val="産業分類"/>
      <sheetName val="温室効果ガス"/>
      <sheetName val="排出活動"/>
      <sheetName val="排出活動区分"/>
      <sheetName val="燃料種"/>
      <sheetName val="燃料種設定"/>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marL="0" marR="0" indent="0" algn="l"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5"/>
  <sheetViews>
    <sheetView showGridLines="0" showZeros="0" tabSelected="1" view="pageBreakPreview" zoomScaleNormal="100" zoomScaleSheetLayoutView="100" workbookViewId="0">
      <selection activeCell="I10" sqref="I10:S10"/>
    </sheetView>
  </sheetViews>
  <sheetFormatPr defaultColWidth="9" defaultRowHeight="12"/>
  <cols>
    <col min="1" max="1" width="4.6640625" style="336" customWidth="1"/>
    <col min="2" max="2" width="15.33203125" style="336" customWidth="1"/>
    <col min="3" max="3" width="3.6640625" style="336" customWidth="1"/>
    <col min="4" max="4" width="6.109375" style="336" customWidth="1"/>
    <col min="5" max="5" width="2.44140625" style="336" customWidth="1"/>
    <col min="6" max="6" width="3.109375" style="336" customWidth="1"/>
    <col min="7" max="7" width="1.44140625" style="336" customWidth="1"/>
    <col min="8" max="8" width="10.21875" style="336" customWidth="1"/>
    <col min="9" max="9" width="4.6640625" style="336" customWidth="1"/>
    <col min="10" max="10" width="3" style="336" customWidth="1"/>
    <col min="11" max="12" width="3.88671875" style="336" customWidth="1"/>
    <col min="13" max="13" width="4.21875" style="336" customWidth="1"/>
    <col min="14" max="14" width="3.21875" style="336" customWidth="1"/>
    <col min="15" max="15" width="2.6640625" style="336" customWidth="1"/>
    <col min="16" max="16" width="3.21875" style="336" customWidth="1"/>
    <col min="17" max="17" width="2.6640625" style="336" customWidth="1"/>
    <col min="18" max="18" width="3.21875" style="336" customWidth="1"/>
    <col min="19" max="19" width="2.77734375" style="336" customWidth="1"/>
    <col min="20" max="20" width="68.77734375" style="336" customWidth="1"/>
    <col min="21" max="21" width="9" style="336"/>
    <col min="22" max="22" width="38.77734375" style="336" customWidth="1"/>
    <col min="23" max="23" width="6.33203125" style="336" customWidth="1"/>
    <col min="24" max="24" width="9" style="336"/>
    <col min="25" max="25" width="43.77734375" style="336" customWidth="1"/>
    <col min="26" max="16384" width="9" style="336"/>
  </cols>
  <sheetData>
    <row r="1" spans="1:20" s="335" customFormat="1" ht="13.2">
      <c r="A1" s="392" t="s">
        <v>924</v>
      </c>
      <c r="T1" s="436">
        <v>4</v>
      </c>
    </row>
    <row r="2" spans="1:20" ht="9.75" customHeight="1">
      <c r="A2" s="658" t="s">
        <v>2523</v>
      </c>
      <c r="B2" s="658"/>
      <c r="C2" s="658"/>
      <c r="D2" s="658"/>
      <c r="E2" s="6"/>
      <c r="F2" s="6"/>
      <c r="G2" s="6"/>
      <c r="H2" s="6"/>
      <c r="I2" s="6"/>
      <c r="J2" s="6"/>
      <c r="K2" s="6"/>
      <c r="L2" s="6"/>
      <c r="M2" s="6"/>
      <c r="N2" s="6"/>
      <c r="O2" s="6"/>
      <c r="P2" s="6"/>
      <c r="Q2" s="6"/>
      <c r="R2" s="6"/>
      <c r="S2" s="6"/>
    </row>
    <row r="3" spans="1:20" ht="9.75" customHeight="1">
      <c r="A3" s="658"/>
      <c r="B3" s="658"/>
      <c r="C3" s="658"/>
      <c r="D3" s="658"/>
      <c r="E3" s="6"/>
      <c r="F3" s="6"/>
      <c r="G3" s="6"/>
      <c r="H3" s="6"/>
      <c r="I3" s="6"/>
      <c r="J3" s="6"/>
      <c r="K3" s="6"/>
      <c r="L3" s="6"/>
      <c r="M3" s="6"/>
      <c r="N3" s="6"/>
      <c r="O3" s="6"/>
      <c r="P3" s="6"/>
      <c r="Q3" s="6"/>
      <c r="R3" s="6"/>
      <c r="S3" s="6"/>
    </row>
    <row r="4" spans="1:20" s="337" customFormat="1" ht="26.25" customHeight="1">
      <c r="A4" s="51"/>
      <c r="B4" s="51"/>
      <c r="C4" s="51"/>
      <c r="D4" s="51"/>
      <c r="E4" s="51"/>
      <c r="F4" s="51"/>
      <c r="G4" s="51"/>
      <c r="H4" s="51"/>
      <c r="I4" s="51"/>
      <c r="J4" s="51"/>
      <c r="K4" s="667" t="s">
        <v>1216</v>
      </c>
      <c r="L4" s="667"/>
      <c r="M4" s="667"/>
      <c r="N4" s="189" t="s">
        <v>1271</v>
      </c>
      <c r="O4" s="659"/>
      <c r="P4" s="659"/>
      <c r="Q4" s="659"/>
      <c r="R4" s="659"/>
      <c r="S4" s="660"/>
      <c r="T4" s="477" t="s">
        <v>925</v>
      </c>
    </row>
    <row r="5" spans="1:20">
      <c r="A5" s="6"/>
      <c r="B5" s="6"/>
      <c r="C5" s="6"/>
      <c r="D5" s="6"/>
      <c r="E5" s="6"/>
      <c r="F5" s="6"/>
      <c r="G5" s="6"/>
      <c r="H5" s="6"/>
      <c r="I5" s="6"/>
      <c r="J5" s="6"/>
      <c r="K5" s="6"/>
      <c r="L5" s="6"/>
      <c r="M5" s="6"/>
      <c r="N5" s="6"/>
      <c r="O5" s="6"/>
      <c r="P5" s="6"/>
      <c r="Q5" s="6"/>
      <c r="R5" s="6"/>
      <c r="S5" s="6"/>
      <c r="T5" s="478"/>
    </row>
    <row r="6" spans="1:20" ht="27" customHeight="1">
      <c r="A6" s="668" t="s">
        <v>953</v>
      </c>
      <c r="B6" s="668"/>
      <c r="C6" s="668"/>
      <c r="D6" s="668"/>
      <c r="E6" s="668"/>
      <c r="F6" s="668"/>
      <c r="G6" s="668"/>
      <c r="H6" s="668"/>
      <c r="I6" s="668"/>
      <c r="J6" s="668"/>
      <c r="K6" s="668"/>
      <c r="L6" s="668"/>
      <c r="M6" s="668"/>
      <c r="N6" s="668"/>
      <c r="O6" s="668"/>
      <c r="P6" s="668"/>
      <c r="Q6" s="668"/>
      <c r="R6" s="668"/>
      <c r="S6" s="668"/>
      <c r="T6" s="478"/>
    </row>
    <row r="7" spans="1:20" ht="10.5" customHeight="1">
      <c r="A7" s="6"/>
      <c r="B7" s="6"/>
      <c r="C7" s="6"/>
      <c r="D7" s="6"/>
      <c r="E7" s="6"/>
      <c r="F7" s="6"/>
      <c r="G7" s="6"/>
      <c r="H7" s="6"/>
      <c r="I7" s="6"/>
      <c r="J7" s="6"/>
      <c r="K7" s="6"/>
      <c r="L7" s="6"/>
      <c r="M7" s="6"/>
      <c r="N7" s="6"/>
      <c r="O7" s="6"/>
      <c r="P7" s="6"/>
      <c r="Q7" s="6"/>
      <c r="R7" s="6"/>
      <c r="S7" s="6"/>
      <c r="T7" s="478"/>
    </row>
    <row r="8" spans="1:20" ht="16.5" customHeight="1">
      <c r="A8" s="6"/>
      <c r="B8" s="6"/>
      <c r="C8" s="6"/>
      <c r="D8" s="6"/>
      <c r="E8" s="6"/>
      <c r="F8" s="6"/>
      <c r="G8" s="191"/>
      <c r="H8" s="191"/>
      <c r="I8" s="191"/>
      <c r="J8" s="191"/>
      <c r="K8" s="190"/>
      <c r="L8" s="190"/>
      <c r="M8" s="684">
        <v>2024</v>
      </c>
      <c r="N8" s="684"/>
      <c r="O8" s="217" t="s">
        <v>1217</v>
      </c>
      <c r="P8" s="188"/>
      <c r="Q8" s="217" t="s">
        <v>1060</v>
      </c>
      <c r="R8" s="188"/>
      <c r="S8" s="217" t="s">
        <v>1059</v>
      </c>
      <c r="T8" s="478" t="s">
        <v>406</v>
      </c>
    </row>
    <row r="9" spans="1:20" ht="16.5" customHeight="1">
      <c r="A9" s="694" t="s">
        <v>1214</v>
      </c>
      <c r="B9" s="694"/>
      <c r="C9" s="6"/>
      <c r="D9" s="6"/>
      <c r="E9" s="6"/>
      <c r="F9" s="6"/>
      <c r="G9" s="6"/>
      <c r="H9" s="6"/>
      <c r="I9" s="6"/>
      <c r="J9" s="6"/>
      <c r="K9" s="6"/>
      <c r="L9" s="6"/>
      <c r="M9" s="6"/>
      <c r="N9" s="6"/>
      <c r="O9" s="6"/>
      <c r="P9" s="6"/>
      <c r="Q9" s="6"/>
      <c r="R9" s="6"/>
      <c r="S9" s="6"/>
      <c r="T9" s="478"/>
    </row>
    <row r="10" spans="1:20" ht="17.25" customHeight="1">
      <c r="A10" s="6"/>
      <c r="B10" s="6"/>
      <c r="C10" s="6"/>
      <c r="D10" s="6"/>
      <c r="E10" s="6"/>
      <c r="F10" s="96"/>
      <c r="G10" s="96"/>
      <c r="H10" s="96" t="s">
        <v>1206</v>
      </c>
      <c r="I10" s="655"/>
      <c r="J10" s="655"/>
      <c r="K10" s="655"/>
      <c r="L10" s="655"/>
      <c r="M10" s="655"/>
      <c r="N10" s="655"/>
      <c r="O10" s="655"/>
      <c r="P10" s="655"/>
      <c r="Q10" s="655"/>
      <c r="R10" s="655"/>
      <c r="S10" s="655"/>
      <c r="T10" s="478" t="s">
        <v>938</v>
      </c>
    </row>
    <row r="11" spans="1:20" ht="18" customHeight="1">
      <c r="A11" s="6"/>
      <c r="B11" s="6"/>
      <c r="C11" s="6"/>
      <c r="D11" s="97"/>
      <c r="E11" s="669" t="s">
        <v>1215</v>
      </c>
      <c r="F11" s="670"/>
      <c r="G11" s="670"/>
      <c r="H11" s="656" t="s">
        <v>1207</v>
      </c>
      <c r="I11" s="654"/>
      <c r="J11" s="654"/>
      <c r="K11" s="654"/>
      <c r="L11" s="654"/>
      <c r="M11" s="654"/>
      <c r="N11" s="654"/>
      <c r="O11" s="654"/>
      <c r="P11" s="654"/>
      <c r="Q11" s="654"/>
      <c r="R11" s="654"/>
      <c r="S11" s="654"/>
      <c r="T11" s="478" t="s">
        <v>936</v>
      </c>
    </row>
    <row r="12" spans="1:20" ht="18" customHeight="1">
      <c r="A12" s="6"/>
      <c r="B12" s="6"/>
      <c r="C12" s="6"/>
      <c r="D12" s="97"/>
      <c r="E12" s="670"/>
      <c r="F12" s="670"/>
      <c r="G12" s="670"/>
      <c r="H12" s="657"/>
      <c r="I12" s="654"/>
      <c r="J12" s="654"/>
      <c r="K12" s="654"/>
      <c r="L12" s="654"/>
      <c r="M12" s="654"/>
      <c r="N12" s="654"/>
      <c r="O12" s="654"/>
      <c r="P12" s="654"/>
      <c r="Q12" s="654"/>
      <c r="R12" s="654"/>
      <c r="S12" s="654"/>
      <c r="T12" s="478"/>
    </row>
    <row r="13" spans="1:20" ht="36" customHeight="1">
      <c r="A13" s="6"/>
      <c r="B13" s="6"/>
      <c r="C13" s="6"/>
      <c r="D13" s="97"/>
      <c r="E13" s="50"/>
      <c r="F13" s="50"/>
      <c r="G13" s="50"/>
      <c r="H13" s="98" t="s">
        <v>1122</v>
      </c>
      <c r="I13" s="654"/>
      <c r="J13" s="664"/>
      <c r="K13" s="664"/>
      <c r="L13" s="664"/>
      <c r="M13" s="664"/>
      <c r="N13" s="664"/>
      <c r="O13" s="664"/>
      <c r="P13" s="664"/>
      <c r="Q13" s="664"/>
      <c r="R13" s="664"/>
      <c r="S13" s="664"/>
      <c r="T13" s="478" t="s">
        <v>937</v>
      </c>
    </row>
    <row r="14" spans="1:20" ht="36" customHeight="1">
      <c r="A14" s="6"/>
      <c r="B14" s="6"/>
      <c r="C14" s="6"/>
      <c r="D14" s="6"/>
      <c r="E14" s="6"/>
      <c r="F14" s="96"/>
      <c r="G14" s="96"/>
      <c r="H14" s="96" t="s">
        <v>1121</v>
      </c>
      <c r="I14" s="654"/>
      <c r="J14" s="664"/>
      <c r="K14" s="664"/>
      <c r="L14" s="664"/>
      <c r="M14" s="664"/>
      <c r="N14" s="664"/>
      <c r="O14" s="664"/>
      <c r="P14" s="664"/>
      <c r="Q14" s="664"/>
      <c r="R14" s="664"/>
      <c r="S14" s="664"/>
      <c r="T14" s="479" t="s">
        <v>992</v>
      </c>
    </row>
    <row r="15" spans="1:20" ht="39" customHeight="1">
      <c r="A15" s="6"/>
      <c r="B15" s="6"/>
      <c r="C15" s="6"/>
      <c r="D15" s="6"/>
      <c r="E15" s="6"/>
      <c r="F15" s="99"/>
      <c r="G15" s="99"/>
      <c r="H15" s="99" t="s">
        <v>1123</v>
      </c>
      <c r="I15" s="654"/>
      <c r="J15" s="664"/>
      <c r="K15" s="664"/>
      <c r="L15" s="664"/>
      <c r="M15" s="664"/>
      <c r="N15" s="664"/>
      <c r="O15" s="664"/>
      <c r="P15" s="664"/>
      <c r="Q15" s="664"/>
      <c r="R15" s="664"/>
      <c r="S15" s="664"/>
      <c r="T15" s="479" t="s">
        <v>21</v>
      </c>
    </row>
    <row r="16" spans="1:20" ht="13.5" customHeight="1">
      <c r="A16" s="6"/>
      <c r="B16" s="6"/>
      <c r="C16" s="6"/>
      <c r="D16" s="6"/>
      <c r="E16" s="6"/>
      <c r="F16" s="6"/>
      <c r="G16" s="6"/>
      <c r="H16" s="6"/>
      <c r="I16" s="6"/>
      <c r="J16" s="6"/>
      <c r="K16" s="6"/>
      <c r="L16" s="6"/>
      <c r="M16" s="6"/>
      <c r="N16" s="6"/>
      <c r="O16" s="6"/>
      <c r="P16" s="6"/>
      <c r="Q16" s="6"/>
      <c r="R16" s="6"/>
      <c r="S16" s="6"/>
      <c r="T16" s="478"/>
    </row>
    <row r="17" spans="1:22" ht="25.5" customHeight="1">
      <c r="A17" s="665" t="s">
        <v>2592</v>
      </c>
      <c r="B17" s="665"/>
      <c r="C17" s="665"/>
      <c r="D17" s="665"/>
      <c r="E17" s="665"/>
      <c r="F17" s="665"/>
      <c r="G17" s="665"/>
      <c r="H17" s="665"/>
      <c r="I17" s="665"/>
      <c r="J17" s="665"/>
      <c r="K17" s="665"/>
      <c r="L17" s="665"/>
      <c r="M17" s="665"/>
      <c r="N17" s="665"/>
      <c r="O17" s="665"/>
      <c r="P17" s="665"/>
      <c r="Q17" s="665"/>
      <c r="R17" s="665"/>
      <c r="S17" s="665"/>
      <c r="T17" s="478"/>
    </row>
    <row r="18" spans="1:22" ht="17.25" customHeight="1">
      <c r="A18" s="671"/>
      <c r="B18" s="671"/>
      <c r="C18" s="671"/>
      <c r="D18" s="671"/>
      <c r="E18" s="671"/>
      <c r="F18" s="671"/>
      <c r="G18" s="671"/>
      <c r="H18" s="671"/>
      <c r="I18" s="671"/>
      <c r="J18" s="671"/>
      <c r="K18" s="671"/>
      <c r="L18" s="671"/>
      <c r="M18" s="671"/>
      <c r="N18" s="671"/>
      <c r="O18" s="671"/>
      <c r="P18" s="671"/>
      <c r="Q18" s="671"/>
      <c r="R18" s="671"/>
      <c r="S18" s="671"/>
      <c r="T18" s="478"/>
    </row>
    <row r="19" spans="1:22" ht="28.8" customHeight="1">
      <c r="A19" s="652" t="s">
        <v>1312</v>
      </c>
      <c r="B19" s="653"/>
      <c r="C19" s="649"/>
      <c r="D19" s="650"/>
      <c r="E19" s="650"/>
      <c r="F19" s="650"/>
      <c r="G19" s="650"/>
      <c r="H19" s="650"/>
      <c r="I19" s="650"/>
      <c r="J19" s="650"/>
      <c r="K19" s="650"/>
      <c r="L19" s="650"/>
      <c r="M19" s="650"/>
      <c r="N19" s="650"/>
      <c r="O19" s="650"/>
      <c r="P19" s="650"/>
      <c r="Q19" s="650"/>
      <c r="R19" s="650"/>
      <c r="S19" s="651"/>
      <c r="T19" s="480" t="s">
        <v>2430</v>
      </c>
      <c r="U19" s="340"/>
      <c r="V19" s="340"/>
    </row>
    <row r="20" spans="1:22" ht="28.8" customHeight="1">
      <c r="A20" s="652" t="s">
        <v>1313</v>
      </c>
      <c r="B20" s="653"/>
      <c r="C20" s="649"/>
      <c r="D20" s="650"/>
      <c r="E20" s="650"/>
      <c r="F20" s="650"/>
      <c r="G20" s="650"/>
      <c r="H20" s="650"/>
      <c r="I20" s="650"/>
      <c r="J20" s="650"/>
      <c r="K20" s="650"/>
      <c r="L20" s="650"/>
      <c r="M20" s="650"/>
      <c r="N20" s="650"/>
      <c r="O20" s="650"/>
      <c r="P20" s="650"/>
      <c r="Q20" s="650"/>
      <c r="R20" s="650"/>
      <c r="S20" s="651"/>
      <c r="T20" s="479" t="s">
        <v>2431</v>
      </c>
      <c r="U20" s="340"/>
    </row>
    <row r="21" spans="1:22" ht="28.8" customHeight="1">
      <c r="A21" s="652" t="s">
        <v>1208</v>
      </c>
      <c r="B21" s="653"/>
      <c r="C21" s="52" t="b">
        <v>0</v>
      </c>
      <c r="D21" s="53" t="s">
        <v>2524</v>
      </c>
      <c r="E21" s="53"/>
      <c r="F21" s="53"/>
      <c r="G21" s="53"/>
      <c r="H21" s="53"/>
      <c r="I21" s="53"/>
      <c r="J21" s="53"/>
      <c r="K21" s="53"/>
      <c r="L21" s="53"/>
      <c r="M21" s="53"/>
      <c r="N21" s="53"/>
      <c r="O21" s="53"/>
      <c r="P21" s="53"/>
      <c r="Q21" s="53"/>
      <c r="R21" s="53"/>
      <c r="S21" s="54"/>
      <c r="T21" s="479" t="s">
        <v>2527</v>
      </c>
    </row>
    <row r="22" spans="1:22" ht="28.8" customHeight="1">
      <c r="A22" s="653"/>
      <c r="B22" s="653"/>
      <c r="C22" s="52" t="b">
        <v>0</v>
      </c>
      <c r="D22" s="53" t="s">
        <v>2525</v>
      </c>
      <c r="E22" s="53"/>
      <c r="F22" s="53"/>
      <c r="G22" s="53"/>
      <c r="H22" s="53"/>
      <c r="I22" s="53"/>
      <c r="J22" s="53"/>
      <c r="K22" s="53"/>
      <c r="L22" s="53"/>
      <c r="M22" s="53"/>
      <c r="N22" s="53"/>
      <c r="O22" s="53"/>
      <c r="P22" s="53"/>
      <c r="Q22" s="53"/>
      <c r="R22" s="53"/>
      <c r="S22" s="54"/>
      <c r="T22" s="478" t="s">
        <v>2528</v>
      </c>
    </row>
    <row r="23" spans="1:22" ht="28.8" customHeight="1">
      <c r="A23" s="653"/>
      <c r="B23" s="653"/>
      <c r="C23" s="52" t="b">
        <v>0</v>
      </c>
      <c r="D23" s="53" t="s">
        <v>2526</v>
      </c>
      <c r="E23" s="53"/>
      <c r="F23" s="53"/>
      <c r="G23" s="53"/>
      <c r="H23" s="53"/>
      <c r="I23" s="53"/>
      <c r="J23" s="53"/>
      <c r="K23" s="53"/>
      <c r="L23" s="53"/>
      <c r="M23" s="53"/>
      <c r="N23" s="53"/>
      <c r="O23" s="53"/>
      <c r="P23" s="53"/>
      <c r="Q23" s="53"/>
      <c r="R23" s="53"/>
      <c r="S23" s="54"/>
      <c r="T23" s="478" t="s">
        <v>2529</v>
      </c>
    </row>
    <row r="24" spans="1:22" ht="22.95" customHeight="1">
      <c r="A24" s="652" t="s">
        <v>1209</v>
      </c>
      <c r="B24" s="653"/>
      <c r="C24" s="666" t="s">
        <v>1210</v>
      </c>
      <c r="D24" s="666"/>
      <c r="E24" s="661"/>
      <c r="F24" s="662"/>
      <c r="G24" s="662"/>
      <c r="H24" s="662"/>
      <c r="I24" s="662"/>
      <c r="J24" s="662"/>
      <c r="K24" s="662"/>
      <c r="L24" s="662"/>
      <c r="M24" s="662"/>
      <c r="N24" s="662"/>
      <c r="O24" s="662"/>
      <c r="P24" s="662"/>
      <c r="Q24" s="662"/>
      <c r="R24" s="662"/>
      <c r="S24" s="663"/>
      <c r="T24" s="478" t="s">
        <v>922</v>
      </c>
    </row>
    <row r="25" spans="1:22" ht="22.95" customHeight="1">
      <c r="A25" s="653"/>
      <c r="B25" s="653"/>
      <c r="C25" s="666" t="s">
        <v>1211</v>
      </c>
      <c r="D25" s="666"/>
      <c r="E25" s="661"/>
      <c r="F25" s="662"/>
      <c r="G25" s="662"/>
      <c r="H25" s="662"/>
      <c r="I25" s="662"/>
      <c r="J25" s="662"/>
      <c r="K25" s="662"/>
      <c r="L25" s="662"/>
      <c r="M25" s="662"/>
      <c r="N25" s="662"/>
      <c r="O25" s="662"/>
      <c r="P25" s="662"/>
      <c r="Q25" s="662"/>
      <c r="R25" s="662"/>
      <c r="S25" s="663"/>
      <c r="T25" s="478" t="s">
        <v>922</v>
      </c>
    </row>
    <row r="26" spans="1:22" ht="28.5" customHeight="1">
      <c r="A26" s="652" t="s">
        <v>1272</v>
      </c>
      <c r="B26" s="653"/>
      <c r="C26" s="649"/>
      <c r="D26" s="650"/>
      <c r="E26" s="650"/>
      <c r="F26" s="650"/>
      <c r="G26" s="650"/>
      <c r="H26" s="650"/>
      <c r="I26" s="650"/>
      <c r="J26" s="650"/>
      <c r="K26" s="650"/>
      <c r="L26" s="650"/>
      <c r="M26" s="650"/>
      <c r="N26" s="650"/>
      <c r="O26" s="650"/>
      <c r="P26" s="650"/>
      <c r="Q26" s="650"/>
      <c r="R26" s="650"/>
      <c r="S26" s="651"/>
      <c r="T26" s="478" t="s">
        <v>1061</v>
      </c>
    </row>
    <row r="27" spans="1:22" ht="25.5" customHeight="1">
      <c r="A27" s="653" t="s">
        <v>1273</v>
      </c>
      <c r="B27" s="653"/>
      <c r="C27" s="672" t="s">
        <v>1268</v>
      </c>
      <c r="D27" s="673"/>
      <c r="E27" s="673"/>
      <c r="F27" s="673"/>
      <c r="G27" s="673"/>
      <c r="H27" s="673"/>
      <c r="I27" s="688"/>
      <c r="J27" s="689"/>
      <c r="K27" s="689"/>
      <c r="L27" s="689"/>
      <c r="M27" s="689"/>
      <c r="N27" s="689"/>
      <c r="O27" s="689"/>
      <c r="P27" s="689"/>
      <c r="Q27" s="689"/>
      <c r="R27" s="55" t="s">
        <v>1314</v>
      </c>
      <c r="S27" s="56"/>
      <c r="T27" s="478" t="s">
        <v>2432</v>
      </c>
    </row>
    <row r="28" spans="1:22" ht="25.5" customHeight="1">
      <c r="A28" s="653"/>
      <c r="B28" s="653"/>
      <c r="C28" s="690" t="s">
        <v>1315</v>
      </c>
      <c r="D28" s="691"/>
      <c r="E28" s="691"/>
      <c r="F28" s="691"/>
      <c r="G28" s="691"/>
      <c r="H28" s="691"/>
      <c r="I28" s="688"/>
      <c r="J28" s="689"/>
      <c r="K28" s="689"/>
      <c r="L28" s="689"/>
      <c r="M28" s="689"/>
      <c r="N28" s="689"/>
      <c r="O28" s="689"/>
      <c r="P28" s="689"/>
      <c r="Q28" s="689"/>
      <c r="R28" s="55" t="s">
        <v>1269</v>
      </c>
      <c r="S28" s="56"/>
      <c r="T28" s="478" t="s">
        <v>1062</v>
      </c>
    </row>
    <row r="29" spans="1:22" ht="25.5" customHeight="1">
      <c r="A29" s="686" t="s">
        <v>954</v>
      </c>
      <c r="B29" s="687"/>
      <c r="C29" s="672" t="s">
        <v>1316</v>
      </c>
      <c r="D29" s="692"/>
      <c r="E29" s="692"/>
      <c r="F29" s="692"/>
      <c r="G29" s="692"/>
      <c r="H29" s="692"/>
      <c r="I29" s="692"/>
      <c r="J29" s="692"/>
      <c r="K29" s="692"/>
      <c r="L29" s="692"/>
      <c r="M29" s="692"/>
      <c r="N29" s="692"/>
      <c r="O29" s="692"/>
      <c r="P29" s="692"/>
      <c r="Q29" s="692"/>
      <c r="R29" s="692"/>
      <c r="S29" s="693"/>
      <c r="T29" s="478"/>
    </row>
    <row r="30" spans="1:22" ht="22.05" customHeight="1">
      <c r="A30" s="653" t="s">
        <v>1274</v>
      </c>
      <c r="B30" s="653"/>
      <c r="C30" s="678" t="s">
        <v>1275</v>
      </c>
      <c r="D30" s="679"/>
      <c r="E30" s="675" t="s">
        <v>1212</v>
      </c>
      <c r="F30" s="676"/>
      <c r="G30" s="676"/>
      <c r="H30" s="677"/>
      <c r="I30" s="664"/>
      <c r="J30" s="664"/>
      <c r="K30" s="664"/>
      <c r="L30" s="664"/>
      <c r="M30" s="664"/>
      <c r="N30" s="664"/>
      <c r="O30" s="664"/>
      <c r="P30" s="664"/>
      <c r="Q30" s="664"/>
      <c r="R30" s="664"/>
      <c r="S30" s="664"/>
      <c r="T30" s="478" t="s">
        <v>968</v>
      </c>
    </row>
    <row r="31" spans="1:22" ht="22.05" customHeight="1">
      <c r="A31" s="653"/>
      <c r="B31" s="653"/>
      <c r="C31" s="680"/>
      <c r="D31" s="681"/>
      <c r="E31" s="675" t="s">
        <v>1206</v>
      </c>
      <c r="F31" s="676"/>
      <c r="G31" s="676"/>
      <c r="H31" s="677"/>
      <c r="I31" s="685"/>
      <c r="J31" s="685"/>
      <c r="K31" s="685"/>
      <c r="L31" s="685"/>
      <c r="M31" s="685"/>
      <c r="N31" s="685"/>
      <c r="O31" s="685"/>
      <c r="P31" s="685"/>
      <c r="Q31" s="685"/>
      <c r="R31" s="685"/>
      <c r="S31" s="685"/>
      <c r="T31" s="478" t="s">
        <v>938</v>
      </c>
    </row>
    <row r="32" spans="1:22" ht="22.05" customHeight="1">
      <c r="A32" s="653"/>
      <c r="B32" s="653"/>
      <c r="C32" s="682"/>
      <c r="D32" s="683"/>
      <c r="E32" s="675" t="s">
        <v>1213</v>
      </c>
      <c r="F32" s="676"/>
      <c r="G32" s="676"/>
      <c r="H32" s="677"/>
      <c r="I32" s="664"/>
      <c r="J32" s="664"/>
      <c r="K32" s="664"/>
      <c r="L32" s="664"/>
      <c r="M32" s="664"/>
      <c r="N32" s="664"/>
      <c r="O32" s="664"/>
      <c r="P32" s="664"/>
      <c r="Q32" s="664"/>
      <c r="R32" s="664"/>
      <c r="S32" s="664"/>
      <c r="T32" s="478" t="s">
        <v>936</v>
      </c>
    </row>
    <row r="33" spans="1:20" ht="22.05" customHeight="1">
      <c r="A33" s="653"/>
      <c r="B33" s="653"/>
      <c r="C33" s="672" t="s">
        <v>1270</v>
      </c>
      <c r="D33" s="673"/>
      <c r="E33" s="673"/>
      <c r="F33" s="673"/>
      <c r="G33" s="673"/>
      <c r="H33" s="674"/>
      <c r="I33" s="654"/>
      <c r="J33" s="664"/>
      <c r="K33" s="664"/>
      <c r="L33" s="664"/>
      <c r="M33" s="664"/>
      <c r="N33" s="664"/>
      <c r="O33" s="664"/>
      <c r="P33" s="664"/>
      <c r="Q33" s="664"/>
      <c r="R33" s="664"/>
      <c r="S33" s="664"/>
      <c r="T33" s="478"/>
    </row>
    <row r="34" spans="1:20" ht="22.05" customHeight="1">
      <c r="A34" s="653"/>
      <c r="B34" s="653"/>
      <c r="C34" s="672" t="s">
        <v>148</v>
      </c>
      <c r="D34" s="673"/>
      <c r="E34" s="673"/>
      <c r="F34" s="673"/>
      <c r="G34" s="673"/>
      <c r="H34" s="674"/>
      <c r="I34" s="654"/>
      <c r="J34" s="664"/>
      <c r="K34" s="664"/>
      <c r="L34" s="664"/>
      <c r="M34" s="664"/>
      <c r="N34" s="664"/>
      <c r="O34" s="664"/>
      <c r="P34" s="664"/>
      <c r="Q34" s="664"/>
      <c r="R34" s="664"/>
      <c r="S34" s="664"/>
      <c r="T34" s="481" t="s">
        <v>2433</v>
      </c>
    </row>
    <row r="35" spans="1:20" ht="22.05" customHeight="1">
      <c r="A35" s="653"/>
      <c r="B35" s="653"/>
      <c r="C35" s="672" t="s">
        <v>149</v>
      </c>
      <c r="D35" s="673"/>
      <c r="E35" s="673"/>
      <c r="F35" s="673"/>
      <c r="G35" s="673"/>
      <c r="H35" s="674"/>
      <c r="I35" s="654"/>
      <c r="J35" s="664"/>
      <c r="K35" s="664"/>
      <c r="L35" s="664"/>
      <c r="M35" s="664"/>
      <c r="N35" s="664"/>
      <c r="O35" s="664"/>
      <c r="P35" s="664"/>
      <c r="Q35" s="664"/>
      <c r="R35" s="664"/>
      <c r="S35" s="664"/>
      <c r="T35" s="481" t="s">
        <v>2434</v>
      </c>
    </row>
    <row r="36" spans="1:20" ht="22.05" customHeight="1">
      <c r="A36" s="653"/>
      <c r="B36" s="653"/>
      <c r="C36" s="672" t="s">
        <v>150</v>
      </c>
      <c r="D36" s="673"/>
      <c r="E36" s="673"/>
      <c r="F36" s="673"/>
      <c r="G36" s="673"/>
      <c r="H36" s="674"/>
      <c r="I36" s="654"/>
      <c r="J36" s="664"/>
      <c r="K36" s="664"/>
      <c r="L36" s="664"/>
      <c r="M36" s="664"/>
      <c r="N36" s="664"/>
      <c r="O36" s="664"/>
      <c r="P36" s="664"/>
      <c r="Q36" s="664"/>
      <c r="R36" s="664"/>
      <c r="S36" s="664"/>
      <c r="T36" s="478" t="s">
        <v>407</v>
      </c>
    </row>
    <row r="37" spans="1:20" ht="13.5" customHeight="1">
      <c r="A37" s="100" t="s">
        <v>1317</v>
      </c>
      <c r="B37" s="101" t="s">
        <v>1318</v>
      </c>
      <c r="C37" s="5"/>
      <c r="D37" s="5"/>
      <c r="E37" s="5"/>
      <c r="F37" s="5"/>
      <c r="G37" s="5"/>
      <c r="H37" s="5"/>
      <c r="I37" s="421"/>
      <c r="J37" s="422"/>
      <c r="K37" s="422"/>
      <c r="L37" s="422"/>
      <c r="M37" s="422"/>
      <c r="N37" s="422"/>
      <c r="O37" s="422"/>
      <c r="P37" s="422"/>
      <c r="Q37" s="422"/>
      <c r="R37" s="422"/>
      <c r="S37" s="422"/>
    </row>
    <row r="38" spans="1:20" ht="13.5" customHeight="1">
      <c r="A38" s="100"/>
      <c r="B38" s="101" t="s">
        <v>2593</v>
      </c>
      <c r="C38" s="5"/>
      <c r="D38" s="5"/>
      <c r="E38" s="5"/>
      <c r="F38" s="5"/>
      <c r="G38" s="5"/>
      <c r="H38" s="5"/>
      <c r="I38" s="421"/>
      <c r="J38" s="422"/>
      <c r="K38" s="422"/>
      <c r="L38" s="422"/>
      <c r="M38" s="422"/>
      <c r="N38" s="422"/>
      <c r="O38" s="422"/>
      <c r="P38" s="422"/>
      <c r="Q38" s="422"/>
      <c r="R38" s="422"/>
      <c r="S38" s="422"/>
    </row>
    <row r="39" spans="1:20" ht="13.5" customHeight="1">
      <c r="A39" s="100"/>
      <c r="B39" s="101" t="s">
        <v>1319</v>
      </c>
      <c r="C39" s="5"/>
      <c r="D39" s="5"/>
      <c r="E39" s="5"/>
      <c r="F39" s="5"/>
      <c r="G39" s="5"/>
      <c r="H39" s="5"/>
      <c r="I39" s="421"/>
      <c r="J39" s="422"/>
      <c r="K39" s="422"/>
      <c r="L39" s="422"/>
      <c r="M39" s="422"/>
      <c r="N39" s="422"/>
      <c r="O39" s="422"/>
      <c r="P39" s="422"/>
      <c r="Q39" s="422"/>
      <c r="R39" s="422"/>
      <c r="S39" s="422"/>
    </row>
    <row r="40" spans="1:20" ht="13.5" customHeight="1">
      <c r="A40" s="100"/>
      <c r="B40" s="101" t="s">
        <v>1276</v>
      </c>
      <c r="C40" s="5"/>
      <c r="D40" s="5"/>
      <c r="E40" s="5"/>
      <c r="F40" s="5"/>
      <c r="G40" s="5"/>
      <c r="H40" s="5"/>
      <c r="I40" s="421"/>
      <c r="J40" s="422"/>
      <c r="K40" s="422"/>
      <c r="L40" s="422"/>
      <c r="M40" s="422"/>
      <c r="N40" s="422"/>
      <c r="O40" s="422"/>
      <c r="P40" s="422"/>
      <c r="Q40" s="422"/>
      <c r="R40" s="422"/>
      <c r="S40" s="422"/>
    </row>
    <row r="41" spans="1:20" ht="9" customHeight="1"/>
    <row r="43" spans="1:20" ht="18" customHeight="1"/>
    <row r="44" spans="1:20" ht="18" customHeight="1"/>
    <row r="45" spans="1:20" ht="18" customHeight="1"/>
  </sheetData>
  <sheetProtection algorithmName="SHA-512" hashValue="5fOqIZCXXf1eAuai3PS4gCvNBSSbkFHOrSTExlh7fMT5G0IrmzDTjk81PKtq8wGc7YS/eGE7R6Ra3ArrSOzLKg==" saltValue="14tr/Gye6NLMp6x//Edo4A==" spinCount="100000" sheet="1" selectLockedCells="1"/>
  <dataConsolidate/>
  <mergeCells count="50">
    <mergeCell ref="M8:N8"/>
    <mergeCell ref="I31:S31"/>
    <mergeCell ref="I33:S33"/>
    <mergeCell ref="C34:H34"/>
    <mergeCell ref="A29:B29"/>
    <mergeCell ref="C24:D24"/>
    <mergeCell ref="A30:B36"/>
    <mergeCell ref="I27:Q27"/>
    <mergeCell ref="C27:H27"/>
    <mergeCell ref="C28:H28"/>
    <mergeCell ref="I28:Q28"/>
    <mergeCell ref="A26:B26"/>
    <mergeCell ref="A27:B28"/>
    <mergeCell ref="C26:S26"/>
    <mergeCell ref="C29:S29"/>
    <mergeCell ref="A9:B9"/>
    <mergeCell ref="C36:H36"/>
    <mergeCell ref="C33:H33"/>
    <mergeCell ref="C35:H35"/>
    <mergeCell ref="I32:S32"/>
    <mergeCell ref="E32:H32"/>
    <mergeCell ref="I35:S35"/>
    <mergeCell ref="C30:D32"/>
    <mergeCell ref="I36:S36"/>
    <mergeCell ref="I34:S34"/>
    <mergeCell ref="I30:S30"/>
    <mergeCell ref="E30:H30"/>
    <mergeCell ref="E31:H31"/>
    <mergeCell ref="A2:D3"/>
    <mergeCell ref="O4:S4"/>
    <mergeCell ref="E25:S25"/>
    <mergeCell ref="I15:S15"/>
    <mergeCell ref="A17:S17"/>
    <mergeCell ref="C20:S20"/>
    <mergeCell ref="A24:B25"/>
    <mergeCell ref="C25:D25"/>
    <mergeCell ref="E24:S24"/>
    <mergeCell ref="A19:B19"/>
    <mergeCell ref="K4:M4"/>
    <mergeCell ref="A6:S6"/>
    <mergeCell ref="E11:G12"/>
    <mergeCell ref="I13:S13"/>
    <mergeCell ref="A18:S18"/>
    <mergeCell ref="I14:S14"/>
    <mergeCell ref="C19:S19"/>
    <mergeCell ref="A21:B23"/>
    <mergeCell ref="A20:B20"/>
    <mergeCell ref="I11:S12"/>
    <mergeCell ref="I10:S10"/>
    <mergeCell ref="H11:H12"/>
  </mergeCells>
  <phoneticPr fontId="22"/>
  <conditionalFormatting sqref="C21">
    <cfRule type="expression" dxfId="973" priority="12" stopIfTrue="1">
      <formula>AND(C21=FALSE,C22=FALSE)</formula>
    </cfRule>
  </conditionalFormatting>
  <conditionalFormatting sqref="C22">
    <cfRule type="expression" dxfId="972" priority="13" stopIfTrue="1">
      <formula>AND(C21=FALSE,C22=FALSE)</formula>
    </cfRule>
  </conditionalFormatting>
  <conditionalFormatting sqref="C23">
    <cfRule type="expression" dxfId="971" priority="14" stopIfTrue="1">
      <formula>AND(C23=FALSE,C21=FALSE,C22=FALSE)</formula>
    </cfRule>
    <cfRule type="expression" dxfId="970" priority="15" stopIfTrue="1">
      <formula>AND(C23=TRUE,C21=FALSE,C22=FALSE)</formula>
    </cfRule>
  </conditionalFormatting>
  <conditionalFormatting sqref="I10:S15 C19:S20 C26:S26 E24:S25 I30:S30 I27:I28 P8 I32:S35">
    <cfRule type="cellIs" dxfId="969" priority="9" stopIfTrue="1" operator="equal">
      <formula>""</formula>
    </cfRule>
  </conditionalFormatting>
  <conditionalFormatting sqref="R8">
    <cfRule type="cellIs" dxfId="968" priority="4" stopIfTrue="1" operator="equal">
      <formula>""</formula>
    </cfRule>
    <cfRule type="cellIs" dxfId="967" priority="5" stopIfTrue="1" operator="equal">
      <formula>""""""</formula>
    </cfRule>
  </conditionalFormatting>
  <conditionalFormatting sqref="M8:N8">
    <cfRule type="cellIs" dxfId="966" priority="3" stopIfTrue="1" operator="equal">
      <formula>""</formula>
    </cfRule>
  </conditionalFormatting>
  <conditionalFormatting sqref="I36:S36">
    <cfRule type="cellIs" dxfId="965" priority="2" stopIfTrue="1" operator="equal">
      <formula>""</formula>
    </cfRule>
  </conditionalFormatting>
  <conditionalFormatting sqref="I31:S31">
    <cfRule type="cellIs" dxfId="964" priority="1" stopIfTrue="1" operator="equal">
      <formula>""</formula>
    </cfRule>
  </conditionalFormatting>
  <dataValidations count="14">
    <dataValidation type="whole" imeMode="off" operator="lessThanOrEqual" allowBlank="1" showInputMessage="1" showErrorMessage="1" errorTitle="入力エラー" error="桁数が多すぎます。_x000a_又は数値を入力してください。" sqref="I28:Q28" xr:uid="{00000000-0002-0000-0000-000000000000}">
      <formula1>999999999</formula1>
    </dataValidation>
    <dataValidation type="textLength" imeMode="on" operator="lessThanOrEqual" allowBlank="1" showInputMessage="1" showErrorMessage="1" errorTitle="入力エラー" error="桁数が不正です。" sqref="I32:S32 I11:S14 C19:S20" xr:uid="{00000000-0002-0000-0000-000001000000}">
      <formula1>100</formula1>
    </dataValidation>
    <dataValidation type="list" allowBlank="1" showInputMessage="1" showErrorMessage="1" errorTitle="入力エラー" error="リストから選択してください。" sqref="E24:S24" xr:uid="{00000000-0002-0000-0000-000002000000}">
      <formula1>INDIRECT("大分類")</formula1>
    </dataValidation>
    <dataValidation type="list" allowBlank="1" showInputMessage="1" showErrorMessage="1" errorTitle="入力エラー" error="リストから選択してください。" sqref="E25:S25" xr:uid="{00000000-0002-0000-0000-000003000000}">
      <formula1>INDIRECT("D" &amp; LEFT($E24,1))</formula1>
    </dataValidation>
    <dataValidation type="whole" imeMode="off" operator="lessThanOrEqual" allowBlank="1" showInputMessage="1" showErrorMessage="1" errorTitle="入力エラー" error="桁数が多すぎます。_x000a_又は数値を入力してください。" sqref="I27:Q27" xr:uid="{00000000-0002-0000-0000-000004000000}">
      <formula1>99999999999999</formula1>
    </dataValidation>
    <dataValidation type="textLength" imeMode="on" operator="lessThanOrEqual" allowBlank="1" showInputMessage="1" showErrorMessage="1" errorTitle="入力エラー" error="桁数が不正です。" sqref="I33:S33" xr:uid="{00000000-0002-0000-0000-000005000000}">
      <formula1>25</formula1>
    </dataValidation>
    <dataValidation type="textLength" imeMode="on" operator="lessThanOrEqual" allowBlank="1" showInputMessage="1" showErrorMessage="1" errorTitle="入力エラー" error="桁数が不正です。" sqref="I15:S15 I30:S30" xr:uid="{00000000-0002-0000-0000-000006000000}">
      <formula1>50</formula1>
    </dataValidation>
    <dataValidation type="textLength" imeMode="off" operator="lessThanOrEqual" allowBlank="1" showInputMessage="1" showErrorMessage="1" errorTitle="入力エラー" error="桁数が不正です。" sqref="I36:S36" xr:uid="{00000000-0002-0000-0000-000007000000}">
      <formula1>100</formula1>
    </dataValidation>
    <dataValidation type="textLength" imeMode="off" allowBlank="1" showInputMessage="1" showErrorMessage="1" errorTitle="入力エラー" error="ハイフン付きの半角数字で入力してください。" sqref="I34:S35" xr:uid="{00000000-0002-0000-0000-000008000000}">
      <formula1>12</formula1>
      <formula2>13</formula2>
    </dataValidation>
    <dataValidation type="whole" imeMode="off" allowBlank="1" showInputMessage="1" showErrorMessage="1" error="数字を入力してください。_x000a_又は、入力数字が不正です。" sqref="R8" xr:uid="{00000000-0002-0000-0000-000009000000}">
      <formula1>1</formula1>
      <formula2>31</formula2>
    </dataValidation>
    <dataValidation type="whole" imeMode="off" allowBlank="1" showInputMessage="1" showErrorMessage="1" error="数字を入力してください。_x000a_又は、入力数字が不正です。" sqref="P8" xr:uid="{00000000-0002-0000-0000-00000A000000}">
      <formula1>1</formula1>
      <formula2>12</formula2>
    </dataValidation>
    <dataValidation type="whole" imeMode="off" allowBlank="1" showInputMessage="1" showErrorMessage="1" errorTitle="入力エラー" error="数字を入力してください。_x000a_又は、入力数字が不正です。" sqref="I10:S10" xr:uid="{00000000-0002-0000-0000-00000B000000}">
      <formula1>10001</formula1>
      <formula2>9999999</formula2>
    </dataValidation>
    <dataValidation type="textLength" imeMode="on" operator="lessThanOrEqual" allowBlank="1" showInputMessage="1" showErrorMessage="1" errorTitle="入力エラー" error="文字数制限(100文字以内)を超過しています。" sqref="C26:S26" xr:uid="{00000000-0002-0000-0000-00000C000000}">
      <formula1>100</formula1>
    </dataValidation>
    <dataValidation type="whole" imeMode="off" allowBlank="1" showInputMessage="1" showErrorMessage="1" errorTitle="入力エラー" error="桁数が不正です。" sqref="I31:S31" xr:uid="{00000000-0002-0000-0000-00000D000000}">
      <formula1>0</formula1>
      <formula2>9999999</formula2>
    </dataValidation>
  </dataValidations>
  <pageMargins left="0.94488188976377963" right="0.74803149606299213" top="0.59055118110236227" bottom="0" header="0.51181102362204722" footer="0.51181102362204722"/>
  <pageSetup paperSize="9" scale="9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19" r:id="rId4" name="Check Box 295">
              <controlPr defaultSize="0" autoFill="0" autoLine="0" autoPict="0">
                <anchor moveWithCells="1">
                  <from>
                    <xdr:col>2</xdr:col>
                    <xdr:colOff>30480</xdr:colOff>
                    <xdr:row>20</xdr:row>
                    <xdr:rowOff>91440</xdr:rowOff>
                  </from>
                  <to>
                    <xdr:col>3</xdr:col>
                    <xdr:colOff>60960</xdr:colOff>
                    <xdr:row>20</xdr:row>
                    <xdr:rowOff>304800</xdr:rowOff>
                  </to>
                </anchor>
              </controlPr>
            </control>
          </mc:Choice>
        </mc:AlternateContent>
        <mc:AlternateContent xmlns:mc="http://schemas.openxmlformats.org/markup-compatibility/2006">
          <mc:Choice Requires="x14">
            <control shapeId="1320" r:id="rId5" name="Check Box 296">
              <controlPr defaultSize="0" autoFill="0" autoLine="0" autoPict="0">
                <anchor moveWithCells="1">
                  <from>
                    <xdr:col>2</xdr:col>
                    <xdr:colOff>30480</xdr:colOff>
                    <xdr:row>21</xdr:row>
                    <xdr:rowOff>91440</xdr:rowOff>
                  </from>
                  <to>
                    <xdr:col>3</xdr:col>
                    <xdr:colOff>60960</xdr:colOff>
                    <xdr:row>21</xdr:row>
                    <xdr:rowOff>304800</xdr:rowOff>
                  </to>
                </anchor>
              </controlPr>
            </control>
          </mc:Choice>
        </mc:AlternateContent>
        <mc:AlternateContent xmlns:mc="http://schemas.openxmlformats.org/markup-compatibility/2006">
          <mc:Choice Requires="x14">
            <control shapeId="1321" r:id="rId6" name="Check Box 297">
              <controlPr defaultSize="0" autoFill="0" autoLine="0" autoPict="0">
                <anchor moveWithCells="1">
                  <from>
                    <xdr:col>2</xdr:col>
                    <xdr:colOff>30480</xdr:colOff>
                    <xdr:row>22</xdr:row>
                    <xdr:rowOff>91440</xdr:rowOff>
                  </from>
                  <to>
                    <xdr:col>3</xdr:col>
                    <xdr:colOff>60960</xdr:colOff>
                    <xdr:row>22</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3"/>
  <sheetViews>
    <sheetView showGridLines="0" view="pageBreakPreview" zoomScale="82" zoomScaleNormal="100" zoomScaleSheetLayoutView="82" workbookViewId="0">
      <selection activeCell="I10" sqref="I10:S10"/>
    </sheetView>
  </sheetViews>
  <sheetFormatPr defaultColWidth="9" defaultRowHeight="13.2"/>
  <cols>
    <col min="1" max="1" width="3.6640625" style="595" customWidth="1"/>
    <col min="2" max="2" width="20.109375" style="104" customWidth="1"/>
    <col min="3" max="3" width="25.21875" style="104" customWidth="1"/>
    <col min="4" max="6" width="9.21875" style="104" customWidth="1"/>
    <col min="7" max="7" width="17.33203125" style="623" customWidth="1"/>
    <col min="8" max="8" width="23.33203125" style="623" customWidth="1"/>
    <col min="9" max="9" width="12.33203125" style="590" customWidth="1"/>
    <col min="10" max="10" width="10.88671875" style="623" customWidth="1"/>
    <col min="11" max="11" width="14" style="104" customWidth="1"/>
    <col min="12" max="12" width="5.21875" style="104" hidden="1" customWidth="1"/>
    <col min="13" max="13" width="0.44140625" style="104" hidden="1" customWidth="1"/>
    <col min="14" max="16384" width="9" style="104"/>
  </cols>
  <sheetData>
    <row r="1" spans="1:13" s="588" customFormat="1">
      <c r="A1" s="587" t="s">
        <v>924</v>
      </c>
      <c r="G1" s="622"/>
      <c r="H1" s="622"/>
      <c r="I1" s="589"/>
      <c r="J1" s="622"/>
    </row>
    <row r="2" spans="1:13" ht="21" customHeight="1">
      <c r="A2" s="607" t="s">
        <v>1325</v>
      </c>
      <c r="B2" s="607"/>
      <c r="C2" s="553"/>
      <c r="D2" s="553"/>
      <c r="E2" s="553"/>
    </row>
    <row r="3" spans="1:13" ht="6.75" customHeight="1">
      <c r="A3" s="591"/>
      <c r="B3" s="591"/>
      <c r="C3" s="591"/>
      <c r="D3" s="591"/>
      <c r="E3" s="591"/>
    </row>
    <row r="4" spans="1:13" ht="21.75" customHeight="1">
      <c r="A4" s="609" t="s">
        <v>2604</v>
      </c>
      <c r="B4" s="613"/>
    </row>
    <row r="5" spans="1:13" ht="18" customHeight="1">
      <c r="A5" s="592"/>
      <c r="K5" s="520" t="s">
        <v>2448</v>
      </c>
    </row>
    <row r="6" spans="1:13" ht="54" customHeight="1">
      <c r="A6" s="592"/>
      <c r="K6" s="558" t="str">
        <f>IF(AND(SUM(L10:L19)&gt;=5,M9&gt;=2),"S",IF(SUM(L10:L19)&gt;=1,"A","-"))</f>
        <v>-</v>
      </c>
    </row>
    <row r="7" spans="1:13" ht="18" customHeight="1">
      <c r="A7" s="592"/>
      <c r="B7" s="594"/>
    </row>
    <row r="8" spans="1:13" ht="22.5" customHeight="1">
      <c r="A8" s="592"/>
      <c r="B8" s="1165" t="s">
        <v>2503</v>
      </c>
      <c r="C8" s="1167"/>
      <c r="D8" s="1175" t="s">
        <v>2545</v>
      </c>
      <c r="E8" s="1176"/>
      <c r="F8" s="1176"/>
      <c r="G8" s="1176"/>
      <c r="H8" s="1176"/>
      <c r="I8" s="1176"/>
      <c r="J8" s="1176"/>
      <c r="K8" s="1177"/>
      <c r="L8" s="1222" t="s">
        <v>2504</v>
      </c>
      <c r="M8" s="593" t="s">
        <v>2505</v>
      </c>
    </row>
    <row r="9" spans="1:13" ht="34.5" customHeight="1" thickBot="1">
      <c r="A9" s="592"/>
      <c r="B9" s="611" t="s">
        <v>2543</v>
      </c>
      <c r="C9" s="612" t="s">
        <v>2544</v>
      </c>
      <c r="D9" s="610" t="s">
        <v>2464</v>
      </c>
      <c r="E9" s="610" t="s">
        <v>2465</v>
      </c>
      <c r="F9" s="610" t="s">
        <v>2466</v>
      </c>
      <c r="G9" s="1181" t="s">
        <v>2506</v>
      </c>
      <c r="H9" s="1182"/>
      <c r="I9" s="610" t="s">
        <v>2549</v>
      </c>
      <c r="J9" s="1171" t="s">
        <v>2507</v>
      </c>
      <c r="K9" s="1172"/>
      <c r="L9" s="1223"/>
      <c r="M9" s="586">
        <f>IF(COUNTIF(M10:M19,"11")&gt;=1,1,0)+IF(COUNTIF(M10:M19,"21")&gt;=1,1,0)+IF(COUNTIF(M10:M19,"31")&gt;=1,1,0)</f>
        <v>0</v>
      </c>
    </row>
    <row r="10" spans="1:13" ht="70.05" customHeight="1" thickTop="1">
      <c r="B10" s="596"/>
      <c r="C10" s="596"/>
      <c r="D10" s="597"/>
      <c r="E10" s="597"/>
      <c r="F10" s="597"/>
      <c r="G10" s="1224"/>
      <c r="H10" s="1225"/>
      <c r="I10" s="629"/>
      <c r="J10" s="1220"/>
      <c r="K10" s="1221"/>
      <c r="L10" s="586" t="str">
        <f>IF(AND(B10&lt;&gt;"",C10&lt;&gt;"",OR(D10&lt;&gt;"",E10&lt;&gt;"",F10&lt;&gt;""),G10&lt;&gt;"",OR(I10&lt;&gt;"",J10&lt;&gt;"")),1,"")</f>
        <v/>
      </c>
      <c r="M10" s="586" t="str">
        <f t="shared" ref="M10:M19" si="0">LEFT(B10,1)&amp;L10</f>
        <v/>
      </c>
    </row>
    <row r="11" spans="1:13" ht="70.05" customHeight="1">
      <c r="B11" s="596"/>
      <c r="C11" s="596"/>
      <c r="D11" s="597"/>
      <c r="E11" s="597"/>
      <c r="F11" s="597"/>
      <c r="G11" s="1218"/>
      <c r="H11" s="1219"/>
      <c r="I11" s="629"/>
      <c r="J11" s="1220"/>
      <c r="K11" s="1221"/>
      <c r="L11" s="586" t="str">
        <f t="shared" ref="L11:L19" si="1">IF(AND(B11&lt;&gt;"",C11&lt;&gt;"",OR(D11&lt;&gt;"",E11&lt;&gt;"",F11&lt;&gt;""),G11&lt;&gt;"",OR(I11&lt;&gt;"",J11&lt;&gt;"")),1,"")</f>
        <v/>
      </c>
      <c r="M11" s="586" t="str">
        <f t="shared" si="0"/>
        <v/>
      </c>
    </row>
    <row r="12" spans="1:13" ht="70.05" customHeight="1">
      <c r="B12" s="596"/>
      <c r="C12" s="596"/>
      <c r="D12" s="597"/>
      <c r="E12" s="597"/>
      <c r="F12" s="597"/>
      <c r="G12" s="1218"/>
      <c r="H12" s="1219"/>
      <c r="I12" s="629"/>
      <c r="J12" s="1220"/>
      <c r="K12" s="1221"/>
      <c r="L12" s="586" t="str">
        <f t="shared" si="1"/>
        <v/>
      </c>
      <c r="M12" s="586" t="str">
        <f t="shared" si="0"/>
        <v/>
      </c>
    </row>
    <row r="13" spans="1:13" ht="70.05" customHeight="1">
      <c r="B13" s="596"/>
      <c r="C13" s="596"/>
      <c r="D13" s="597"/>
      <c r="E13" s="597"/>
      <c r="F13" s="597"/>
      <c r="G13" s="1218"/>
      <c r="H13" s="1219"/>
      <c r="I13" s="629"/>
      <c r="J13" s="1220"/>
      <c r="K13" s="1221"/>
      <c r="L13" s="586" t="str">
        <f t="shared" si="1"/>
        <v/>
      </c>
      <c r="M13" s="586" t="str">
        <f t="shared" si="0"/>
        <v/>
      </c>
    </row>
    <row r="14" spans="1:13" ht="70.05" customHeight="1">
      <c r="B14" s="596"/>
      <c r="C14" s="596"/>
      <c r="D14" s="597"/>
      <c r="E14" s="597"/>
      <c r="F14" s="597"/>
      <c r="G14" s="1218"/>
      <c r="H14" s="1219"/>
      <c r="I14" s="629"/>
      <c r="J14" s="1220"/>
      <c r="K14" s="1221"/>
      <c r="L14" s="586" t="str">
        <f t="shared" si="1"/>
        <v/>
      </c>
      <c r="M14" s="586" t="str">
        <f t="shared" si="0"/>
        <v/>
      </c>
    </row>
    <row r="15" spans="1:13" ht="70.05" customHeight="1">
      <c r="B15" s="596"/>
      <c r="C15" s="596"/>
      <c r="D15" s="597"/>
      <c r="E15" s="597"/>
      <c r="F15" s="597"/>
      <c r="G15" s="1218"/>
      <c r="H15" s="1219"/>
      <c r="I15" s="629"/>
      <c r="J15" s="1220"/>
      <c r="K15" s="1221"/>
      <c r="L15" s="586" t="str">
        <f t="shared" si="1"/>
        <v/>
      </c>
      <c r="M15" s="586" t="str">
        <f t="shared" si="0"/>
        <v/>
      </c>
    </row>
    <row r="16" spans="1:13" ht="70.05" customHeight="1">
      <c r="B16" s="596"/>
      <c r="C16" s="596"/>
      <c r="D16" s="597"/>
      <c r="E16" s="597"/>
      <c r="F16" s="597"/>
      <c r="G16" s="1218"/>
      <c r="H16" s="1219"/>
      <c r="I16" s="629"/>
      <c r="J16" s="1220"/>
      <c r="K16" s="1221"/>
      <c r="L16" s="586" t="str">
        <f t="shared" si="1"/>
        <v/>
      </c>
      <c r="M16" s="586" t="str">
        <f t="shared" si="0"/>
        <v/>
      </c>
    </row>
    <row r="17" spans="2:13" ht="70.05" customHeight="1">
      <c r="B17" s="596"/>
      <c r="C17" s="596"/>
      <c r="D17" s="597"/>
      <c r="E17" s="597"/>
      <c r="F17" s="597"/>
      <c r="G17" s="1218"/>
      <c r="H17" s="1219"/>
      <c r="I17" s="629"/>
      <c r="J17" s="1220"/>
      <c r="K17" s="1221"/>
      <c r="L17" s="586" t="str">
        <f t="shared" si="1"/>
        <v/>
      </c>
      <c r="M17" s="586" t="str">
        <f t="shared" si="0"/>
        <v/>
      </c>
    </row>
    <row r="18" spans="2:13" ht="70.05" customHeight="1">
      <c r="B18" s="596"/>
      <c r="C18" s="596"/>
      <c r="D18" s="597"/>
      <c r="E18" s="597"/>
      <c r="F18" s="597"/>
      <c r="G18" s="1218"/>
      <c r="H18" s="1219"/>
      <c r="I18" s="629"/>
      <c r="J18" s="1220"/>
      <c r="K18" s="1221"/>
      <c r="L18" s="586" t="str">
        <f t="shared" si="1"/>
        <v/>
      </c>
      <c r="M18" s="586" t="str">
        <f t="shared" si="0"/>
        <v/>
      </c>
    </row>
    <row r="19" spans="2:13" ht="70.05" customHeight="1">
      <c r="B19" s="596"/>
      <c r="C19" s="596"/>
      <c r="D19" s="597"/>
      <c r="E19" s="597"/>
      <c r="F19" s="597"/>
      <c r="G19" s="1218"/>
      <c r="H19" s="1219"/>
      <c r="I19" s="629"/>
      <c r="J19" s="1220"/>
      <c r="K19" s="1221"/>
      <c r="L19" s="586" t="str">
        <f t="shared" si="1"/>
        <v/>
      </c>
      <c r="M19" s="586" t="str">
        <f t="shared" si="0"/>
        <v/>
      </c>
    </row>
    <row r="21" spans="2:13" hidden="1">
      <c r="B21" s="586"/>
      <c r="C21" s="624">
        <v>1</v>
      </c>
      <c r="D21" s="586"/>
    </row>
    <row r="22" spans="2:13" ht="39.6" hidden="1">
      <c r="B22" s="640" t="s">
        <v>2601</v>
      </c>
      <c r="C22" s="640" t="s">
        <v>2582</v>
      </c>
      <c r="D22" s="598" t="s">
        <v>2500</v>
      </c>
    </row>
    <row r="23" spans="2:13" ht="52.8" hidden="1">
      <c r="B23" s="641" t="s">
        <v>2583</v>
      </c>
      <c r="C23" s="599" t="s">
        <v>2570</v>
      </c>
      <c r="E23" s="600"/>
    </row>
    <row r="24" spans="2:13" ht="26.4" hidden="1">
      <c r="B24" s="641" t="s">
        <v>2584</v>
      </c>
      <c r="C24" s="642">
        <v>2</v>
      </c>
      <c r="E24" s="600"/>
    </row>
    <row r="25" spans="2:13" ht="39.6" hidden="1">
      <c r="B25" s="600"/>
      <c r="C25" s="599" t="s">
        <v>2571</v>
      </c>
      <c r="E25" s="600"/>
    </row>
    <row r="26" spans="2:13" ht="52.8" hidden="1">
      <c r="C26" s="599" t="s">
        <v>2585</v>
      </c>
      <c r="E26" s="600"/>
    </row>
    <row r="27" spans="2:13" hidden="1">
      <c r="C27" s="638">
        <v>3</v>
      </c>
      <c r="E27" s="600"/>
    </row>
    <row r="28" spans="2:13" ht="39.6" hidden="1">
      <c r="B28" s="600"/>
      <c r="C28" s="599" t="s">
        <v>2586</v>
      </c>
      <c r="E28" s="600"/>
    </row>
    <row r="29" spans="2:13" ht="39.6" hidden="1">
      <c r="C29" s="643" t="s">
        <v>2587</v>
      </c>
      <c r="E29" s="600"/>
    </row>
    <row r="30" spans="2:13" hidden="1">
      <c r="C30" s="599" t="s">
        <v>2588</v>
      </c>
      <c r="E30" s="600"/>
    </row>
    <row r="31" spans="2:13" ht="26.4" hidden="1">
      <c r="C31" s="599" t="s">
        <v>2589</v>
      </c>
      <c r="E31" s="600"/>
    </row>
    <row r="32" spans="2:13" ht="26.4" hidden="1">
      <c r="C32" s="599" t="s">
        <v>2590</v>
      </c>
      <c r="E32" s="600"/>
    </row>
    <row r="33" spans="3:5" ht="26.4" hidden="1">
      <c r="C33" s="599" t="s">
        <v>2591</v>
      </c>
      <c r="E33" s="600"/>
    </row>
  </sheetData>
  <sheetProtection password="D13A" sheet="1" selectLockedCells="1"/>
  <mergeCells count="25">
    <mergeCell ref="J18:K18"/>
    <mergeCell ref="J19:K19"/>
    <mergeCell ref="G13:H13"/>
    <mergeCell ref="G14:H14"/>
    <mergeCell ref="G15:H15"/>
    <mergeCell ref="G16:H16"/>
    <mergeCell ref="G17:H17"/>
    <mergeCell ref="G18:H18"/>
    <mergeCell ref="G19:H19"/>
    <mergeCell ref="J17:K17"/>
    <mergeCell ref="J16:K16"/>
    <mergeCell ref="J14:K14"/>
    <mergeCell ref="J15:K15"/>
    <mergeCell ref="B8:C8"/>
    <mergeCell ref="D8:K8"/>
    <mergeCell ref="L8:L9"/>
    <mergeCell ref="J9:K9"/>
    <mergeCell ref="J10:K10"/>
    <mergeCell ref="G9:H9"/>
    <mergeCell ref="G10:H10"/>
    <mergeCell ref="G11:H11"/>
    <mergeCell ref="G12:H12"/>
    <mergeCell ref="J11:K11"/>
    <mergeCell ref="J12:K12"/>
    <mergeCell ref="J13:K13"/>
  </mergeCells>
  <phoneticPr fontId="22"/>
  <conditionalFormatting sqref="D10:F19">
    <cfRule type="cellIs" dxfId="3" priority="3" stopIfTrue="1" operator="equal">
      <formula>"実施"</formula>
    </cfRule>
  </conditionalFormatting>
  <conditionalFormatting sqref="B10:G19">
    <cfRule type="cellIs" dxfId="2" priority="2" stopIfTrue="1" operator="equal">
      <formula>""</formula>
    </cfRule>
  </conditionalFormatting>
  <conditionalFormatting sqref="I10:J19">
    <cfRule type="cellIs" dxfId="1" priority="1" stopIfTrue="1" operator="equal">
      <formula>""</formula>
    </cfRule>
  </conditionalFormatting>
  <dataValidations count="4">
    <dataValidation type="list" allowBlank="1" showInputMessage="1" showErrorMessage="1" sqref="B10:B19" xr:uid="{00000000-0002-0000-0900-000000000000}">
      <formula1>$B$22:$B$24</formula1>
    </dataValidation>
    <dataValidation type="list" allowBlank="1" showInputMessage="1" showErrorMessage="1" sqref="D10:F19" xr:uid="{00000000-0002-0000-0900-000001000000}">
      <formula1>$D$22</formula1>
    </dataValidation>
    <dataValidation type="textLength" imeMode="on" operator="lessThanOrEqual" allowBlank="1" showInputMessage="1" showErrorMessage="1" errorTitle="入力エラー" error="文字数制限(1000文字以内)を超過しています。" sqref="C22:C33 B22:B24" xr:uid="{00000000-0002-0000-0900-000002000000}">
      <formula1>1000</formula1>
    </dataValidation>
    <dataValidation type="list" allowBlank="1" showInputMessage="1" showErrorMessage="1" sqref="C10:C19" xr:uid="{00000000-0002-0000-0900-000003000000}">
      <formula1>INDIRECT("_" &amp; LEFT($B10,1))</formula1>
    </dataValidation>
  </dataValidations>
  <pageMargins left="0.94488188976377963" right="0.74803149606299213" top="0.59055118110236227" bottom="0" header="0.51181102362204722" footer="0.51181102362204722"/>
  <pageSetup paperSize="9" scale="55"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N57"/>
  <sheetViews>
    <sheetView showGridLines="0" showZeros="0" view="pageBreakPreview" zoomScale="85" zoomScaleNormal="85" zoomScaleSheetLayoutView="85" workbookViewId="0">
      <selection activeCell="C5" sqref="C5:D5"/>
    </sheetView>
  </sheetViews>
  <sheetFormatPr defaultColWidth="9" defaultRowHeight="13.2"/>
  <cols>
    <col min="1" max="1" width="2.88671875" style="341" customWidth="1"/>
    <col min="2" max="2" width="29.44140625" style="359" customWidth="1"/>
    <col min="3" max="3" width="9.44140625" style="359" customWidth="1"/>
    <col min="4" max="4" width="33.33203125" style="359" customWidth="1"/>
    <col min="5" max="5" width="17.21875" style="359" customWidth="1"/>
    <col min="6" max="6" width="5.21875" style="359" bestFit="1" customWidth="1"/>
    <col min="7" max="7" width="9" style="359" hidden="1" customWidth="1"/>
    <col min="8" max="8" width="75.33203125" style="397" bestFit="1" customWidth="1"/>
    <col min="9" max="16384" width="9" style="359"/>
  </cols>
  <sheetData>
    <row r="1" spans="1:14" s="342" customFormat="1">
      <c r="A1" s="392" t="s">
        <v>924</v>
      </c>
      <c r="H1" s="396"/>
    </row>
    <row r="2" spans="1:14" ht="20.25" customHeight="1">
      <c r="A2" s="102" t="s">
        <v>2508</v>
      </c>
      <c r="B2" s="27"/>
      <c r="C2" s="27"/>
      <c r="D2" s="27"/>
      <c r="E2" s="27"/>
      <c r="F2" s="27"/>
    </row>
    <row r="3" spans="1:14" ht="20.25" customHeight="1">
      <c r="A3" s="1" t="s">
        <v>2546</v>
      </c>
      <c r="B3" s="27"/>
      <c r="C3" s="27"/>
      <c r="D3" s="27"/>
      <c r="E3" s="27"/>
      <c r="F3" s="27"/>
    </row>
    <row r="4" spans="1:14" ht="38.25" customHeight="1">
      <c r="A4" s="3"/>
      <c r="B4" s="2" t="s">
        <v>1133</v>
      </c>
      <c r="C4" s="1127" t="s">
        <v>1326</v>
      </c>
      <c r="D4" s="1128"/>
      <c r="E4" s="1127" t="s">
        <v>1277</v>
      </c>
      <c r="F4" s="1128"/>
    </row>
    <row r="5" spans="1:14" ht="24.75" customHeight="1">
      <c r="A5" s="3">
        <v>1</v>
      </c>
      <c r="B5" s="103"/>
      <c r="C5" s="1239"/>
      <c r="D5" s="1240"/>
      <c r="E5" s="1235"/>
      <c r="F5" s="1236"/>
      <c r="G5" s="359" t="str">
        <f>LEFT(B5,1)</f>
        <v/>
      </c>
      <c r="H5" s="510" t="s">
        <v>962</v>
      </c>
      <c r="I5" s="380"/>
      <c r="J5" s="380"/>
      <c r="K5" s="380"/>
      <c r="L5" s="380"/>
      <c r="M5" s="380"/>
      <c r="N5" s="380"/>
    </row>
    <row r="6" spans="1:14" ht="24.75" customHeight="1">
      <c r="A6" s="3">
        <v>2</v>
      </c>
      <c r="B6" s="103"/>
      <c r="C6" s="1239"/>
      <c r="D6" s="1240"/>
      <c r="E6" s="1235"/>
      <c r="F6" s="1236"/>
      <c r="G6" s="359" t="str">
        <f t="shared" ref="G6:G14" si="0">LEFT(B6,1)</f>
        <v/>
      </c>
      <c r="H6" s="510" t="s">
        <v>2610</v>
      </c>
      <c r="I6" s="380"/>
      <c r="J6" s="380"/>
      <c r="K6" s="380"/>
      <c r="L6" s="380"/>
      <c r="M6" s="380"/>
      <c r="N6" s="380"/>
    </row>
    <row r="7" spans="1:14" ht="24.75" customHeight="1">
      <c r="A7" s="3">
        <v>3</v>
      </c>
      <c r="B7" s="103"/>
      <c r="C7" s="1239"/>
      <c r="D7" s="1240"/>
      <c r="E7" s="1235"/>
      <c r="F7" s="1236"/>
      <c r="G7" s="359" t="str">
        <f t="shared" si="0"/>
        <v/>
      </c>
      <c r="H7" s="510" t="s">
        <v>2611</v>
      </c>
    </row>
    <row r="8" spans="1:14" ht="24.75" customHeight="1">
      <c r="A8" s="3">
        <v>4</v>
      </c>
      <c r="B8" s="103"/>
      <c r="C8" s="1239"/>
      <c r="D8" s="1240"/>
      <c r="E8" s="1235"/>
      <c r="F8" s="1236"/>
      <c r="G8" s="359" t="str">
        <f t="shared" si="0"/>
        <v/>
      </c>
      <c r="H8" s="362" t="s">
        <v>2609</v>
      </c>
    </row>
    <row r="9" spans="1:14" ht="24.75" customHeight="1">
      <c r="A9" s="3">
        <v>5</v>
      </c>
      <c r="B9" s="103"/>
      <c r="C9" s="1239"/>
      <c r="D9" s="1240"/>
      <c r="E9" s="1235"/>
      <c r="F9" s="1236"/>
      <c r="G9" s="359" t="str">
        <f t="shared" si="0"/>
        <v/>
      </c>
      <c r="H9" s="362"/>
    </row>
    <row r="10" spans="1:14" ht="24.75" customHeight="1">
      <c r="A10" s="3">
        <v>6</v>
      </c>
      <c r="B10" s="103"/>
      <c r="C10" s="1239"/>
      <c r="D10" s="1240"/>
      <c r="E10" s="1235"/>
      <c r="F10" s="1236"/>
      <c r="G10" s="359" t="str">
        <f t="shared" si="0"/>
        <v/>
      </c>
      <c r="H10" s="362"/>
    </row>
    <row r="11" spans="1:14" ht="24.75" customHeight="1">
      <c r="A11" s="3">
        <v>7</v>
      </c>
      <c r="B11" s="103"/>
      <c r="C11" s="1239"/>
      <c r="D11" s="1240"/>
      <c r="E11" s="1235"/>
      <c r="F11" s="1236"/>
      <c r="G11" s="359" t="str">
        <f t="shared" si="0"/>
        <v/>
      </c>
      <c r="H11" s="362"/>
    </row>
    <row r="12" spans="1:14" ht="24.75" customHeight="1">
      <c r="A12" s="3">
        <v>8</v>
      </c>
      <c r="B12" s="103"/>
      <c r="C12" s="1239"/>
      <c r="D12" s="1240"/>
      <c r="E12" s="1235"/>
      <c r="F12" s="1236"/>
      <c r="G12" s="359" t="str">
        <f t="shared" si="0"/>
        <v/>
      </c>
      <c r="H12" s="362"/>
    </row>
    <row r="13" spans="1:14" ht="24.75" customHeight="1">
      <c r="A13" s="3">
        <v>9</v>
      </c>
      <c r="B13" s="103"/>
      <c r="C13" s="1239"/>
      <c r="D13" s="1240"/>
      <c r="E13" s="1235"/>
      <c r="F13" s="1236"/>
      <c r="G13" s="359" t="str">
        <f t="shared" si="0"/>
        <v/>
      </c>
      <c r="H13" s="362"/>
    </row>
    <row r="14" spans="1:14" ht="24.75" customHeight="1">
      <c r="A14" s="3">
        <v>10</v>
      </c>
      <c r="B14" s="103"/>
      <c r="C14" s="1239"/>
      <c r="D14" s="1240"/>
      <c r="E14" s="1235"/>
      <c r="F14" s="1236"/>
      <c r="G14" s="359" t="str">
        <f t="shared" si="0"/>
        <v/>
      </c>
      <c r="H14" s="362"/>
    </row>
    <row r="15" spans="1:14" ht="24.75" hidden="1" customHeight="1">
      <c r="A15" s="3"/>
      <c r="B15" s="417"/>
      <c r="C15" s="418"/>
      <c r="D15" s="419"/>
      <c r="E15" s="1241">
        <f>SUMIF(G5:G14,1,E5:F14)+SUMIF(G5:G14,2,E5:F14)+SUMIF(G5:G14,3,E5:F14)</f>
        <v>0</v>
      </c>
      <c r="F15" s="1242"/>
      <c r="H15" s="362"/>
    </row>
    <row r="16" spans="1:14" ht="24.75" customHeight="1">
      <c r="A16" s="3"/>
      <c r="B16" s="417"/>
      <c r="C16" s="418"/>
      <c r="D16" s="419" t="s">
        <v>961</v>
      </c>
      <c r="E16" s="1237">
        <f>SUMIF(G5:G14,1,E5:F14)+SUMIF(G5:G14,2,E5:F14)+SUMIF(G5:G14,3,E5:F14)+SUMIF(G5:G14,4,E5:F14)</f>
        <v>0</v>
      </c>
      <c r="F16" s="1238"/>
      <c r="G16" s="381">
        <f>-E16</f>
        <v>0</v>
      </c>
      <c r="H16" s="362"/>
    </row>
    <row r="17" spans="1:8" ht="24.75" customHeight="1">
      <c r="A17" s="3"/>
      <c r="B17" s="418"/>
      <c r="C17" s="418"/>
      <c r="D17" s="420"/>
      <c r="E17" s="420"/>
      <c r="F17" s="27"/>
      <c r="H17" s="362"/>
    </row>
    <row r="18" spans="1:8">
      <c r="A18" s="102" t="s">
        <v>2547</v>
      </c>
      <c r="B18" s="102"/>
      <c r="C18" s="102"/>
      <c r="D18" s="27"/>
      <c r="E18" s="27"/>
      <c r="F18" s="27"/>
      <c r="H18" s="362"/>
    </row>
    <row r="19" spans="1:8">
      <c r="A19" s="3"/>
      <c r="B19" s="1226"/>
      <c r="C19" s="1227"/>
      <c r="D19" s="1227"/>
      <c r="E19" s="1227"/>
      <c r="F19" s="1228"/>
      <c r="G19" s="344" t="s">
        <v>1311</v>
      </c>
      <c r="H19" s="362" t="s">
        <v>1075</v>
      </c>
    </row>
    <row r="20" spans="1:8">
      <c r="A20" s="3"/>
      <c r="B20" s="1229"/>
      <c r="C20" s="1230"/>
      <c r="D20" s="1230"/>
      <c r="E20" s="1230"/>
      <c r="F20" s="1231"/>
      <c r="H20" s="362" t="s">
        <v>1076</v>
      </c>
    </row>
    <row r="21" spans="1:8">
      <c r="A21" s="3"/>
      <c r="B21" s="1229"/>
      <c r="C21" s="1230"/>
      <c r="D21" s="1230"/>
      <c r="E21" s="1230"/>
      <c r="F21" s="1231"/>
      <c r="H21" s="362"/>
    </row>
    <row r="22" spans="1:8">
      <c r="A22" s="3"/>
      <c r="B22" s="1229"/>
      <c r="C22" s="1230"/>
      <c r="D22" s="1230"/>
      <c r="E22" s="1230"/>
      <c r="F22" s="1231"/>
      <c r="H22" s="362"/>
    </row>
    <row r="23" spans="1:8">
      <c r="A23" s="3"/>
      <c r="B23" s="1229"/>
      <c r="C23" s="1230"/>
      <c r="D23" s="1230"/>
      <c r="E23" s="1230"/>
      <c r="F23" s="1231"/>
      <c r="H23" s="362"/>
    </row>
    <row r="24" spans="1:8">
      <c r="A24" s="3"/>
      <c r="B24" s="1229"/>
      <c r="C24" s="1230"/>
      <c r="D24" s="1230"/>
      <c r="E24" s="1230"/>
      <c r="F24" s="1231"/>
      <c r="H24" s="362"/>
    </row>
    <row r="25" spans="1:8">
      <c r="A25" s="3"/>
      <c r="B25" s="1229"/>
      <c r="C25" s="1230"/>
      <c r="D25" s="1230"/>
      <c r="E25" s="1230"/>
      <c r="F25" s="1231"/>
      <c r="H25" s="362"/>
    </row>
    <row r="26" spans="1:8">
      <c r="A26" s="3"/>
      <c r="B26" s="1229"/>
      <c r="C26" s="1230"/>
      <c r="D26" s="1230"/>
      <c r="E26" s="1230"/>
      <c r="F26" s="1231"/>
      <c r="H26" s="362"/>
    </row>
    <row r="27" spans="1:8">
      <c r="A27" s="3"/>
      <c r="B27" s="1229"/>
      <c r="C27" s="1230"/>
      <c r="D27" s="1230"/>
      <c r="E27" s="1230"/>
      <c r="F27" s="1231"/>
      <c r="H27" s="362"/>
    </row>
    <row r="28" spans="1:8">
      <c r="A28" s="3"/>
      <c r="B28" s="1229"/>
      <c r="C28" s="1230"/>
      <c r="D28" s="1230"/>
      <c r="E28" s="1230"/>
      <c r="F28" s="1231"/>
      <c r="H28" s="362"/>
    </row>
    <row r="29" spans="1:8">
      <c r="A29" s="3"/>
      <c r="B29" s="1229"/>
      <c r="C29" s="1230"/>
      <c r="D29" s="1230"/>
      <c r="E29" s="1230"/>
      <c r="F29" s="1231"/>
      <c r="H29" s="362"/>
    </row>
    <row r="30" spans="1:8">
      <c r="A30" s="3"/>
      <c r="B30" s="1229"/>
      <c r="C30" s="1230"/>
      <c r="D30" s="1230"/>
      <c r="E30" s="1230"/>
      <c r="F30" s="1231"/>
      <c r="H30" s="362"/>
    </row>
    <row r="31" spans="1:8">
      <c r="A31" s="3"/>
      <c r="B31" s="1229"/>
      <c r="C31" s="1230"/>
      <c r="D31" s="1230"/>
      <c r="E31" s="1230"/>
      <c r="F31" s="1231"/>
      <c r="H31" s="362"/>
    </row>
    <row r="32" spans="1:8">
      <c r="A32" s="3"/>
      <c r="B32" s="1232"/>
      <c r="C32" s="1233"/>
      <c r="D32" s="1233"/>
      <c r="E32" s="1233"/>
      <c r="F32" s="1234"/>
      <c r="H32" s="362"/>
    </row>
    <row r="33" spans="1:8">
      <c r="A33" s="38"/>
      <c r="B33" s="27"/>
      <c r="C33" s="27"/>
      <c r="D33" s="27"/>
      <c r="E33" s="27"/>
      <c r="F33" s="27"/>
      <c r="H33" s="362"/>
    </row>
    <row r="34" spans="1:8">
      <c r="A34" s="603"/>
      <c r="B34" s="604"/>
      <c r="C34" s="604"/>
      <c r="D34" s="604"/>
      <c r="E34" s="604"/>
      <c r="F34" s="604"/>
      <c r="H34" s="362"/>
    </row>
    <row r="35" spans="1:8">
      <c r="A35" s="605"/>
      <c r="B35" s="606"/>
      <c r="C35" s="606"/>
      <c r="D35" s="606"/>
      <c r="E35" s="606"/>
      <c r="F35" s="606"/>
      <c r="G35" s="344" t="s">
        <v>1311</v>
      </c>
      <c r="H35" s="362"/>
    </row>
    <row r="36" spans="1:8">
      <c r="A36" s="605"/>
      <c r="B36" s="606"/>
      <c r="C36" s="606"/>
      <c r="D36" s="606"/>
      <c r="E36" s="606"/>
      <c r="F36" s="606"/>
      <c r="H36" s="362"/>
    </row>
    <row r="37" spans="1:8">
      <c r="A37" s="605"/>
      <c r="B37" s="606"/>
      <c r="C37" s="606"/>
      <c r="D37" s="606"/>
      <c r="E37" s="606"/>
      <c r="F37" s="606"/>
      <c r="H37" s="362"/>
    </row>
    <row r="38" spans="1:8">
      <c r="A38" s="605"/>
      <c r="B38" s="606"/>
      <c r="C38" s="606"/>
      <c r="D38" s="606"/>
      <c r="E38" s="606"/>
      <c r="F38" s="606"/>
      <c r="H38" s="362"/>
    </row>
    <row r="39" spans="1:8">
      <c r="A39" s="605"/>
      <c r="B39" s="606"/>
      <c r="C39" s="606"/>
      <c r="D39" s="606"/>
      <c r="E39" s="606"/>
      <c r="F39" s="606"/>
    </row>
    <row r="40" spans="1:8">
      <c r="A40" s="605"/>
      <c r="B40" s="606"/>
      <c r="C40" s="606"/>
      <c r="D40" s="606"/>
      <c r="E40" s="606"/>
      <c r="F40" s="606"/>
    </row>
    <row r="41" spans="1:8">
      <c r="A41" s="605"/>
      <c r="B41" s="606"/>
      <c r="C41" s="606"/>
      <c r="D41" s="606"/>
      <c r="E41" s="606"/>
      <c r="F41" s="606"/>
    </row>
    <row r="42" spans="1:8">
      <c r="A42" s="605"/>
      <c r="B42" s="606"/>
      <c r="C42" s="606"/>
      <c r="D42" s="606"/>
      <c r="E42" s="606"/>
      <c r="F42" s="606"/>
    </row>
    <row r="43" spans="1:8">
      <c r="A43" s="605"/>
      <c r="B43" s="606"/>
      <c r="C43" s="606"/>
      <c r="D43" s="606"/>
      <c r="E43" s="606"/>
      <c r="F43" s="606"/>
    </row>
    <row r="44" spans="1:8">
      <c r="A44" s="605"/>
      <c r="B44" s="606"/>
      <c r="C44" s="606"/>
      <c r="D44" s="606"/>
      <c r="E44" s="606"/>
      <c r="F44" s="606"/>
    </row>
    <row r="45" spans="1:8">
      <c r="A45" s="605"/>
      <c r="B45" s="606"/>
      <c r="C45" s="606"/>
      <c r="D45" s="606"/>
      <c r="E45" s="606"/>
      <c r="F45" s="606"/>
    </row>
    <row r="46" spans="1:8">
      <c r="A46" s="605"/>
      <c r="B46" s="606"/>
      <c r="C46" s="606"/>
      <c r="D46" s="606"/>
      <c r="E46" s="606"/>
      <c r="F46" s="606"/>
    </row>
    <row r="47" spans="1:8">
      <c r="A47" s="605"/>
      <c r="B47" s="606"/>
      <c r="C47" s="606"/>
      <c r="D47" s="606"/>
      <c r="E47" s="606"/>
      <c r="F47" s="606"/>
    </row>
    <row r="48" spans="1:8">
      <c r="A48" s="605"/>
      <c r="B48" s="606"/>
      <c r="C48" s="606"/>
      <c r="D48" s="606"/>
      <c r="E48" s="606"/>
      <c r="F48" s="606"/>
    </row>
    <row r="50" spans="2:2" hidden="1">
      <c r="B50" s="382" t="s">
        <v>1324</v>
      </c>
    </row>
    <row r="51" spans="2:2" hidden="1">
      <c r="B51" s="447" t="s">
        <v>2566</v>
      </c>
    </row>
    <row r="52" spans="2:2" hidden="1">
      <c r="B52" s="447" t="s">
        <v>2567</v>
      </c>
    </row>
    <row r="53" spans="2:2" hidden="1">
      <c r="B53" s="383" t="s">
        <v>2568</v>
      </c>
    </row>
    <row r="54" spans="2:2" hidden="1">
      <c r="B54" s="383" t="s">
        <v>2607</v>
      </c>
    </row>
    <row r="55" spans="2:2" hidden="1">
      <c r="B55" s="383" t="s">
        <v>2608</v>
      </c>
    </row>
    <row r="56" spans="2:2">
      <c r="B56" s="383"/>
    </row>
    <row r="57" spans="2:2">
      <c r="B57" s="383"/>
    </row>
  </sheetData>
  <sheetProtection algorithmName="SHA-512" hashValue="EINoO4VZN9N8OdZjeo9VzH7Au/e4YFCz/H3aH8B/5mTlPs5v+zgRG9g3/zjLw9EQ5MNssrwC0VjW+N7L2WaxlQ==" saltValue="RX6ZAqfi14cBWS33dtV0sg==" spinCount="100000" sheet="1" selectLockedCells="1"/>
  <mergeCells count="25">
    <mergeCell ref="E10:F10"/>
    <mergeCell ref="C14:D14"/>
    <mergeCell ref="E14:F14"/>
    <mergeCell ref="C4:D4"/>
    <mergeCell ref="C5:D5"/>
    <mergeCell ref="E5:F5"/>
    <mergeCell ref="E6:F6"/>
    <mergeCell ref="E4:F4"/>
    <mergeCell ref="C6:D6"/>
    <mergeCell ref="B19:F32"/>
    <mergeCell ref="E7:F7"/>
    <mergeCell ref="E8:F8"/>
    <mergeCell ref="E16:F16"/>
    <mergeCell ref="E11:F11"/>
    <mergeCell ref="C12:D12"/>
    <mergeCell ref="E12:F12"/>
    <mergeCell ref="C13:D13"/>
    <mergeCell ref="E15:F15"/>
    <mergeCell ref="C11:D11"/>
    <mergeCell ref="E9:F9"/>
    <mergeCell ref="E13:F13"/>
    <mergeCell ref="C7:D7"/>
    <mergeCell ref="C8:D8"/>
    <mergeCell ref="C9:D9"/>
    <mergeCell ref="C10:D10"/>
  </mergeCells>
  <phoneticPr fontId="22"/>
  <conditionalFormatting sqref="B19:F32 B5:F14">
    <cfRule type="cellIs" dxfId="0" priority="1" stopIfTrue="1" operator="equal">
      <formula>""</formula>
    </cfRule>
  </conditionalFormatting>
  <dataValidations count="7">
    <dataValidation type="textLength" imeMode="off" operator="lessThanOrEqual" allowBlank="1" showInputMessage="1" showErrorMessage="1" errorTitle="入力エラー" error="桁数が不正です。" sqref="B15:B16" xr:uid="{00000000-0002-0000-0A00-000000000000}">
      <formula1>1</formula1>
    </dataValidation>
    <dataValidation type="textLength" imeMode="on" operator="lessThanOrEqual" allowBlank="1" showInputMessage="1" showErrorMessage="1" errorTitle="入力エラー" error="桁数が不正です。" sqref="C15:D16" xr:uid="{00000000-0002-0000-0A00-000001000000}">
      <formula1>50</formula1>
    </dataValidation>
    <dataValidation type="whole" operator="greaterThanOrEqual" allowBlank="1" showInputMessage="1" showErrorMessage="1" errorTitle="入力エラー" error="数値を入力してください。" sqref="E15:F15" xr:uid="{00000000-0002-0000-0A00-000002000000}">
      <formula1>1</formula1>
    </dataValidation>
    <dataValidation type="textLength" imeMode="on" operator="lessThanOrEqual" allowBlank="1" showInputMessage="1" showErrorMessage="1" errorTitle="入力エラー" error="文字数制限(100文字以内)を超過しています。" sqref="C5:D14" xr:uid="{00000000-0002-0000-0A00-000003000000}">
      <formula1>100</formula1>
    </dataValidation>
    <dataValidation type="textLength" imeMode="on" operator="lessThanOrEqual" allowBlank="1" showInputMessage="1" showErrorMessage="1" errorTitle="入力エラー" error="文字数制限(1000文字以内)を超過しています。" sqref="B35:F48 B19:F32" xr:uid="{00000000-0002-0000-0A00-000004000000}">
      <formula1>1000</formula1>
    </dataValidation>
    <dataValidation type="whole" imeMode="off" operator="notBetween" allowBlank="1" showInputMessage="1" showErrorMessage="1" error="整数値を入力してください。" sqref="E5:F14" xr:uid="{00000000-0002-0000-0A00-000005000000}">
      <formula1>0</formula1>
      <formula2>0</formula2>
    </dataValidation>
    <dataValidation type="list" allowBlank="1" showInputMessage="1" showErrorMessage="1" sqref="B5:B14" xr:uid="{00000000-0002-0000-0A00-000006000000}">
      <formula1>$B$51:$B$55</formula1>
    </dataValidation>
  </dataValidations>
  <pageMargins left="0.94488188976377963" right="0.74803149606299213" top="0.59055118110236227" bottom="0" header="0.51181102362204722" footer="0.51181102362204722"/>
  <pageSetup paperSize="9" scale="87"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7"/>
  </sheetPr>
  <dimension ref="A1:F100"/>
  <sheetViews>
    <sheetView workbookViewId="0">
      <selection activeCell="D10" sqref="D10"/>
    </sheetView>
  </sheetViews>
  <sheetFormatPr defaultColWidth="9" defaultRowHeight="13.2"/>
  <cols>
    <col min="1" max="1" width="36.44140625" style="9" bestFit="1" customWidth="1"/>
    <col min="2" max="2" width="3" style="9" bestFit="1" customWidth="1"/>
    <col min="3" max="3" width="35.6640625" style="9" customWidth="1"/>
    <col min="4" max="4" width="39.109375" style="202" bestFit="1" customWidth="1"/>
    <col min="5" max="5" width="3.44140625" style="201" bestFit="1" customWidth="1"/>
    <col min="6" max="6" width="26.77734375" style="205" customWidth="1"/>
    <col min="7" max="16384" width="9" style="201"/>
  </cols>
  <sheetData>
    <row r="1" spans="1:6" ht="13.8" thickBot="1">
      <c r="A1" s="209" t="s">
        <v>1210</v>
      </c>
      <c r="B1" s="211"/>
      <c r="C1" s="209" t="s">
        <v>1211</v>
      </c>
      <c r="D1" s="203" t="s">
        <v>1722</v>
      </c>
      <c r="E1" s="204"/>
      <c r="F1" s="204"/>
    </row>
    <row r="2" spans="1:6">
      <c r="A2" s="212" t="s">
        <v>1098</v>
      </c>
      <c r="B2" s="210" t="s">
        <v>1077</v>
      </c>
      <c r="C2" s="213" t="s">
        <v>1624</v>
      </c>
      <c r="D2" s="201"/>
      <c r="E2" s="205"/>
      <c r="F2" s="201"/>
    </row>
    <row r="3" spans="1:6">
      <c r="A3" s="214" t="s">
        <v>1099</v>
      </c>
      <c r="B3" s="206"/>
      <c r="C3" s="208" t="s">
        <v>1625</v>
      </c>
      <c r="D3" s="201"/>
      <c r="E3" s="205"/>
      <c r="F3" s="201"/>
    </row>
    <row r="4" spans="1:6">
      <c r="A4" s="214" t="s">
        <v>1100</v>
      </c>
      <c r="B4" s="206" t="s">
        <v>1078</v>
      </c>
      <c r="C4" s="208" t="s">
        <v>1626</v>
      </c>
    </row>
    <row r="5" spans="1:6">
      <c r="A5" s="214" t="s">
        <v>1101</v>
      </c>
      <c r="B5" s="206"/>
      <c r="C5" s="208" t="s">
        <v>1627</v>
      </c>
    </row>
    <row r="6" spans="1:6">
      <c r="A6" s="214" t="s">
        <v>1102</v>
      </c>
      <c r="B6" s="206" t="s">
        <v>1079</v>
      </c>
      <c r="C6" s="208" t="s">
        <v>1628</v>
      </c>
    </row>
    <row r="7" spans="1:6">
      <c r="A7" s="214" t="s">
        <v>1103</v>
      </c>
      <c r="B7" s="206" t="s">
        <v>1080</v>
      </c>
      <c r="C7" s="208" t="s">
        <v>1629</v>
      </c>
    </row>
    <row r="8" spans="1:6">
      <c r="A8" s="214" t="s">
        <v>1104</v>
      </c>
      <c r="B8" s="206"/>
      <c r="C8" s="208" t="s">
        <v>1630</v>
      </c>
    </row>
    <row r="9" spans="1:6">
      <c r="A9" s="214" t="s">
        <v>1105</v>
      </c>
      <c r="B9" s="206"/>
      <c r="C9" s="208" t="s">
        <v>1631</v>
      </c>
    </row>
    <row r="10" spans="1:6">
      <c r="A10" s="214" t="s">
        <v>1106</v>
      </c>
      <c r="B10" s="206" t="s">
        <v>1081</v>
      </c>
      <c r="C10" s="208" t="s">
        <v>1632</v>
      </c>
    </row>
    <row r="11" spans="1:6">
      <c r="A11" s="214" t="s">
        <v>1107</v>
      </c>
      <c r="B11" s="206"/>
      <c r="C11" s="208" t="s">
        <v>1633</v>
      </c>
    </row>
    <row r="12" spans="1:6">
      <c r="A12" s="214" t="s">
        <v>1108</v>
      </c>
      <c r="B12" s="206"/>
      <c r="C12" s="208" t="s">
        <v>1634</v>
      </c>
    </row>
    <row r="13" spans="1:6">
      <c r="A13" s="214" t="s">
        <v>1109</v>
      </c>
      <c r="B13" s="206"/>
      <c r="C13" s="208" t="s">
        <v>1635</v>
      </c>
    </row>
    <row r="14" spans="1:6">
      <c r="A14" s="214" t="s">
        <v>1110</v>
      </c>
      <c r="B14" s="206"/>
      <c r="C14" s="208" t="s">
        <v>1636</v>
      </c>
    </row>
    <row r="15" spans="1:6">
      <c r="A15" s="214" t="s">
        <v>1111</v>
      </c>
      <c r="B15" s="206"/>
      <c r="C15" s="208" t="s">
        <v>1637</v>
      </c>
    </row>
    <row r="16" spans="1:6">
      <c r="A16" s="214" t="s">
        <v>1112</v>
      </c>
      <c r="B16" s="206"/>
      <c r="C16" s="208" t="s">
        <v>1638</v>
      </c>
    </row>
    <row r="17" spans="1:3">
      <c r="A17" s="218" t="s">
        <v>1113</v>
      </c>
      <c r="B17" s="206"/>
      <c r="C17" s="208" t="s">
        <v>1639</v>
      </c>
    </row>
    <row r="18" spans="1:3">
      <c r="A18" s="214" t="s">
        <v>1114</v>
      </c>
      <c r="B18" s="206"/>
      <c r="C18" s="208" t="s">
        <v>1640</v>
      </c>
    </row>
    <row r="19" spans="1:3">
      <c r="A19" s="214" t="s">
        <v>1115</v>
      </c>
      <c r="B19" s="206"/>
      <c r="C19" s="208" t="s">
        <v>1641</v>
      </c>
    </row>
    <row r="20" spans="1:3">
      <c r="A20" s="214" t="s">
        <v>1116</v>
      </c>
      <c r="B20" s="206"/>
      <c r="C20" s="208" t="s">
        <v>1642</v>
      </c>
    </row>
    <row r="21" spans="1:3">
      <c r="A21" s="214" t="s">
        <v>1117</v>
      </c>
      <c r="B21" s="206"/>
      <c r="C21" s="208" t="s">
        <v>1643</v>
      </c>
    </row>
    <row r="22" spans="1:3">
      <c r="B22" s="207"/>
      <c r="C22" s="208" t="s">
        <v>1644</v>
      </c>
    </row>
    <row r="23" spans="1:3">
      <c r="B23" s="207"/>
      <c r="C23" s="208" t="s">
        <v>1645</v>
      </c>
    </row>
    <row r="24" spans="1:3">
      <c r="B24" s="207"/>
      <c r="C24" s="208" t="s">
        <v>1646</v>
      </c>
    </row>
    <row r="25" spans="1:3">
      <c r="B25" s="207"/>
      <c r="C25" s="208" t="s">
        <v>1647</v>
      </c>
    </row>
    <row r="26" spans="1:3">
      <c r="B26" s="207"/>
      <c r="C26" s="208" t="s">
        <v>1648</v>
      </c>
    </row>
    <row r="27" spans="1:3">
      <c r="B27" s="207"/>
      <c r="C27" s="208" t="s">
        <v>1649</v>
      </c>
    </row>
    <row r="28" spans="1:3">
      <c r="B28" s="207"/>
      <c r="C28" s="208" t="s">
        <v>1650</v>
      </c>
    </row>
    <row r="29" spans="1:3">
      <c r="B29" s="207"/>
      <c r="C29" s="208" t="s">
        <v>1651</v>
      </c>
    </row>
    <row r="30" spans="1:3">
      <c r="B30" s="207"/>
      <c r="C30" s="208" t="s">
        <v>1652</v>
      </c>
    </row>
    <row r="31" spans="1:3">
      <c r="B31" s="207"/>
      <c r="C31" s="208" t="s">
        <v>1653</v>
      </c>
    </row>
    <row r="32" spans="1:3">
      <c r="B32" s="207"/>
      <c r="C32" s="208" t="s">
        <v>1654</v>
      </c>
    </row>
    <row r="33" spans="2:3">
      <c r="B33" s="207"/>
      <c r="C33" s="208" t="s">
        <v>1655</v>
      </c>
    </row>
    <row r="34" spans="2:3">
      <c r="B34" s="207" t="s">
        <v>1082</v>
      </c>
      <c r="C34" s="208" t="s">
        <v>1656</v>
      </c>
    </row>
    <row r="35" spans="2:3">
      <c r="B35" s="207"/>
      <c r="C35" s="208" t="s">
        <v>1657</v>
      </c>
    </row>
    <row r="36" spans="2:3">
      <c r="B36" s="207"/>
      <c r="C36" s="208" t="s">
        <v>1658</v>
      </c>
    </row>
    <row r="37" spans="2:3">
      <c r="B37" s="207"/>
      <c r="C37" s="208" t="s">
        <v>1659</v>
      </c>
    </row>
    <row r="38" spans="2:3">
      <c r="B38" s="207" t="s">
        <v>1083</v>
      </c>
      <c r="C38" s="208" t="s">
        <v>1660</v>
      </c>
    </row>
    <row r="39" spans="2:3">
      <c r="B39" s="207"/>
      <c r="C39" s="208" t="s">
        <v>1661</v>
      </c>
    </row>
    <row r="40" spans="2:3">
      <c r="B40" s="207"/>
      <c r="C40" s="208" t="s">
        <v>1662</v>
      </c>
    </row>
    <row r="41" spans="2:3">
      <c r="B41" s="207"/>
      <c r="C41" s="208" t="s">
        <v>1663</v>
      </c>
    </row>
    <row r="42" spans="2:3">
      <c r="B42" s="207"/>
      <c r="C42" s="208" t="s">
        <v>1664</v>
      </c>
    </row>
    <row r="43" spans="2:3">
      <c r="B43" s="207" t="s">
        <v>1084</v>
      </c>
      <c r="C43" s="208" t="s">
        <v>1665</v>
      </c>
    </row>
    <row r="44" spans="2:3">
      <c r="B44" s="207"/>
      <c r="C44" s="208" t="s">
        <v>1666</v>
      </c>
    </row>
    <row r="45" spans="2:3">
      <c r="B45" s="207"/>
      <c r="C45" s="208" t="s">
        <v>1667</v>
      </c>
    </row>
    <row r="46" spans="2:3">
      <c r="B46" s="207"/>
      <c r="C46" s="208" t="s">
        <v>1668</v>
      </c>
    </row>
    <row r="47" spans="2:3">
      <c r="B47" s="207"/>
      <c r="C47" s="208" t="s">
        <v>1669</v>
      </c>
    </row>
    <row r="48" spans="2:3">
      <c r="B48" s="207"/>
      <c r="C48" s="208" t="s">
        <v>1670</v>
      </c>
    </row>
    <row r="49" spans="2:3">
      <c r="B49" s="207"/>
      <c r="C49" s="208" t="s">
        <v>1671</v>
      </c>
    </row>
    <row r="50" spans="2:3">
      <c r="B50" s="207"/>
      <c r="C50" s="208" t="s">
        <v>1672</v>
      </c>
    </row>
    <row r="51" spans="2:3">
      <c r="B51" s="207" t="s">
        <v>1085</v>
      </c>
      <c r="C51" s="208" t="s">
        <v>1673</v>
      </c>
    </row>
    <row r="52" spans="2:3">
      <c r="B52" s="207"/>
      <c r="C52" s="208" t="s">
        <v>1674</v>
      </c>
    </row>
    <row r="53" spans="2:3">
      <c r="B53" s="207"/>
      <c r="C53" s="208" t="s">
        <v>1675</v>
      </c>
    </row>
    <row r="54" spans="2:3">
      <c r="B54" s="207"/>
      <c r="C54" s="208" t="s">
        <v>1676</v>
      </c>
    </row>
    <row r="55" spans="2:3">
      <c r="B55" s="207"/>
      <c r="C55" s="208" t="s">
        <v>1677</v>
      </c>
    </row>
    <row r="56" spans="2:3">
      <c r="B56" s="207"/>
      <c r="C56" s="208" t="s">
        <v>1678</v>
      </c>
    </row>
    <row r="57" spans="2:3">
      <c r="B57" s="207"/>
      <c r="C57" s="208" t="s">
        <v>1679</v>
      </c>
    </row>
    <row r="58" spans="2:3">
      <c r="B58" s="207"/>
      <c r="C58" s="208" t="s">
        <v>1680</v>
      </c>
    </row>
    <row r="59" spans="2:3">
      <c r="B59" s="207"/>
      <c r="C59" s="208" t="s">
        <v>1681</v>
      </c>
    </row>
    <row r="60" spans="2:3">
      <c r="B60" s="207"/>
      <c r="C60" s="208" t="s">
        <v>1682</v>
      </c>
    </row>
    <row r="61" spans="2:3">
      <c r="B61" s="207"/>
      <c r="C61" s="208" t="s">
        <v>1683</v>
      </c>
    </row>
    <row r="62" spans="2:3">
      <c r="B62" s="207"/>
      <c r="C62" s="208" t="s">
        <v>1684</v>
      </c>
    </row>
    <row r="63" spans="2:3">
      <c r="B63" s="207" t="s">
        <v>1086</v>
      </c>
      <c r="C63" s="208" t="s">
        <v>1685</v>
      </c>
    </row>
    <row r="64" spans="2:3">
      <c r="B64" s="207"/>
      <c r="C64" s="208" t="s">
        <v>1686</v>
      </c>
    </row>
    <row r="65" spans="2:3">
      <c r="B65" s="207"/>
      <c r="C65" s="208" t="s">
        <v>1687</v>
      </c>
    </row>
    <row r="66" spans="2:3">
      <c r="B66" s="207"/>
      <c r="C66" s="208" t="s">
        <v>1688</v>
      </c>
    </row>
    <row r="67" spans="2:3">
      <c r="B67" s="207"/>
      <c r="C67" s="208" t="s">
        <v>1689</v>
      </c>
    </row>
    <row r="68" spans="2:3">
      <c r="B68" s="207"/>
      <c r="C68" s="208" t="s">
        <v>1087</v>
      </c>
    </row>
    <row r="69" spans="2:3">
      <c r="B69" s="207" t="s">
        <v>1088</v>
      </c>
      <c r="C69" s="208" t="s">
        <v>1690</v>
      </c>
    </row>
    <row r="70" spans="2:3">
      <c r="B70" s="207"/>
      <c r="C70" s="208" t="s">
        <v>1691</v>
      </c>
    </row>
    <row r="71" spans="2:3">
      <c r="B71" s="207"/>
      <c r="C71" s="208" t="s">
        <v>1692</v>
      </c>
    </row>
    <row r="72" spans="2:3">
      <c r="B72" s="207" t="s">
        <v>1089</v>
      </c>
      <c r="C72" s="208" t="s">
        <v>1693</v>
      </c>
    </row>
    <row r="73" spans="2:3">
      <c r="B73" s="207"/>
      <c r="C73" s="208" t="s">
        <v>1694</v>
      </c>
    </row>
    <row r="74" spans="2:3">
      <c r="B74" s="207"/>
      <c r="C74" s="208" t="s">
        <v>1695</v>
      </c>
    </row>
    <row r="75" spans="2:3">
      <c r="B75" s="207"/>
      <c r="C75" s="208" t="s">
        <v>1696</v>
      </c>
    </row>
    <row r="76" spans="2:3">
      <c r="B76" s="207" t="s">
        <v>1090</v>
      </c>
      <c r="C76" s="208" t="s">
        <v>1697</v>
      </c>
    </row>
    <row r="77" spans="2:3">
      <c r="B77" s="207"/>
      <c r="C77" s="208" t="s">
        <v>1698</v>
      </c>
    </row>
    <row r="78" spans="2:3">
      <c r="B78" s="207"/>
      <c r="C78" s="208" t="s">
        <v>1699</v>
      </c>
    </row>
    <row r="79" spans="2:3">
      <c r="B79" s="207" t="s">
        <v>1091</v>
      </c>
      <c r="C79" s="208" t="s">
        <v>1700</v>
      </c>
    </row>
    <row r="80" spans="2:3">
      <c r="B80" s="207"/>
      <c r="C80" s="208" t="s">
        <v>1701</v>
      </c>
    </row>
    <row r="81" spans="2:3">
      <c r="B81" s="207"/>
      <c r="C81" s="208" t="s">
        <v>1702</v>
      </c>
    </row>
    <row r="82" spans="2:3">
      <c r="B82" s="207" t="s">
        <v>1092</v>
      </c>
      <c r="C82" s="208" t="s">
        <v>1703</v>
      </c>
    </row>
    <row r="83" spans="2:3">
      <c r="B83" s="207"/>
      <c r="C83" s="208" t="s">
        <v>1704</v>
      </c>
    </row>
    <row r="84" spans="2:3">
      <c r="B84" s="207" t="s">
        <v>1093</v>
      </c>
      <c r="C84" s="208" t="s">
        <v>1705</v>
      </c>
    </row>
    <row r="85" spans="2:3">
      <c r="B85" s="207"/>
      <c r="C85" s="208" t="s">
        <v>1706</v>
      </c>
    </row>
    <row r="86" spans="2:3">
      <c r="B86" s="207"/>
      <c r="C86" s="208" t="s">
        <v>1707</v>
      </c>
    </row>
    <row r="87" spans="2:3">
      <c r="B87" s="207" t="s">
        <v>1094</v>
      </c>
      <c r="C87" s="208" t="s">
        <v>1708</v>
      </c>
    </row>
    <row r="88" spans="2:3">
      <c r="B88" s="207"/>
      <c r="C88" s="208" t="s">
        <v>1709</v>
      </c>
    </row>
    <row r="89" spans="2:3">
      <c r="B89" s="207" t="s">
        <v>1095</v>
      </c>
      <c r="C89" s="208" t="s">
        <v>1710</v>
      </c>
    </row>
    <row r="90" spans="2:3">
      <c r="B90" s="207"/>
      <c r="C90" s="208" t="s">
        <v>1711</v>
      </c>
    </row>
    <row r="91" spans="2:3">
      <c r="B91" s="207"/>
      <c r="C91" s="208" t="s">
        <v>1712</v>
      </c>
    </row>
    <row r="92" spans="2:3">
      <c r="B92" s="207"/>
      <c r="C92" s="208" t="s">
        <v>1713</v>
      </c>
    </row>
    <row r="93" spans="2:3">
      <c r="B93" s="207"/>
      <c r="C93" s="208" t="s">
        <v>1714</v>
      </c>
    </row>
    <row r="94" spans="2:3">
      <c r="B94" s="207"/>
      <c r="C94" s="208" t="s">
        <v>1715</v>
      </c>
    </row>
    <row r="95" spans="2:3">
      <c r="B95" s="207"/>
      <c r="C95" s="208" t="s">
        <v>1716</v>
      </c>
    </row>
    <row r="96" spans="2:3">
      <c r="B96" s="207"/>
      <c r="C96" s="208" t="s">
        <v>1717</v>
      </c>
    </row>
    <row r="97" spans="2:3">
      <c r="B97" s="207"/>
      <c r="C97" s="208" t="s">
        <v>1718</v>
      </c>
    </row>
    <row r="98" spans="2:3">
      <c r="B98" s="207" t="s">
        <v>1096</v>
      </c>
      <c r="C98" s="208" t="s">
        <v>1719</v>
      </c>
    </row>
    <row r="99" spans="2:3">
      <c r="B99" s="207"/>
      <c r="C99" s="208" t="s">
        <v>1720</v>
      </c>
    </row>
    <row r="100" spans="2:3">
      <c r="B100" s="207" t="s">
        <v>1097</v>
      </c>
      <c r="C100" s="208" t="s">
        <v>1721</v>
      </c>
    </row>
  </sheetData>
  <sheetProtection password="D13A" sheet="1" objects="1" scenarios="1" selectLockedCells="1" selectUnlockedCells="1"/>
  <phoneticPr fontId="22"/>
  <pageMargins left="0.75" right="0.75" top="1" bottom="1" header="0.51200000000000001" footer="0.51200000000000001"/>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sheetPr>
  <dimension ref="A1:C33"/>
  <sheetViews>
    <sheetView showGridLines="0" zoomScale="80" zoomScaleNormal="80" workbookViewId="0">
      <pane ySplit="1" topLeftCell="A14" activePane="bottomLeft" state="frozen"/>
      <selection activeCell="N24" sqref="N24"/>
      <selection pane="bottomLeft" activeCell="F29" sqref="F29"/>
    </sheetView>
  </sheetViews>
  <sheetFormatPr defaultColWidth="9" defaultRowHeight="13.2"/>
  <cols>
    <col min="1" max="1" width="30.33203125" style="9" bestFit="1" customWidth="1"/>
    <col min="2" max="2" width="78" style="9" bestFit="1" customWidth="1"/>
    <col min="3" max="3" width="16.77734375" style="9" bestFit="1" customWidth="1"/>
    <col min="4" max="16384" width="9" style="9"/>
  </cols>
  <sheetData>
    <row r="1" spans="1:3" ht="13.8" thickBot="1">
      <c r="A1" s="225" t="s">
        <v>361</v>
      </c>
      <c r="B1" s="226" t="s">
        <v>368</v>
      </c>
      <c r="C1" s="227" t="s">
        <v>1441</v>
      </c>
    </row>
    <row r="2" spans="1:3" ht="19.8" thickTop="1">
      <c r="A2" s="228" t="s">
        <v>363</v>
      </c>
      <c r="B2" s="14" t="s">
        <v>1940</v>
      </c>
      <c r="C2" s="229">
        <v>25</v>
      </c>
    </row>
    <row r="3" spans="1:3" ht="19.2">
      <c r="A3" s="230" t="s">
        <v>364</v>
      </c>
      <c r="B3" s="13" t="s">
        <v>1442</v>
      </c>
      <c r="C3" s="231">
        <v>298</v>
      </c>
    </row>
    <row r="4" spans="1:3">
      <c r="A4" s="232" t="s">
        <v>365</v>
      </c>
      <c r="B4" s="13" t="s">
        <v>1941</v>
      </c>
      <c r="C4" s="231">
        <v>14800</v>
      </c>
    </row>
    <row r="5" spans="1:3">
      <c r="A5" s="233" t="s">
        <v>1434</v>
      </c>
      <c r="B5" s="13" t="s">
        <v>1942</v>
      </c>
      <c r="C5" s="231">
        <v>675</v>
      </c>
    </row>
    <row r="6" spans="1:3">
      <c r="A6" s="233"/>
      <c r="B6" s="13" t="s">
        <v>1943</v>
      </c>
      <c r="C6" s="231">
        <v>92</v>
      </c>
    </row>
    <row r="7" spans="1:3">
      <c r="A7" s="233"/>
      <c r="B7" s="13" t="s">
        <v>1944</v>
      </c>
      <c r="C7" s="231">
        <v>3500</v>
      </c>
    </row>
    <row r="8" spans="1:3">
      <c r="A8" s="233"/>
      <c r="B8" s="13" t="s">
        <v>1945</v>
      </c>
      <c r="C8" s="231">
        <v>1100</v>
      </c>
    </row>
    <row r="9" spans="1:3">
      <c r="A9" s="233"/>
      <c r="B9" s="13" t="s">
        <v>1946</v>
      </c>
      <c r="C9" s="231">
        <v>1430</v>
      </c>
    </row>
    <row r="10" spans="1:3">
      <c r="A10" s="233"/>
      <c r="B10" s="13" t="s">
        <v>1947</v>
      </c>
      <c r="C10" s="231">
        <v>353</v>
      </c>
    </row>
    <row r="11" spans="1:3">
      <c r="A11" s="233"/>
      <c r="B11" s="13" t="s">
        <v>1948</v>
      </c>
      <c r="C11" s="231">
        <v>4470</v>
      </c>
    </row>
    <row r="12" spans="1:3">
      <c r="A12" s="233"/>
      <c r="B12" s="13" t="s">
        <v>1949</v>
      </c>
      <c r="C12" s="231">
        <v>53</v>
      </c>
    </row>
    <row r="13" spans="1:3">
      <c r="A13" s="233"/>
      <c r="B13" s="13" t="s">
        <v>1950</v>
      </c>
      <c r="C13" s="231">
        <v>124</v>
      </c>
    </row>
    <row r="14" spans="1:3">
      <c r="A14" s="233"/>
      <c r="B14" s="13" t="s">
        <v>1951</v>
      </c>
      <c r="C14" s="231">
        <v>12</v>
      </c>
    </row>
    <row r="15" spans="1:3">
      <c r="A15" s="233"/>
      <c r="B15" s="13" t="s">
        <v>1952</v>
      </c>
      <c r="C15" s="231">
        <v>3220</v>
      </c>
    </row>
    <row r="16" spans="1:3">
      <c r="A16" s="233"/>
      <c r="B16" s="13" t="s">
        <v>1953</v>
      </c>
      <c r="C16" s="231">
        <v>1340</v>
      </c>
    </row>
    <row r="17" spans="1:3">
      <c r="A17" s="233"/>
      <c r="B17" s="13" t="s">
        <v>1954</v>
      </c>
      <c r="C17" s="231">
        <v>1370</v>
      </c>
    </row>
    <row r="18" spans="1:3">
      <c r="A18" s="233"/>
      <c r="B18" s="13" t="s">
        <v>1955</v>
      </c>
      <c r="C18" s="231">
        <v>9810</v>
      </c>
    </row>
    <row r="19" spans="1:3">
      <c r="A19" s="233"/>
      <c r="B19" s="13" t="s">
        <v>1956</v>
      </c>
      <c r="C19" s="231">
        <v>693</v>
      </c>
    </row>
    <row r="20" spans="1:3">
      <c r="A20" s="233"/>
      <c r="B20" s="13" t="s">
        <v>1957</v>
      </c>
      <c r="C20" s="231">
        <v>1030</v>
      </c>
    </row>
    <row r="21" spans="1:3">
      <c r="A21" s="233"/>
      <c r="B21" s="13" t="s">
        <v>1958</v>
      </c>
      <c r="C21" s="231">
        <v>794</v>
      </c>
    </row>
    <row r="22" spans="1:3">
      <c r="A22" s="228"/>
      <c r="B22" s="13" t="s">
        <v>1959</v>
      </c>
      <c r="C22" s="231">
        <v>1640</v>
      </c>
    </row>
    <row r="23" spans="1:3">
      <c r="A23" s="232" t="s">
        <v>366</v>
      </c>
      <c r="B23" s="13" t="s">
        <v>1960</v>
      </c>
      <c r="C23" s="231">
        <v>7390</v>
      </c>
    </row>
    <row r="24" spans="1:3">
      <c r="A24" s="233" t="s">
        <v>1435</v>
      </c>
      <c r="B24" s="13" t="s">
        <v>1961</v>
      </c>
      <c r="C24" s="231">
        <v>12200</v>
      </c>
    </row>
    <row r="25" spans="1:3">
      <c r="A25" s="233"/>
      <c r="B25" s="13" t="s">
        <v>1962</v>
      </c>
      <c r="C25" s="231">
        <v>8830</v>
      </c>
    </row>
    <row r="26" spans="1:3">
      <c r="A26" s="233"/>
      <c r="B26" s="13" t="s">
        <v>1963</v>
      </c>
      <c r="C26" s="231">
        <v>8860</v>
      </c>
    </row>
    <row r="27" spans="1:3">
      <c r="A27" s="233"/>
      <c r="B27" s="13" t="s">
        <v>1964</v>
      </c>
      <c r="C27" s="231">
        <v>10300</v>
      </c>
    </row>
    <row r="28" spans="1:3">
      <c r="A28" s="233"/>
      <c r="B28" s="13" t="s">
        <v>1965</v>
      </c>
      <c r="C28" s="231">
        <v>9160</v>
      </c>
    </row>
    <row r="29" spans="1:3">
      <c r="A29" s="233"/>
      <c r="B29" s="13" t="s">
        <v>1966</v>
      </c>
      <c r="C29" s="231">
        <v>9300</v>
      </c>
    </row>
    <row r="30" spans="1:3">
      <c r="A30" s="233"/>
      <c r="B30" s="452" t="s">
        <v>1967</v>
      </c>
      <c r="C30" s="453">
        <v>7500</v>
      </c>
    </row>
    <row r="31" spans="1:3">
      <c r="A31" s="233"/>
      <c r="B31" s="452" t="s">
        <v>1968</v>
      </c>
      <c r="C31" s="453">
        <v>17340</v>
      </c>
    </row>
    <row r="32" spans="1:3">
      <c r="A32" s="454" t="s">
        <v>367</v>
      </c>
      <c r="B32" s="452" t="s">
        <v>1969</v>
      </c>
      <c r="C32" s="453">
        <v>22800</v>
      </c>
    </row>
    <row r="33" spans="1:3">
      <c r="A33" s="455" t="s">
        <v>1970</v>
      </c>
      <c r="B33" s="219" t="s">
        <v>1971</v>
      </c>
      <c r="C33" s="234">
        <v>17200</v>
      </c>
    </row>
  </sheetData>
  <sheetProtection selectLockedCells="1" selectUnlockedCells="1"/>
  <phoneticPr fontId="22"/>
  <pageMargins left="0.23622047244094491" right="0.23622047244094491" top="0.74803149606299213" bottom="0.74803149606299213" header="0.31496062992125984" footer="0.31496062992125984"/>
  <pageSetup paperSize="9" scale="80" orientation="portrait" r:id="rId1"/>
  <headerFooter>
    <oddHeader>&amp;A</oddHead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7"/>
  </sheetPr>
  <dimension ref="A1:C62"/>
  <sheetViews>
    <sheetView showGridLines="0" zoomScale="75" zoomScaleNormal="75" workbookViewId="0">
      <pane ySplit="1" topLeftCell="A53" activePane="bottomLeft" state="frozen"/>
      <selection activeCell="N24" sqref="N24"/>
      <selection pane="bottomLeft" activeCell="C13" sqref="C13"/>
    </sheetView>
  </sheetViews>
  <sheetFormatPr defaultColWidth="9" defaultRowHeight="13.2"/>
  <cols>
    <col min="1" max="1" width="10" style="10" bestFit="1" customWidth="1"/>
    <col min="2" max="2" width="28.21875" style="10" bestFit="1" customWidth="1"/>
    <col min="3" max="3" width="90.109375" style="10" bestFit="1" customWidth="1"/>
    <col min="4" max="16384" width="9" style="10"/>
  </cols>
  <sheetData>
    <row r="1" spans="1:3" ht="13.8" thickBot="1">
      <c r="A1" s="11" t="s">
        <v>361</v>
      </c>
      <c r="B1" s="12" t="s">
        <v>1496</v>
      </c>
      <c r="C1" s="243" t="s">
        <v>362</v>
      </c>
    </row>
    <row r="2" spans="1:3" ht="13.8" thickTop="1">
      <c r="A2" s="235" t="s">
        <v>1972</v>
      </c>
      <c r="B2" s="236" t="s">
        <v>1973</v>
      </c>
      <c r="C2" s="237" t="s">
        <v>202</v>
      </c>
    </row>
    <row r="3" spans="1:3">
      <c r="A3" s="235"/>
      <c r="B3" s="236"/>
      <c r="C3" s="238" t="s">
        <v>1498</v>
      </c>
    </row>
    <row r="4" spans="1:3">
      <c r="A4" s="235"/>
      <c r="B4" s="236"/>
      <c r="C4" s="238" t="s">
        <v>1499</v>
      </c>
    </row>
    <row r="5" spans="1:3">
      <c r="A5" s="235"/>
      <c r="B5" s="236"/>
      <c r="C5" s="238" t="s">
        <v>1500</v>
      </c>
    </row>
    <row r="6" spans="1:3">
      <c r="A6" s="235"/>
      <c r="B6" s="236"/>
      <c r="C6" s="238" t="s">
        <v>1501</v>
      </c>
    </row>
    <row r="7" spans="1:3">
      <c r="A7" s="235"/>
      <c r="B7" s="236"/>
      <c r="C7" s="238" t="s">
        <v>203</v>
      </c>
    </row>
    <row r="8" spans="1:3">
      <c r="A8" s="235"/>
      <c r="B8" s="236"/>
      <c r="C8" s="238" t="s">
        <v>204</v>
      </c>
    </row>
    <row r="9" spans="1:3">
      <c r="A9" s="235"/>
      <c r="B9" s="236"/>
      <c r="C9" s="238" t="s">
        <v>1502</v>
      </c>
    </row>
    <row r="10" spans="1:3">
      <c r="A10" s="235"/>
      <c r="B10" s="236"/>
      <c r="C10" s="238" t="s">
        <v>1974</v>
      </c>
    </row>
    <row r="11" spans="1:3">
      <c r="A11" s="235"/>
      <c r="B11" s="236"/>
      <c r="C11" s="238" t="s">
        <v>1503</v>
      </c>
    </row>
    <row r="12" spans="1:3">
      <c r="A12" s="235"/>
      <c r="B12" s="236"/>
      <c r="C12" s="238" t="s">
        <v>1504</v>
      </c>
    </row>
    <row r="13" spans="1:3">
      <c r="A13" s="235"/>
      <c r="B13" s="236"/>
      <c r="C13" s="238" t="s">
        <v>1505</v>
      </c>
    </row>
    <row r="14" spans="1:3">
      <c r="A14" s="235"/>
      <c r="B14" s="236"/>
      <c r="C14" s="238" t="s">
        <v>205</v>
      </c>
    </row>
    <row r="15" spans="1:3">
      <c r="A15" s="235"/>
      <c r="B15" s="236"/>
      <c r="C15" s="238" t="s">
        <v>1506</v>
      </c>
    </row>
    <row r="16" spans="1:3">
      <c r="A16" s="235"/>
      <c r="B16" s="236"/>
      <c r="C16" s="238" t="s">
        <v>206</v>
      </c>
    </row>
    <row r="17" spans="1:3">
      <c r="A17" s="235"/>
      <c r="B17" s="236"/>
      <c r="C17" s="238" t="s">
        <v>207</v>
      </c>
    </row>
    <row r="18" spans="1:3">
      <c r="A18" s="235"/>
      <c r="B18" s="236"/>
      <c r="C18" s="238" t="s">
        <v>208</v>
      </c>
    </row>
    <row r="19" spans="1:3">
      <c r="A19" s="235"/>
      <c r="B19" s="236"/>
      <c r="C19" s="238" t="s">
        <v>209</v>
      </c>
    </row>
    <row r="20" spans="1:3">
      <c r="A20" s="235"/>
      <c r="B20" s="236"/>
      <c r="C20" s="238" t="s">
        <v>391</v>
      </c>
    </row>
    <row r="21" spans="1:3">
      <c r="A21" s="235"/>
      <c r="B21" s="236"/>
      <c r="C21" s="238" t="s">
        <v>392</v>
      </c>
    </row>
    <row r="22" spans="1:3">
      <c r="A22" s="235"/>
      <c r="B22" s="236"/>
      <c r="C22" s="238" t="s">
        <v>393</v>
      </c>
    </row>
    <row r="23" spans="1:3">
      <c r="A23" s="239"/>
      <c r="B23" s="19"/>
      <c r="C23" s="238" t="s">
        <v>394</v>
      </c>
    </row>
    <row r="24" spans="1:3">
      <c r="A24" s="235" t="s">
        <v>1975</v>
      </c>
      <c r="B24" s="236" t="s">
        <v>1433</v>
      </c>
      <c r="C24" s="237" t="s">
        <v>222</v>
      </c>
    </row>
    <row r="25" spans="1:3">
      <c r="A25" s="235"/>
      <c r="B25" s="236"/>
      <c r="C25" s="238" t="s">
        <v>223</v>
      </c>
    </row>
    <row r="26" spans="1:3">
      <c r="A26" s="235"/>
      <c r="B26" s="236"/>
      <c r="C26" s="238" t="s">
        <v>224</v>
      </c>
    </row>
    <row r="27" spans="1:3">
      <c r="A27" s="235"/>
      <c r="B27" s="236"/>
      <c r="C27" s="238" t="s">
        <v>1508</v>
      </c>
    </row>
    <row r="28" spans="1:3">
      <c r="A28" s="235"/>
      <c r="B28" s="236"/>
      <c r="C28" s="238" t="s">
        <v>1509</v>
      </c>
    </row>
    <row r="29" spans="1:3">
      <c r="A29" s="235"/>
      <c r="B29" s="236"/>
      <c r="C29" s="238" t="s">
        <v>225</v>
      </c>
    </row>
    <row r="30" spans="1:3">
      <c r="A30" s="235"/>
      <c r="B30" s="236"/>
      <c r="C30" s="238" t="s">
        <v>1510</v>
      </c>
    </row>
    <row r="31" spans="1:3">
      <c r="A31" s="235"/>
      <c r="B31" s="236"/>
      <c r="C31" s="238" t="s">
        <v>1511</v>
      </c>
    </row>
    <row r="32" spans="1:3">
      <c r="A32" s="235"/>
      <c r="B32" s="236"/>
      <c r="C32" s="238" t="s">
        <v>226</v>
      </c>
    </row>
    <row r="33" spans="1:3">
      <c r="A33" s="235"/>
      <c r="B33" s="236"/>
      <c r="C33" s="238" t="s">
        <v>227</v>
      </c>
    </row>
    <row r="34" spans="1:3">
      <c r="A34" s="235"/>
      <c r="B34" s="236"/>
      <c r="C34" s="238" t="s">
        <v>228</v>
      </c>
    </row>
    <row r="35" spans="1:3">
      <c r="A35" s="235"/>
      <c r="B35" s="236"/>
      <c r="C35" s="238" t="s">
        <v>395</v>
      </c>
    </row>
    <row r="36" spans="1:3">
      <c r="A36" s="235"/>
      <c r="B36" s="236"/>
      <c r="C36" s="238" t="s">
        <v>396</v>
      </c>
    </row>
    <row r="37" spans="1:3">
      <c r="A37" s="235"/>
      <c r="B37" s="236"/>
      <c r="C37" s="238" t="s">
        <v>397</v>
      </c>
    </row>
    <row r="38" spans="1:3">
      <c r="A38" s="239"/>
      <c r="B38" s="19"/>
      <c r="C38" s="238" t="s">
        <v>398</v>
      </c>
    </row>
    <row r="39" spans="1:3">
      <c r="A39" s="235" t="s">
        <v>1976</v>
      </c>
      <c r="B39" s="236" t="s">
        <v>1977</v>
      </c>
      <c r="C39" s="237" t="s">
        <v>1978</v>
      </c>
    </row>
    <row r="40" spans="1:3">
      <c r="A40" s="235"/>
      <c r="B40" s="236"/>
      <c r="C40" s="238" t="s">
        <v>1512</v>
      </c>
    </row>
    <row r="41" spans="1:3">
      <c r="A41" s="235"/>
      <c r="B41" s="236"/>
      <c r="C41" s="238" t="s">
        <v>1513</v>
      </c>
    </row>
    <row r="42" spans="1:3">
      <c r="A42" s="235"/>
      <c r="B42" s="236"/>
      <c r="C42" s="238" t="s">
        <v>1514</v>
      </c>
    </row>
    <row r="43" spans="1:3">
      <c r="A43" s="235"/>
      <c r="B43" s="236"/>
      <c r="C43" s="238" t="s">
        <v>1515</v>
      </c>
    </row>
    <row r="44" spans="1:3">
      <c r="A44" s="235"/>
      <c r="B44" s="236"/>
      <c r="C44" s="238" t="s">
        <v>1516</v>
      </c>
    </row>
    <row r="45" spans="1:3">
      <c r="A45" s="235"/>
      <c r="B45" s="236"/>
      <c r="C45" s="238" t="s">
        <v>1517</v>
      </c>
    </row>
    <row r="46" spans="1:3">
      <c r="A46" s="235"/>
      <c r="B46" s="236"/>
      <c r="C46" s="238" t="s">
        <v>1518</v>
      </c>
    </row>
    <row r="47" spans="1:3">
      <c r="A47" s="235"/>
      <c r="B47" s="236"/>
      <c r="C47" s="238" t="s">
        <v>1519</v>
      </c>
    </row>
    <row r="48" spans="1:3">
      <c r="A48" s="235"/>
      <c r="B48" s="236"/>
      <c r="C48" s="238" t="s">
        <v>1520</v>
      </c>
    </row>
    <row r="49" spans="1:3">
      <c r="A49" s="239"/>
      <c r="B49" s="19"/>
      <c r="C49" s="238" t="s">
        <v>1521</v>
      </c>
    </row>
    <row r="50" spans="1:3">
      <c r="A50" s="235" t="s">
        <v>1979</v>
      </c>
      <c r="B50" s="236" t="s">
        <v>1435</v>
      </c>
      <c r="C50" s="237" t="s">
        <v>1522</v>
      </c>
    </row>
    <row r="51" spans="1:3">
      <c r="A51" s="235"/>
      <c r="B51" s="236"/>
      <c r="C51" s="238" t="s">
        <v>1523</v>
      </c>
    </row>
    <row r="52" spans="1:3">
      <c r="A52" s="235"/>
      <c r="B52" s="236"/>
      <c r="C52" s="238" t="s">
        <v>1524</v>
      </c>
    </row>
    <row r="53" spans="1:3">
      <c r="A53" s="239"/>
      <c r="B53" s="19"/>
      <c r="C53" s="238" t="s">
        <v>1525</v>
      </c>
    </row>
    <row r="54" spans="1:3">
      <c r="A54" s="235" t="s">
        <v>1980</v>
      </c>
      <c r="B54" s="236" t="s">
        <v>1981</v>
      </c>
      <c r="C54" s="237" t="s">
        <v>1526</v>
      </c>
    </row>
    <row r="55" spans="1:3" ht="15.6">
      <c r="A55" s="235"/>
      <c r="B55" s="236"/>
      <c r="C55" s="238" t="s">
        <v>1982</v>
      </c>
    </row>
    <row r="56" spans="1:3" ht="15.6">
      <c r="A56" s="235"/>
      <c r="B56" s="236"/>
      <c r="C56" s="238" t="s">
        <v>1983</v>
      </c>
    </row>
    <row r="57" spans="1:3">
      <c r="A57" s="235"/>
      <c r="B57" s="236"/>
      <c r="C57" s="238" t="s">
        <v>1527</v>
      </c>
    </row>
    <row r="58" spans="1:3" ht="15.6">
      <c r="A58" s="235"/>
      <c r="B58" s="236"/>
      <c r="C58" s="238" t="s">
        <v>1984</v>
      </c>
    </row>
    <row r="59" spans="1:3" ht="15.6">
      <c r="A59" s="235"/>
      <c r="B59" s="236"/>
      <c r="C59" s="238" t="s">
        <v>1985</v>
      </c>
    </row>
    <row r="60" spans="1:3" ht="15.6">
      <c r="A60" s="235"/>
      <c r="B60" s="236"/>
      <c r="C60" s="456" t="s">
        <v>1986</v>
      </c>
    </row>
    <row r="61" spans="1:3" ht="15.6">
      <c r="A61" s="261" t="s">
        <v>1987</v>
      </c>
      <c r="B61" s="262" t="s">
        <v>1988</v>
      </c>
      <c r="C61" s="238" t="s">
        <v>1989</v>
      </c>
    </row>
    <row r="62" spans="1:3" ht="15.6">
      <c r="A62" s="240"/>
      <c r="B62" s="241"/>
      <c r="C62" s="242" t="s">
        <v>1990</v>
      </c>
    </row>
  </sheetData>
  <sheetProtection selectLockedCells="1" selectUnlockedCells="1"/>
  <phoneticPr fontId="22"/>
  <pageMargins left="0.23622047244094491" right="0.23622047244094491" top="0.74803149606299213" bottom="0.74803149606299213" header="0.31496062992125984" footer="0.31496062992125984"/>
  <pageSetup paperSize="9" scale="78" orientation="portrait" r:id="rId1"/>
  <headerFooter>
    <oddHeader>&amp;A</oddHead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7"/>
  </sheetPr>
  <dimension ref="A1:H508"/>
  <sheetViews>
    <sheetView showGridLines="0" zoomScale="70" zoomScaleNormal="70" workbookViewId="0">
      <pane ySplit="1" topLeftCell="A479" activePane="bottomLeft" state="frozen"/>
      <selection activeCell="H30" sqref="H30"/>
      <selection pane="bottomLeft" activeCell="H511" sqref="H511"/>
    </sheetView>
  </sheetViews>
  <sheetFormatPr defaultColWidth="9" defaultRowHeight="13.2"/>
  <cols>
    <col min="1" max="1" width="8" style="252" customWidth="1"/>
    <col min="2" max="2" width="8.77734375" style="252" customWidth="1"/>
    <col min="3" max="3" width="15.44140625" style="252" customWidth="1"/>
    <col min="4" max="4" width="76.88671875" style="252" customWidth="1"/>
    <col min="5" max="5" width="12.109375" style="252" bestFit="1" customWidth="1"/>
    <col min="6" max="6" width="10.77734375" style="252" customWidth="1"/>
    <col min="7" max="7" width="18" style="264" bestFit="1" customWidth="1"/>
    <col min="8" max="8" width="21.21875" style="265" bestFit="1" customWidth="1"/>
    <col min="9" max="16384" width="9" style="252"/>
  </cols>
  <sheetData>
    <row r="1" spans="1:8" ht="13.8" thickBot="1">
      <c r="A1" s="11" t="s">
        <v>361</v>
      </c>
      <c r="B1" s="12" t="s">
        <v>1496</v>
      </c>
      <c r="C1" s="12" t="s">
        <v>362</v>
      </c>
      <c r="D1" s="12" t="s">
        <v>1432</v>
      </c>
      <c r="E1" s="12" t="s">
        <v>1481</v>
      </c>
      <c r="G1" s="244" t="s">
        <v>1439</v>
      </c>
      <c r="H1" s="245" t="s">
        <v>1480</v>
      </c>
    </row>
    <row r="2" spans="1:8" ht="16.2" thickTop="1">
      <c r="A2" s="253" t="s">
        <v>1972</v>
      </c>
      <c r="B2" s="254" t="s">
        <v>1973</v>
      </c>
      <c r="C2" s="255" t="s">
        <v>1991</v>
      </c>
      <c r="D2" s="19" t="s">
        <v>1992</v>
      </c>
      <c r="E2" s="19"/>
      <c r="F2" s="252" t="s">
        <v>426</v>
      </c>
      <c r="G2" s="246" t="s">
        <v>1993</v>
      </c>
      <c r="H2" s="247" t="s">
        <v>1994</v>
      </c>
    </row>
    <row r="3" spans="1:8" ht="15.6">
      <c r="A3" s="235"/>
      <c r="B3" s="236"/>
      <c r="C3" s="256"/>
      <c r="D3" s="20" t="s">
        <v>1995</v>
      </c>
      <c r="E3" s="20"/>
      <c r="F3" s="252" t="s">
        <v>427</v>
      </c>
      <c r="G3" s="248" t="s">
        <v>1993</v>
      </c>
      <c r="H3" s="249" t="s">
        <v>1994</v>
      </c>
    </row>
    <row r="4" spans="1:8" ht="15.6">
      <c r="A4" s="235"/>
      <c r="B4" s="236"/>
      <c r="C4" s="256"/>
      <c r="D4" s="20" t="s">
        <v>1996</v>
      </c>
      <c r="E4" s="20"/>
      <c r="F4" s="252" t="s">
        <v>428</v>
      </c>
      <c r="G4" s="248" t="s">
        <v>1997</v>
      </c>
      <c r="H4" s="249" t="s">
        <v>1994</v>
      </c>
    </row>
    <row r="5" spans="1:8" ht="15.6">
      <c r="A5" s="235"/>
      <c r="B5" s="236"/>
      <c r="C5" s="256"/>
      <c r="D5" s="20" t="s">
        <v>1998</v>
      </c>
      <c r="E5" s="20"/>
      <c r="F5" s="252" t="s">
        <v>429</v>
      </c>
      <c r="G5" s="248" t="s">
        <v>1999</v>
      </c>
      <c r="H5" s="249" t="s">
        <v>2000</v>
      </c>
    </row>
    <row r="6" spans="1:8" ht="15.6">
      <c r="A6" s="235"/>
      <c r="B6" s="236"/>
      <c r="C6" s="256"/>
      <c r="D6" s="20" t="s">
        <v>2001</v>
      </c>
      <c r="E6" s="20"/>
      <c r="F6" s="252" t="s">
        <v>430</v>
      </c>
      <c r="G6" s="248" t="s">
        <v>2002</v>
      </c>
      <c r="H6" s="249" t="s">
        <v>2000</v>
      </c>
    </row>
    <row r="7" spans="1:8" ht="15.6">
      <c r="A7" s="235"/>
      <c r="B7" s="236"/>
      <c r="C7" s="256"/>
      <c r="D7" s="20" t="s">
        <v>2003</v>
      </c>
      <c r="E7" s="20"/>
      <c r="F7" s="252" t="s">
        <v>431</v>
      </c>
      <c r="G7" s="248" t="s">
        <v>2004</v>
      </c>
      <c r="H7" s="249" t="s">
        <v>2000</v>
      </c>
    </row>
    <row r="8" spans="1:8" ht="15.6">
      <c r="A8" s="235"/>
      <c r="B8" s="236"/>
      <c r="C8" s="256"/>
      <c r="D8" s="20" t="s">
        <v>2005</v>
      </c>
      <c r="E8" s="20"/>
      <c r="F8" s="252" t="s">
        <v>432</v>
      </c>
      <c r="G8" s="248" t="s">
        <v>2006</v>
      </c>
      <c r="H8" s="249" t="s">
        <v>2000</v>
      </c>
    </row>
    <row r="9" spans="1:8" ht="15.6">
      <c r="A9" s="235"/>
      <c r="B9" s="236"/>
      <c r="C9" s="256"/>
      <c r="D9" s="20" t="s">
        <v>2007</v>
      </c>
      <c r="E9" s="20"/>
      <c r="F9" s="252" t="s">
        <v>433</v>
      </c>
      <c r="G9" s="248" t="s">
        <v>2002</v>
      </c>
      <c r="H9" s="249" t="s">
        <v>2000</v>
      </c>
    </row>
    <row r="10" spans="1:8" ht="15.6">
      <c r="A10" s="235"/>
      <c r="B10" s="236"/>
      <c r="C10" s="256"/>
      <c r="D10" s="20" t="s">
        <v>2008</v>
      </c>
      <c r="E10" s="20"/>
      <c r="F10" s="252" t="s">
        <v>434</v>
      </c>
      <c r="G10" s="248" t="s">
        <v>2006</v>
      </c>
      <c r="H10" s="249" t="s">
        <v>2000</v>
      </c>
    </row>
    <row r="11" spans="1:8" ht="15.6">
      <c r="A11" s="235"/>
      <c r="B11" s="236"/>
      <c r="C11" s="256"/>
      <c r="D11" s="20" t="s">
        <v>2009</v>
      </c>
      <c r="E11" s="20"/>
      <c r="F11" s="252" t="s">
        <v>435</v>
      </c>
      <c r="G11" s="248" t="s">
        <v>2002</v>
      </c>
      <c r="H11" s="249" t="s">
        <v>2000</v>
      </c>
    </row>
    <row r="12" spans="1:8" ht="15.6">
      <c r="A12" s="235"/>
      <c r="B12" s="236"/>
      <c r="C12" s="256"/>
      <c r="D12" s="20" t="s">
        <v>2010</v>
      </c>
      <c r="E12" s="20"/>
      <c r="F12" s="252" t="s">
        <v>436</v>
      </c>
      <c r="G12" s="248" t="s">
        <v>2011</v>
      </c>
      <c r="H12" s="249" t="s">
        <v>2000</v>
      </c>
    </row>
    <row r="13" spans="1:8" ht="15.6">
      <c r="A13" s="235"/>
      <c r="B13" s="236"/>
      <c r="C13" s="256"/>
      <c r="D13" s="20" t="s">
        <v>2012</v>
      </c>
      <c r="E13" s="20"/>
      <c r="F13" s="252" t="s">
        <v>437</v>
      </c>
      <c r="G13" s="248" t="s">
        <v>2006</v>
      </c>
      <c r="H13" s="249" t="s">
        <v>2000</v>
      </c>
    </row>
    <row r="14" spans="1:8" ht="15.6">
      <c r="A14" s="235"/>
      <c r="B14" s="236"/>
      <c r="C14" s="256"/>
      <c r="D14" s="20" t="s">
        <v>2013</v>
      </c>
      <c r="E14" s="20"/>
      <c r="F14" s="252" t="s">
        <v>438</v>
      </c>
      <c r="G14" s="248" t="s">
        <v>2002</v>
      </c>
      <c r="H14" s="249" t="s">
        <v>2000</v>
      </c>
    </row>
    <row r="15" spans="1:8" ht="15.6">
      <c r="A15" s="235"/>
      <c r="B15" s="236"/>
      <c r="C15" s="256"/>
      <c r="D15" s="20" t="s">
        <v>2014</v>
      </c>
      <c r="E15" s="20"/>
      <c r="F15" s="252" t="s">
        <v>439</v>
      </c>
      <c r="G15" s="248" t="s">
        <v>2006</v>
      </c>
      <c r="H15" s="249" t="s">
        <v>2000</v>
      </c>
    </row>
    <row r="16" spans="1:8" ht="15.6">
      <c r="A16" s="235"/>
      <c r="B16" s="236"/>
      <c r="C16" s="256"/>
      <c r="D16" s="20" t="s">
        <v>2015</v>
      </c>
      <c r="E16" s="20"/>
      <c r="F16" s="252" t="s">
        <v>440</v>
      </c>
      <c r="G16" s="248" t="s">
        <v>2002</v>
      </c>
      <c r="H16" s="249" t="s">
        <v>2000</v>
      </c>
    </row>
    <row r="17" spans="1:8" ht="15.6">
      <c r="A17" s="235"/>
      <c r="B17" s="236"/>
      <c r="C17" s="256"/>
      <c r="D17" s="20" t="s">
        <v>2016</v>
      </c>
      <c r="E17" s="20"/>
      <c r="F17" s="252" t="s">
        <v>441</v>
      </c>
      <c r="G17" s="248" t="s">
        <v>2006</v>
      </c>
      <c r="H17" s="249" t="s">
        <v>2000</v>
      </c>
    </row>
    <row r="18" spans="1:8" ht="15.6">
      <c r="A18" s="235"/>
      <c r="B18" s="236"/>
      <c r="C18" s="256"/>
      <c r="D18" s="20" t="s">
        <v>2017</v>
      </c>
      <c r="E18" s="20"/>
      <c r="F18" s="252" t="s">
        <v>442</v>
      </c>
      <c r="G18" s="248" t="s">
        <v>2002</v>
      </c>
      <c r="H18" s="249" t="s">
        <v>2000</v>
      </c>
    </row>
    <row r="19" spans="1:8" ht="15.6">
      <c r="A19" s="235"/>
      <c r="B19" s="236"/>
      <c r="C19" s="256"/>
      <c r="D19" s="20" t="s">
        <v>2018</v>
      </c>
      <c r="E19" s="20"/>
      <c r="F19" s="252" t="s">
        <v>443</v>
      </c>
      <c r="G19" s="248" t="s">
        <v>2006</v>
      </c>
      <c r="H19" s="249" t="s">
        <v>2000</v>
      </c>
    </row>
    <row r="20" spans="1:8" ht="15.6">
      <c r="A20" s="235"/>
      <c r="B20" s="236"/>
      <c r="C20" s="256"/>
      <c r="D20" s="20" t="s">
        <v>2019</v>
      </c>
      <c r="E20" s="20"/>
      <c r="F20" s="252" t="s">
        <v>444</v>
      </c>
      <c r="G20" s="248" t="s">
        <v>2002</v>
      </c>
      <c r="H20" s="249" t="s">
        <v>2000</v>
      </c>
    </row>
    <row r="21" spans="1:8" ht="15.6">
      <c r="A21" s="235"/>
      <c r="B21" s="236"/>
      <c r="C21" s="256"/>
      <c r="D21" s="20" t="s">
        <v>2020</v>
      </c>
      <c r="E21" s="20"/>
      <c r="F21" s="252" t="s">
        <v>445</v>
      </c>
      <c r="G21" s="248" t="s">
        <v>2006</v>
      </c>
      <c r="H21" s="249" t="s">
        <v>2000</v>
      </c>
    </row>
    <row r="22" spans="1:8" ht="15.6">
      <c r="A22" s="235"/>
      <c r="B22" s="236"/>
      <c r="C22" s="256"/>
      <c r="D22" s="20" t="s">
        <v>2021</v>
      </c>
      <c r="E22" s="20"/>
      <c r="F22" s="252" t="s">
        <v>446</v>
      </c>
      <c r="G22" s="248" t="s">
        <v>2002</v>
      </c>
      <c r="H22" s="249" t="s">
        <v>2000</v>
      </c>
    </row>
    <row r="23" spans="1:8" ht="15.6">
      <c r="A23" s="235"/>
      <c r="B23" s="236"/>
      <c r="C23" s="256"/>
      <c r="D23" s="20" t="s">
        <v>2022</v>
      </c>
      <c r="E23" s="20"/>
      <c r="F23" s="252" t="s">
        <v>447</v>
      </c>
      <c r="G23" s="248" t="s">
        <v>2006</v>
      </c>
      <c r="H23" s="249" t="s">
        <v>2000</v>
      </c>
    </row>
    <row r="24" spans="1:8" ht="15.6">
      <c r="A24" s="235"/>
      <c r="B24" s="236"/>
      <c r="C24" s="256"/>
      <c r="D24" s="20" t="s">
        <v>2023</v>
      </c>
      <c r="E24" s="20"/>
      <c r="F24" s="252" t="s">
        <v>448</v>
      </c>
      <c r="G24" s="248" t="s">
        <v>2002</v>
      </c>
      <c r="H24" s="249" t="s">
        <v>2000</v>
      </c>
    </row>
    <row r="25" spans="1:8" ht="15.6">
      <c r="A25" s="235"/>
      <c r="B25" s="236"/>
      <c r="C25" s="256"/>
      <c r="D25" s="20" t="s">
        <v>2024</v>
      </c>
      <c r="E25" s="20"/>
      <c r="F25" s="252" t="s">
        <v>449</v>
      </c>
      <c r="G25" s="248" t="s">
        <v>2006</v>
      </c>
      <c r="H25" s="249" t="s">
        <v>2000</v>
      </c>
    </row>
    <row r="26" spans="1:8" ht="15.6">
      <c r="A26" s="235"/>
      <c r="B26" s="236"/>
      <c r="C26" s="256"/>
      <c r="D26" s="20" t="s">
        <v>2025</v>
      </c>
      <c r="E26" s="20"/>
      <c r="F26" s="252" t="s">
        <v>450</v>
      </c>
      <c r="G26" s="248" t="s">
        <v>2002</v>
      </c>
      <c r="H26" s="249" t="s">
        <v>2000</v>
      </c>
    </row>
    <row r="27" spans="1:8" ht="15.6">
      <c r="A27" s="235"/>
      <c r="B27" s="236"/>
      <c r="C27" s="256"/>
      <c r="D27" s="20" t="s">
        <v>2026</v>
      </c>
      <c r="E27" s="20"/>
      <c r="F27" s="252" t="s">
        <v>451</v>
      </c>
      <c r="G27" s="248" t="s">
        <v>2027</v>
      </c>
      <c r="H27" s="249" t="s">
        <v>2000</v>
      </c>
    </row>
    <row r="28" spans="1:8" ht="15.6">
      <c r="A28" s="235"/>
      <c r="B28" s="236"/>
      <c r="C28" s="256"/>
      <c r="D28" s="20" t="s">
        <v>2028</v>
      </c>
      <c r="E28" s="20"/>
      <c r="F28" s="252" t="s">
        <v>452</v>
      </c>
      <c r="G28" s="248" t="s">
        <v>2027</v>
      </c>
      <c r="H28" s="249" t="s">
        <v>2000</v>
      </c>
    </row>
    <row r="29" spans="1:8" ht="15.6">
      <c r="A29" s="235"/>
      <c r="B29" s="236"/>
      <c r="C29" s="256"/>
      <c r="D29" s="20" t="s">
        <v>2029</v>
      </c>
      <c r="E29" s="20"/>
      <c r="F29" s="252" t="s">
        <v>453</v>
      </c>
      <c r="G29" s="248" t="s">
        <v>2027</v>
      </c>
      <c r="H29" s="249" t="s">
        <v>2000</v>
      </c>
    </row>
    <row r="30" spans="1:8" ht="15.6">
      <c r="A30" s="235"/>
      <c r="B30" s="236"/>
      <c r="C30" s="256"/>
      <c r="D30" s="20" t="s">
        <v>2030</v>
      </c>
      <c r="E30" s="20"/>
      <c r="F30" s="252" t="s">
        <v>454</v>
      </c>
      <c r="G30" s="248" t="s">
        <v>2027</v>
      </c>
      <c r="H30" s="249" t="s">
        <v>2000</v>
      </c>
    </row>
    <row r="31" spans="1:8" ht="15.6">
      <c r="A31" s="235"/>
      <c r="B31" s="236"/>
      <c r="C31" s="256"/>
      <c r="D31" s="20" t="s">
        <v>2031</v>
      </c>
      <c r="E31" s="20"/>
      <c r="F31" s="252" t="s">
        <v>455</v>
      </c>
      <c r="G31" s="248" t="s">
        <v>2032</v>
      </c>
      <c r="H31" s="249" t="s">
        <v>2000</v>
      </c>
    </row>
    <row r="32" spans="1:8" ht="15.6">
      <c r="A32" s="235"/>
      <c r="B32" s="236"/>
      <c r="C32" s="256"/>
      <c r="D32" s="20" t="s">
        <v>2033</v>
      </c>
      <c r="E32" s="20"/>
      <c r="F32" s="252" t="s">
        <v>456</v>
      </c>
      <c r="G32" s="248" t="s">
        <v>2032</v>
      </c>
      <c r="H32" s="249" t="s">
        <v>2000</v>
      </c>
    </row>
    <row r="33" spans="1:8" ht="15.6">
      <c r="A33" s="235"/>
      <c r="B33" s="236"/>
      <c r="C33" s="256"/>
      <c r="D33" s="20" t="s">
        <v>2034</v>
      </c>
      <c r="E33" s="20"/>
      <c r="F33" s="252" t="s">
        <v>457</v>
      </c>
      <c r="G33" s="248" t="s">
        <v>2006</v>
      </c>
      <c r="H33" s="249" t="s">
        <v>2000</v>
      </c>
    </row>
    <row r="34" spans="1:8" ht="15.6">
      <c r="A34" s="235"/>
      <c r="B34" s="236"/>
      <c r="C34" s="256"/>
      <c r="D34" s="20" t="s">
        <v>2035</v>
      </c>
      <c r="E34" s="20"/>
      <c r="F34" s="252" t="s">
        <v>458</v>
      </c>
      <c r="G34" s="248" t="s">
        <v>2002</v>
      </c>
      <c r="H34" s="249" t="s">
        <v>2000</v>
      </c>
    </row>
    <row r="35" spans="1:8" ht="15.6">
      <c r="A35" s="235"/>
      <c r="B35" s="236"/>
      <c r="C35" s="256"/>
      <c r="D35" s="20" t="s">
        <v>2036</v>
      </c>
      <c r="E35" s="20"/>
      <c r="F35" s="252" t="s">
        <v>459</v>
      </c>
      <c r="G35" s="248" t="s">
        <v>2006</v>
      </c>
      <c r="H35" s="249" t="s">
        <v>2000</v>
      </c>
    </row>
    <row r="36" spans="1:8" ht="15.6">
      <c r="A36" s="235"/>
      <c r="B36" s="236"/>
      <c r="C36" s="256"/>
      <c r="D36" s="20" t="s">
        <v>2037</v>
      </c>
      <c r="E36" s="20"/>
      <c r="F36" s="252" t="s">
        <v>460</v>
      </c>
      <c r="G36" s="248" t="s">
        <v>2006</v>
      </c>
      <c r="H36" s="249" t="s">
        <v>2000</v>
      </c>
    </row>
    <row r="37" spans="1:8" ht="15.6">
      <c r="A37" s="235"/>
      <c r="B37" s="236"/>
      <c r="C37" s="256"/>
      <c r="D37" s="20" t="s">
        <v>2038</v>
      </c>
      <c r="E37" s="20"/>
      <c r="F37" s="252" t="s">
        <v>461</v>
      </c>
      <c r="G37" s="248" t="s">
        <v>2002</v>
      </c>
      <c r="H37" s="249" t="s">
        <v>2000</v>
      </c>
    </row>
    <row r="38" spans="1:8" ht="15.6">
      <c r="A38" s="235"/>
      <c r="B38" s="236"/>
      <c r="C38" s="256"/>
      <c r="D38" s="20" t="s">
        <v>2039</v>
      </c>
      <c r="E38" s="20"/>
      <c r="F38" s="252" t="s">
        <v>462</v>
      </c>
      <c r="G38" s="248" t="s">
        <v>2040</v>
      </c>
      <c r="H38" s="249" t="s">
        <v>2000</v>
      </c>
    </row>
    <row r="39" spans="1:8" ht="15.6">
      <c r="A39" s="235"/>
      <c r="B39" s="236"/>
      <c r="C39" s="256"/>
      <c r="D39" s="20" t="s">
        <v>2041</v>
      </c>
      <c r="E39" s="20"/>
      <c r="F39" s="252" t="s">
        <v>463</v>
      </c>
      <c r="G39" s="248" t="s">
        <v>2040</v>
      </c>
      <c r="H39" s="249" t="s">
        <v>2000</v>
      </c>
    </row>
    <row r="40" spans="1:8" ht="15.6">
      <c r="A40" s="235"/>
      <c r="B40" s="236"/>
      <c r="C40" s="256"/>
      <c r="D40" s="20" t="s">
        <v>2042</v>
      </c>
      <c r="E40" s="20"/>
      <c r="F40" s="252" t="s">
        <v>464</v>
      </c>
      <c r="G40" s="248" t="s">
        <v>2043</v>
      </c>
      <c r="H40" s="249" t="s">
        <v>2000</v>
      </c>
    </row>
    <row r="41" spans="1:8" ht="15.6">
      <c r="A41" s="235"/>
      <c r="B41" s="236"/>
      <c r="C41" s="256"/>
      <c r="D41" s="20" t="s">
        <v>2044</v>
      </c>
      <c r="E41" s="20"/>
      <c r="F41" s="252" t="s">
        <v>465</v>
      </c>
      <c r="G41" s="248" t="s">
        <v>2045</v>
      </c>
      <c r="H41" s="249" t="s">
        <v>2000</v>
      </c>
    </row>
    <row r="42" spans="1:8" ht="15.6">
      <c r="A42" s="235"/>
      <c r="B42" s="236"/>
      <c r="C42" s="257"/>
      <c r="D42" s="20" t="s">
        <v>2046</v>
      </c>
      <c r="E42" s="20"/>
      <c r="F42" s="252" t="s">
        <v>466</v>
      </c>
      <c r="G42" s="248" t="s">
        <v>2047</v>
      </c>
      <c r="H42" s="249" t="s">
        <v>2000</v>
      </c>
    </row>
    <row r="43" spans="1:8" ht="15.6">
      <c r="A43" s="235"/>
      <c r="B43" s="236"/>
      <c r="C43" s="258" t="s">
        <v>1498</v>
      </c>
      <c r="D43" s="20" t="s">
        <v>2048</v>
      </c>
      <c r="E43" s="20" t="s">
        <v>1482</v>
      </c>
      <c r="F43" s="252" t="s">
        <v>467</v>
      </c>
      <c r="G43" s="248" t="s">
        <v>2049</v>
      </c>
      <c r="H43" s="249" t="s">
        <v>2050</v>
      </c>
    </row>
    <row r="44" spans="1:8" ht="15.6">
      <c r="A44" s="235"/>
      <c r="B44" s="236"/>
      <c r="C44" s="259" t="s">
        <v>2051</v>
      </c>
      <c r="D44" s="20" t="s">
        <v>2052</v>
      </c>
      <c r="E44" s="20" t="s">
        <v>1483</v>
      </c>
      <c r="F44" s="252" t="s">
        <v>468</v>
      </c>
      <c r="G44" s="248" t="s">
        <v>2053</v>
      </c>
      <c r="H44" s="249" t="s">
        <v>2054</v>
      </c>
    </row>
    <row r="45" spans="1:8" ht="15.6">
      <c r="A45" s="235"/>
      <c r="B45" s="236"/>
      <c r="C45" s="257"/>
      <c r="D45" s="20" t="s">
        <v>1568</v>
      </c>
      <c r="E45" s="20" t="s">
        <v>1483</v>
      </c>
      <c r="F45" s="252" t="s">
        <v>469</v>
      </c>
      <c r="G45" s="248" t="s">
        <v>2055</v>
      </c>
      <c r="H45" s="249" t="s">
        <v>2054</v>
      </c>
    </row>
    <row r="46" spans="1:8" ht="15.6">
      <c r="A46" s="235"/>
      <c r="B46" s="236"/>
      <c r="C46" s="259" t="s">
        <v>2056</v>
      </c>
      <c r="D46" s="20" t="s">
        <v>1569</v>
      </c>
      <c r="E46" s="20" t="s">
        <v>1483</v>
      </c>
      <c r="F46" s="252" t="s">
        <v>470</v>
      </c>
      <c r="G46" s="248" t="s">
        <v>2057</v>
      </c>
      <c r="H46" s="249" t="s">
        <v>2054</v>
      </c>
    </row>
    <row r="47" spans="1:8" ht="15.6">
      <c r="A47" s="235"/>
      <c r="B47" s="236"/>
      <c r="C47" s="257"/>
      <c r="D47" s="20" t="s">
        <v>2058</v>
      </c>
      <c r="E47" s="20" t="s">
        <v>1483</v>
      </c>
      <c r="F47" s="252" t="s">
        <v>471</v>
      </c>
      <c r="G47" s="248" t="s">
        <v>2059</v>
      </c>
      <c r="H47" s="249" t="s">
        <v>2060</v>
      </c>
    </row>
    <row r="48" spans="1:8" ht="15.6">
      <c r="A48" s="235"/>
      <c r="B48" s="236"/>
      <c r="C48" s="258" t="s">
        <v>2061</v>
      </c>
      <c r="D48" s="20" t="s">
        <v>2062</v>
      </c>
      <c r="E48" s="20" t="s">
        <v>1484</v>
      </c>
      <c r="F48" s="252" t="s">
        <v>472</v>
      </c>
      <c r="G48" s="248" t="s">
        <v>2063</v>
      </c>
      <c r="H48" s="249" t="s">
        <v>423</v>
      </c>
    </row>
    <row r="49" spans="1:8" ht="15.6">
      <c r="A49" s="235"/>
      <c r="B49" s="236"/>
      <c r="C49" s="258" t="s">
        <v>2064</v>
      </c>
      <c r="D49" s="20" t="s">
        <v>2065</v>
      </c>
      <c r="E49" s="20" t="s">
        <v>1484</v>
      </c>
      <c r="F49" s="252" t="s">
        <v>473</v>
      </c>
      <c r="G49" s="248" t="s">
        <v>2066</v>
      </c>
      <c r="H49" s="249" t="s">
        <v>423</v>
      </c>
    </row>
    <row r="50" spans="1:8" ht="15.6">
      <c r="A50" s="235"/>
      <c r="B50" s="236"/>
      <c r="C50" s="259" t="s">
        <v>2067</v>
      </c>
      <c r="D50" s="20" t="s">
        <v>1570</v>
      </c>
      <c r="E50" s="20" t="s">
        <v>1485</v>
      </c>
      <c r="F50" s="252" t="s">
        <v>474</v>
      </c>
      <c r="G50" s="248" t="s">
        <v>2053</v>
      </c>
      <c r="H50" s="249" t="s">
        <v>2068</v>
      </c>
    </row>
    <row r="51" spans="1:8" ht="15.6">
      <c r="A51" s="235"/>
      <c r="B51" s="236"/>
      <c r="C51" s="256"/>
      <c r="D51" s="20" t="s">
        <v>1571</v>
      </c>
      <c r="E51" s="20" t="s">
        <v>1485</v>
      </c>
      <c r="F51" s="252" t="s">
        <v>475</v>
      </c>
      <c r="G51" s="248" t="s">
        <v>2069</v>
      </c>
      <c r="H51" s="249" t="s">
        <v>2068</v>
      </c>
    </row>
    <row r="52" spans="1:8" ht="15.6">
      <c r="A52" s="235"/>
      <c r="B52" s="236"/>
      <c r="C52" s="256"/>
      <c r="D52" s="20" t="s">
        <v>1572</v>
      </c>
      <c r="E52" s="20" t="s">
        <v>1485</v>
      </c>
      <c r="F52" s="252" t="s">
        <v>476</v>
      </c>
      <c r="G52" s="248" t="s">
        <v>2070</v>
      </c>
      <c r="H52" s="249" t="s">
        <v>2068</v>
      </c>
    </row>
    <row r="53" spans="1:8" ht="15.6">
      <c r="A53" s="235"/>
      <c r="B53" s="236"/>
      <c r="C53" s="256"/>
      <c r="D53" s="20" t="s">
        <v>1573</v>
      </c>
      <c r="E53" s="20" t="s">
        <v>1486</v>
      </c>
      <c r="F53" s="252" t="s">
        <v>477</v>
      </c>
      <c r="G53" s="248" t="s">
        <v>2071</v>
      </c>
      <c r="H53" s="249" t="s">
        <v>2072</v>
      </c>
    </row>
    <row r="54" spans="1:8" ht="15.6">
      <c r="A54" s="235"/>
      <c r="B54" s="236"/>
      <c r="C54" s="256"/>
      <c r="D54" s="20" t="s">
        <v>1574</v>
      </c>
      <c r="E54" s="20" t="s">
        <v>1486</v>
      </c>
      <c r="F54" s="252" t="s">
        <v>478</v>
      </c>
      <c r="G54" s="248" t="s">
        <v>2073</v>
      </c>
      <c r="H54" s="249" t="s">
        <v>2072</v>
      </c>
    </row>
    <row r="55" spans="1:8" ht="15.6">
      <c r="A55" s="235"/>
      <c r="B55" s="236"/>
      <c r="C55" s="256"/>
      <c r="D55" s="20" t="s">
        <v>1575</v>
      </c>
      <c r="E55" s="20" t="s">
        <v>1486</v>
      </c>
      <c r="F55" s="252" t="s">
        <v>479</v>
      </c>
      <c r="G55" s="248" t="s">
        <v>2074</v>
      </c>
      <c r="H55" s="249" t="s">
        <v>2072</v>
      </c>
    </row>
    <row r="56" spans="1:8" ht="15.6">
      <c r="A56" s="235"/>
      <c r="B56" s="236"/>
      <c r="C56" s="256"/>
      <c r="D56" s="20" t="s">
        <v>1576</v>
      </c>
      <c r="E56" s="20" t="s">
        <v>1486</v>
      </c>
      <c r="F56" s="252" t="s">
        <v>480</v>
      </c>
      <c r="G56" s="248" t="s">
        <v>2075</v>
      </c>
      <c r="H56" s="249" t="s">
        <v>2072</v>
      </c>
    </row>
    <row r="57" spans="1:8" ht="15.6">
      <c r="A57" s="235"/>
      <c r="B57" s="236"/>
      <c r="C57" s="256"/>
      <c r="D57" s="20" t="s">
        <v>1577</v>
      </c>
      <c r="E57" s="20" t="s">
        <v>1486</v>
      </c>
      <c r="F57" s="252" t="s">
        <v>481</v>
      </c>
      <c r="G57" s="248" t="s">
        <v>2076</v>
      </c>
      <c r="H57" s="249" t="s">
        <v>2072</v>
      </c>
    </row>
    <row r="58" spans="1:8" ht="15.6">
      <c r="A58" s="235"/>
      <c r="B58" s="236"/>
      <c r="C58" s="257"/>
      <c r="D58" s="20" t="s">
        <v>405</v>
      </c>
      <c r="E58" s="20" t="s">
        <v>1484</v>
      </c>
      <c r="F58" s="252" t="s">
        <v>482</v>
      </c>
      <c r="G58" s="248" t="s">
        <v>2077</v>
      </c>
      <c r="H58" s="249" t="s">
        <v>423</v>
      </c>
    </row>
    <row r="59" spans="1:8" ht="15.6">
      <c r="A59" s="235"/>
      <c r="B59" s="236"/>
      <c r="C59" s="259" t="s">
        <v>2078</v>
      </c>
      <c r="D59" s="20" t="s">
        <v>1578</v>
      </c>
      <c r="E59" s="20" t="s">
        <v>1485</v>
      </c>
      <c r="F59" s="252" t="s">
        <v>483</v>
      </c>
      <c r="G59" s="248" t="s">
        <v>2079</v>
      </c>
      <c r="H59" s="249" t="s">
        <v>2068</v>
      </c>
    </row>
    <row r="60" spans="1:8" ht="15.6">
      <c r="A60" s="235"/>
      <c r="B60" s="236"/>
      <c r="C60" s="257"/>
      <c r="D60" s="20" t="s">
        <v>1579</v>
      </c>
      <c r="E60" s="20" t="s">
        <v>1485</v>
      </c>
      <c r="F60" s="252" t="s">
        <v>484</v>
      </c>
      <c r="G60" s="248" t="s">
        <v>2080</v>
      </c>
      <c r="H60" s="249" t="s">
        <v>2068</v>
      </c>
    </row>
    <row r="61" spans="1:8" ht="15.6">
      <c r="A61" s="235"/>
      <c r="B61" s="236"/>
      <c r="C61" s="259" t="s">
        <v>2081</v>
      </c>
      <c r="D61" s="20" t="s">
        <v>1580</v>
      </c>
      <c r="E61" s="20" t="s">
        <v>1485</v>
      </c>
      <c r="F61" s="252" t="s">
        <v>485</v>
      </c>
      <c r="G61" s="248" t="s">
        <v>2082</v>
      </c>
      <c r="H61" s="249" t="s">
        <v>2068</v>
      </c>
    </row>
    <row r="62" spans="1:8" ht="15.6">
      <c r="A62" s="235"/>
      <c r="B62" s="236"/>
      <c r="C62" s="257"/>
      <c r="D62" s="20" t="s">
        <v>1581</v>
      </c>
      <c r="E62" s="20" t="s">
        <v>1485</v>
      </c>
      <c r="F62" s="252" t="s">
        <v>486</v>
      </c>
      <c r="G62" s="248" t="s">
        <v>2083</v>
      </c>
      <c r="H62" s="249" t="s">
        <v>2068</v>
      </c>
    </row>
    <row r="63" spans="1:8" ht="15.6">
      <c r="A63" s="235"/>
      <c r="B63" s="236"/>
      <c r="C63" s="259" t="s">
        <v>2084</v>
      </c>
      <c r="D63" s="20" t="s">
        <v>1582</v>
      </c>
      <c r="E63" s="20" t="s">
        <v>1487</v>
      </c>
      <c r="F63" s="252" t="s">
        <v>487</v>
      </c>
      <c r="G63" s="248" t="s">
        <v>2085</v>
      </c>
      <c r="H63" s="249" t="s">
        <v>2086</v>
      </c>
    </row>
    <row r="64" spans="1:8" ht="15.6">
      <c r="A64" s="235"/>
      <c r="B64" s="236"/>
      <c r="C64" s="257"/>
      <c r="D64" s="20" t="s">
        <v>1583</v>
      </c>
      <c r="E64" s="20" t="s">
        <v>1487</v>
      </c>
      <c r="F64" s="252" t="s">
        <v>488</v>
      </c>
      <c r="G64" s="248" t="s">
        <v>2085</v>
      </c>
      <c r="H64" s="249" t="s">
        <v>2086</v>
      </c>
    </row>
    <row r="65" spans="1:8" ht="15.6">
      <c r="A65" s="235"/>
      <c r="B65" s="236"/>
      <c r="C65" s="259" t="s">
        <v>2087</v>
      </c>
      <c r="D65" s="20" t="s">
        <v>1584</v>
      </c>
      <c r="E65" s="20" t="s">
        <v>1488</v>
      </c>
      <c r="F65" s="252" t="s">
        <v>489</v>
      </c>
      <c r="G65" s="248" t="s">
        <v>2088</v>
      </c>
      <c r="H65" s="249" t="s">
        <v>2054</v>
      </c>
    </row>
    <row r="66" spans="1:8" ht="15.6">
      <c r="A66" s="235"/>
      <c r="B66" s="236"/>
      <c r="C66" s="256"/>
      <c r="D66" s="20" t="s">
        <v>1585</v>
      </c>
      <c r="E66" s="20" t="s">
        <v>1488</v>
      </c>
      <c r="F66" s="252" t="s">
        <v>490</v>
      </c>
      <c r="G66" s="248" t="s">
        <v>2089</v>
      </c>
      <c r="H66" s="249" t="s">
        <v>2054</v>
      </c>
    </row>
    <row r="67" spans="1:8" ht="15.6">
      <c r="A67" s="235"/>
      <c r="B67" s="236"/>
      <c r="C67" s="256"/>
      <c r="D67" s="20" t="s">
        <v>1586</v>
      </c>
      <c r="E67" s="20" t="s">
        <v>1488</v>
      </c>
      <c r="F67" s="252" t="s">
        <v>491</v>
      </c>
      <c r="G67" s="248" t="s">
        <v>2090</v>
      </c>
      <c r="H67" s="249" t="s">
        <v>2054</v>
      </c>
    </row>
    <row r="68" spans="1:8" ht="15.6">
      <c r="A68" s="235"/>
      <c r="B68" s="236"/>
      <c r="C68" s="256"/>
      <c r="D68" s="20" t="s">
        <v>1587</v>
      </c>
      <c r="E68" s="20" t="s">
        <v>1488</v>
      </c>
      <c r="F68" s="252" t="s">
        <v>492</v>
      </c>
      <c r="G68" s="248" t="s">
        <v>2091</v>
      </c>
      <c r="H68" s="249" t="s">
        <v>2054</v>
      </c>
    </row>
    <row r="69" spans="1:8" ht="15.6">
      <c r="A69" s="235"/>
      <c r="B69" s="236"/>
      <c r="C69" s="256"/>
      <c r="D69" s="20" t="s">
        <v>1588</v>
      </c>
      <c r="E69" s="20" t="s">
        <v>1488</v>
      </c>
      <c r="F69" s="252" t="s">
        <v>493</v>
      </c>
      <c r="G69" s="248" t="s">
        <v>2092</v>
      </c>
      <c r="H69" s="249" t="s">
        <v>2054</v>
      </c>
    </row>
    <row r="70" spans="1:8" ht="15.6">
      <c r="A70" s="235"/>
      <c r="B70" s="236"/>
      <c r="C70" s="257"/>
      <c r="D70" s="20" t="s">
        <v>1589</v>
      </c>
      <c r="E70" s="20" t="s">
        <v>1488</v>
      </c>
      <c r="F70" s="252" t="s">
        <v>494</v>
      </c>
      <c r="G70" s="248" t="s">
        <v>2093</v>
      </c>
      <c r="H70" s="249" t="s">
        <v>2054</v>
      </c>
    </row>
    <row r="71" spans="1:8" ht="15.6">
      <c r="A71" s="235"/>
      <c r="B71" s="236"/>
      <c r="C71" s="259" t="s">
        <v>2094</v>
      </c>
      <c r="D71" s="20" t="s">
        <v>1590</v>
      </c>
      <c r="E71" s="20" t="s">
        <v>1489</v>
      </c>
      <c r="F71" s="252" t="s">
        <v>495</v>
      </c>
      <c r="G71" s="248" t="s">
        <v>2095</v>
      </c>
      <c r="H71" s="249" t="s">
        <v>2096</v>
      </c>
    </row>
    <row r="72" spans="1:8" ht="15.6">
      <c r="A72" s="235"/>
      <c r="B72" s="236"/>
      <c r="C72" s="256"/>
      <c r="D72" s="20" t="s">
        <v>1591</v>
      </c>
      <c r="E72" s="20" t="s">
        <v>1489</v>
      </c>
      <c r="F72" s="252" t="s">
        <v>496</v>
      </c>
      <c r="G72" s="248" t="s">
        <v>2097</v>
      </c>
      <c r="H72" s="249" t="s">
        <v>2096</v>
      </c>
    </row>
    <row r="73" spans="1:8" ht="15.6">
      <c r="A73" s="235"/>
      <c r="B73" s="236"/>
      <c r="C73" s="256"/>
      <c r="D73" s="20" t="s">
        <v>1592</v>
      </c>
      <c r="E73" s="20" t="s">
        <v>1489</v>
      </c>
      <c r="F73" s="252" t="s">
        <v>497</v>
      </c>
      <c r="G73" s="248" t="s">
        <v>2098</v>
      </c>
      <c r="H73" s="249" t="s">
        <v>2096</v>
      </c>
    </row>
    <row r="74" spans="1:8" ht="15.6">
      <c r="A74" s="235"/>
      <c r="B74" s="236"/>
      <c r="C74" s="256"/>
      <c r="D74" s="20" t="s">
        <v>1593</v>
      </c>
      <c r="E74" s="20" t="s">
        <v>1489</v>
      </c>
      <c r="F74" s="252" t="s">
        <v>498</v>
      </c>
      <c r="G74" s="248" t="s">
        <v>2099</v>
      </c>
      <c r="H74" s="249" t="s">
        <v>2096</v>
      </c>
    </row>
    <row r="75" spans="1:8" ht="15.6">
      <c r="A75" s="235"/>
      <c r="B75" s="236"/>
      <c r="C75" s="256"/>
      <c r="D75" s="20" t="s">
        <v>1594</v>
      </c>
      <c r="E75" s="20" t="s">
        <v>1489</v>
      </c>
      <c r="F75" s="252" t="s">
        <v>499</v>
      </c>
      <c r="G75" s="248" t="s">
        <v>2099</v>
      </c>
      <c r="H75" s="249" t="s">
        <v>2096</v>
      </c>
    </row>
    <row r="76" spans="1:8" ht="15.6">
      <c r="A76" s="235"/>
      <c r="B76" s="236"/>
      <c r="C76" s="256"/>
      <c r="D76" s="20" t="s">
        <v>1595</v>
      </c>
      <c r="E76" s="20" t="s">
        <v>1489</v>
      </c>
      <c r="F76" s="252" t="s">
        <v>500</v>
      </c>
      <c r="G76" s="248" t="s">
        <v>2100</v>
      </c>
      <c r="H76" s="249" t="s">
        <v>2096</v>
      </c>
    </row>
    <row r="77" spans="1:8" ht="15.6">
      <c r="A77" s="235"/>
      <c r="B77" s="236"/>
      <c r="C77" s="257"/>
      <c r="D77" s="20" t="s">
        <v>1596</v>
      </c>
      <c r="E77" s="20" t="s">
        <v>1489</v>
      </c>
      <c r="F77" s="252" t="s">
        <v>501</v>
      </c>
      <c r="G77" s="248" t="s">
        <v>2101</v>
      </c>
      <c r="H77" s="249" t="s">
        <v>2096</v>
      </c>
    </row>
    <row r="78" spans="1:8" ht="15.6">
      <c r="A78" s="235"/>
      <c r="B78" s="236"/>
      <c r="C78" s="259" t="s">
        <v>2102</v>
      </c>
      <c r="D78" s="20" t="s">
        <v>1597</v>
      </c>
      <c r="E78" s="20" t="s">
        <v>1488</v>
      </c>
      <c r="F78" s="252" t="s">
        <v>502</v>
      </c>
      <c r="G78" s="248" t="s">
        <v>2093</v>
      </c>
      <c r="H78" s="249" t="s">
        <v>2054</v>
      </c>
    </row>
    <row r="79" spans="1:8" ht="15.6">
      <c r="A79" s="235"/>
      <c r="B79" s="236"/>
      <c r="C79" s="256"/>
      <c r="D79" s="20" t="s">
        <v>1598</v>
      </c>
      <c r="E79" s="20" t="s">
        <v>1488</v>
      </c>
      <c r="F79" s="252" t="s">
        <v>503</v>
      </c>
      <c r="G79" s="248" t="s">
        <v>2103</v>
      </c>
      <c r="H79" s="249" t="s">
        <v>2054</v>
      </c>
    </row>
    <row r="80" spans="1:8" ht="15.6">
      <c r="A80" s="235"/>
      <c r="B80" s="236"/>
      <c r="C80" s="256"/>
      <c r="D80" s="20" t="s">
        <v>1599</v>
      </c>
      <c r="E80" s="20" t="s">
        <v>1488</v>
      </c>
      <c r="F80" s="252" t="s">
        <v>504</v>
      </c>
      <c r="G80" s="248" t="s">
        <v>2104</v>
      </c>
      <c r="H80" s="249" t="s">
        <v>2054</v>
      </c>
    </row>
    <row r="81" spans="1:8" ht="15.6">
      <c r="A81" s="235"/>
      <c r="B81" s="236"/>
      <c r="C81" s="256"/>
      <c r="D81" s="20" t="s">
        <v>1600</v>
      </c>
      <c r="E81" s="20" t="s">
        <v>1488</v>
      </c>
      <c r="F81" s="252" t="s">
        <v>505</v>
      </c>
      <c r="G81" s="248" t="s">
        <v>2105</v>
      </c>
      <c r="H81" s="249" t="s">
        <v>2054</v>
      </c>
    </row>
    <row r="82" spans="1:8" ht="15.6">
      <c r="A82" s="235"/>
      <c r="B82" s="236"/>
      <c r="C82" s="256"/>
      <c r="D82" s="20" t="s">
        <v>1601</v>
      </c>
      <c r="E82" s="20" t="s">
        <v>1488</v>
      </c>
      <c r="F82" s="252" t="s">
        <v>506</v>
      </c>
      <c r="G82" s="248" t="s">
        <v>2106</v>
      </c>
      <c r="H82" s="249" t="s">
        <v>2054</v>
      </c>
    </row>
    <row r="83" spans="1:8" ht="15.6">
      <c r="A83" s="235"/>
      <c r="B83" s="236"/>
      <c r="C83" s="256"/>
      <c r="D83" s="20" t="s">
        <v>1602</v>
      </c>
      <c r="E83" s="20" t="s">
        <v>1488</v>
      </c>
      <c r="F83" s="252" t="s">
        <v>507</v>
      </c>
      <c r="G83" s="248" t="s">
        <v>2107</v>
      </c>
      <c r="H83" s="249" t="s">
        <v>2054</v>
      </c>
    </row>
    <row r="84" spans="1:8" ht="15.6">
      <c r="A84" s="235"/>
      <c r="B84" s="236"/>
      <c r="C84" s="256"/>
      <c r="D84" s="20" t="s">
        <v>1603</v>
      </c>
      <c r="E84" s="20" t="s">
        <v>1488</v>
      </c>
      <c r="F84" s="252" t="s">
        <v>508</v>
      </c>
      <c r="G84" s="248" t="s">
        <v>2108</v>
      </c>
      <c r="H84" s="249" t="s">
        <v>2054</v>
      </c>
    </row>
    <row r="85" spans="1:8" ht="15.6">
      <c r="A85" s="235"/>
      <c r="B85" s="236"/>
      <c r="C85" s="256"/>
      <c r="D85" s="20" t="s">
        <v>1604</v>
      </c>
      <c r="E85" s="20" t="s">
        <v>1488</v>
      </c>
      <c r="F85" s="252" t="s">
        <v>509</v>
      </c>
      <c r="G85" s="248" t="s">
        <v>2104</v>
      </c>
      <c r="H85" s="249" t="s">
        <v>2054</v>
      </c>
    </row>
    <row r="86" spans="1:8" ht="15.6">
      <c r="A86" s="235"/>
      <c r="B86" s="236"/>
      <c r="C86" s="256"/>
      <c r="D86" s="20" t="s">
        <v>1605</v>
      </c>
      <c r="E86" s="20" t="s">
        <v>1488</v>
      </c>
      <c r="F86" s="252" t="s">
        <v>510</v>
      </c>
      <c r="G86" s="248" t="s">
        <v>2105</v>
      </c>
      <c r="H86" s="249" t="s">
        <v>2054</v>
      </c>
    </row>
    <row r="87" spans="1:8" ht="15.6">
      <c r="A87" s="235"/>
      <c r="B87" s="236"/>
      <c r="C87" s="256"/>
      <c r="D87" s="20" t="s">
        <v>1606</v>
      </c>
      <c r="E87" s="20" t="s">
        <v>1488</v>
      </c>
      <c r="F87" s="252" t="s">
        <v>511</v>
      </c>
      <c r="G87" s="248" t="s">
        <v>2109</v>
      </c>
      <c r="H87" s="249" t="s">
        <v>2054</v>
      </c>
    </row>
    <row r="88" spans="1:8" ht="15.6">
      <c r="A88" s="235"/>
      <c r="B88" s="236"/>
      <c r="C88" s="256"/>
      <c r="D88" s="20" t="s">
        <v>1607</v>
      </c>
      <c r="E88" s="20" t="s">
        <v>1488</v>
      </c>
      <c r="F88" s="252" t="s">
        <v>512</v>
      </c>
      <c r="G88" s="248" t="s">
        <v>2059</v>
      </c>
      <c r="H88" s="249" t="s">
        <v>2054</v>
      </c>
    </row>
    <row r="89" spans="1:8" ht="15.6">
      <c r="A89" s="235"/>
      <c r="B89" s="236"/>
      <c r="C89" s="256"/>
      <c r="D89" s="20" t="s">
        <v>1608</v>
      </c>
      <c r="E89" s="20" t="s">
        <v>1488</v>
      </c>
      <c r="F89" s="252" t="s">
        <v>513</v>
      </c>
      <c r="G89" s="248" t="s">
        <v>2110</v>
      </c>
      <c r="H89" s="249" t="s">
        <v>2054</v>
      </c>
    </row>
    <row r="90" spans="1:8" ht="15.6">
      <c r="A90" s="235"/>
      <c r="B90" s="236"/>
      <c r="C90" s="256"/>
      <c r="D90" s="20" t="s">
        <v>1609</v>
      </c>
      <c r="E90" s="20" t="s">
        <v>1488</v>
      </c>
      <c r="F90" s="252" t="s">
        <v>514</v>
      </c>
      <c r="G90" s="248" t="s">
        <v>2111</v>
      </c>
      <c r="H90" s="249" t="s">
        <v>2054</v>
      </c>
    </row>
    <row r="91" spans="1:8" ht="15.6">
      <c r="A91" s="235"/>
      <c r="B91" s="236"/>
      <c r="C91" s="256"/>
      <c r="D91" s="20" t="s">
        <v>1610</v>
      </c>
      <c r="E91" s="20" t="s">
        <v>1488</v>
      </c>
      <c r="F91" s="252" t="s">
        <v>515</v>
      </c>
      <c r="G91" s="248" t="s">
        <v>2093</v>
      </c>
      <c r="H91" s="249" t="s">
        <v>2054</v>
      </c>
    </row>
    <row r="92" spans="1:8" ht="15.6">
      <c r="A92" s="235"/>
      <c r="B92" s="236"/>
      <c r="C92" s="256"/>
      <c r="D92" s="20" t="s">
        <v>1611</v>
      </c>
      <c r="E92" s="20" t="s">
        <v>1488</v>
      </c>
      <c r="F92" s="252" t="s">
        <v>516</v>
      </c>
      <c r="G92" s="248" t="s">
        <v>2103</v>
      </c>
      <c r="H92" s="249" t="s">
        <v>2054</v>
      </c>
    </row>
    <row r="93" spans="1:8" ht="15.6">
      <c r="A93" s="235"/>
      <c r="B93" s="236"/>
      <c r="C93" s="256"/>
      <c r="D93" s="20" t="s">
        <v>1612</v>
      </c>
      <c r="E93" s="20" t="s">
        <v>1488</v>
      </c>
      <c r="F93" s="252" t="s">
        <v>517</v>
      </c>
      <c r="G93" s="248" t="s">
        <v>2104</v>
      </c>
      <c r="H93" s="249" t="s">
        <v>2054</v>
      </c>
    </row>
    <row r="94" spans="1:8" ht="15.6">
      <c r="A94" s="235"/>
      <c r="B94" s="236"/>
      <c r="C94" s="256"/>
      <c r="D94" s="20" t="s">
        <v>1613</v>
      </c>
      <c r="E94" s="20" t="s">
        <v>1488</v>
      </c>
      <c r="F94" s="252" t="s">
        <v>518</v>
      </c>
      <c r="G94" s="248" t="s">
        <v>2105</v>
      </c>
      <c r="H94" s="249" t="s">
        <v>2054</v>
      </c>
    </row>
    <row r="95" spans="1:8" ht="15.6">
      <c r="A95" s="235"/>
      <c r="B95" s="236"/>
      <c r="C95" s="256"/>
      <c r="D95" s="20" t="s">
        <v>1614</v>
      </c>
      <c r="E95" s="20" t="s">
        <v>1488</v>
      </c>
      <c r="F95" s="252" t="s">
        <v>519</v>
      </c>
      <c r="G95" s="248" t="s">
        <v>2106</v>
      </c>
      <c r="H95" s="249" t="s">
        <v>2054</v>
      </c>
    </row>
    <row r="96" spans="1:8" ht="15.6">
      <c r="A96" s="235"/>
      <c r="B96" s="236"/>
      <c r="C96" s="256"/>
      <c r="D96" s="20" t="s">
        <v>1615</v>
      </c>
      <c r="E96" s="20" t="s">
        <v>1488</v>
      </c>
      <c r="F96" s="252" t="s">
        <v>520</v>
      </c>
      <c r="G96" s="248" t="s">
        <v>2107</v>
      </c>
      <c r="H96" s="249" t="s">
        <v>2054</v>
      </c>
    </row>
    <row r="97" spans="1:8" ht="15.6">
      <c r="A97" s="235"/>
      <c r="B97" s="236"/>
      <c r="C97" s="256"/>
      <c r="D97" s="20" t="s">
        <v>1616</v>
      </c>
      <c r="E97" s="20" t="s">
        <v>1488</v>
      </c>
      <c r="F97" s="252" t="s">
        <v>521</v>
      </c>
      <c r="G97" s="248" t="s">
        <v>2109</v>
      </c>
      <c r="H97" s="249" t="s">
        <v>2054</v>
      </c>
    </row>
    <row r="98" spans="1:8" ht="15.6">
      <c r="A98" s="235"/>
      <c r="B98" s="236"/>
      <c r="C98" s="256"/>
      <c r="D98" s="20" t="s">
        <v>1617</v>
      </c>
      <c r="E98" s="20" t="s">
        <v>1488</v>
      </c>
      <c r="F98" s="252" t="s">
        <v>522</v>
      </c>
      <c r="G98" s="248" t="s">
        <v>2059</v>
      </c>
      <c r="H98" s="249" t="s">
        <v>2054</v>
      </c>
    </row>
    <row r="99" spans="1:8" ht="15.6">
      <c r="A99" s="235"/>
      <c r="B99" s="236"/>
      <c r="C99" s="256"/>
      <c r="D99" s="20" t="s">
        <v>1618</v>
      </c>
      <c r="E99" s="20" t="s">
        <v>1488</v>
      </c>
      <c r="F99" s="252" t="s">
        <v>523</v>
      </c>
      <c r="G99" s="248" t="s">
        <v>2110</v>
      </c>
      <c r="H99" s="249" t="s">
        <v>2054</v>
      </c>
    </row>
    <row r="100" spans="1:8" ht="15.6">
      <c r="A100" s="235"/>
      <c r="B100" s="236"/>
      <c r="C100" s="256"/>
      <c r="D100" s="20" t="s">
        <v>1619</v>
      </c>
      <c r="E100" s="20" t="s">
        <v>1488</v>
      </c>
      <c r="F100" s="252" t="s">
        <v>524</v>
      </c>
      <c r="G100" s="248" t="s">
        <v>2111</v>
      </c>
      <c r="H100" s="249" t="s">
        <v>2054</v>
      </c>
    </row>
    <row r="101" spans="1:8" ht="15.6">
      <c r="A101" s="235"/>
      <c r="B101" s="236"/>
      <c r="C101" s="256"/>
      <c r="D101" s="20" t="s">
        <v>1620</v>
      </c>
      <c r="E101" s="20" t="s">
        <v>1488</v>
      </c>
      <c r="F101" s="252" t="s">
        <v>525</v>
      </c>
      <c r="G101" s="248" t="s">
        <v>2093</v>
      </c>
      <c r="H101" s="249" t="s">
        <v>2054</v>
      </c>
    </row>
    <row r="102" spans="1:8" ht="15.6">
      <c r="A102" s="235"/>
      <c r="B102" s="236"/>
      <c r="C102" s="256"/>
      <c r="D102" s="20" t="s">
        <v>1621</v>
      </c>
      <c r="E102" s="20" t="s">
        <v>1488</v>
      </c>
      <c r="F102" s="252" t="s">
        <v>526</v>
      </c>
      <c r="G102" s="248" t="s">
        <v>2103</v>
      </c>
      <c r="H102" s="249" t="s">
        <v>2054</v>
      </c>
    </row>
    <row r="103" spans="1:8" ht="15.6">
      <c r="A103" s="235"/>
      <c r="B103" s="236"/>
      <c r="C103" s="256"/>
      <c r="D103" s="20" t="s">
        <v>1736</v>
      </c>
      <c r="E103" s="20" t="s">
        <v>1488</v>
      </c>
      <c r="F103" s="252" t="s">
        <v>527</v>
      </c>
      <c r="G103" s="248" t="s">
        <v>2112</v>
      </c>
      <c r="H103" s="249" t="s">
        <v>2054</v>
      </c>
    </row>
    <row r="104" spans="1:8" ht="15.6">
      <c r="A104" s="235"/>
      <c r="B104" s="236"/>
      <c r="C104" s="256"/>
      <c r="D104" s="20" t="s">
        <v>1737</v>
      </c>
      <c r="E104" s="20" t="s">
        <v>1488</v>
      </c>
      <c r="F104" s="252" t="s">
        <v>528</v>
      </c>
      <c r="G104" s="248" t="s">
        <v>2055</v>
      </c>
      <c r="H104" s="249" t="s">
        <v>2054</v>
      </c>
    </row>
    <row r="105" spans="1:8" ht="15.6">
      <c r="A105" s="235"/>
      <c r="B105" s="236"/>
      <c r="C105" s="256"/>
      <c r="D105" s="20" t="s">
        <v>1738</v>
      </c>
      <c r="E105" s="20" t="s">
        <v>1488</v>
      </c>
      <c r="F105" s="252" t="s">
        <v>529</v>
      </c>
      <c r="G105" s="248" t="s">
        <v>2108</v>
      </c>
      <c r="H105" s="249" t="s">
        <v>2054</v>
      </c>
    </row>
    <row r="106" spans="1:8" ht="15.6">
      <c r="A106" s="235"/>
      <c r="B106" s="236"/>
      <c r="C106" s="256"/>
      <c r="D106" s="20" t="s">
        <v>1739</v>
      </c>
      <c r="E106" s="20" t="s">
        <v>1488</v>
      </c>
      <c r="F106" s="252" t="s">
        <v>530</v>
      </c>
      <c r="G106" s="248" t="s">
        <v>2112</v>
      </c>
      <c r="H106" s="249" t="s">
        <v>2054</v>
      </c>
    </row>
    <row r="107" spans="1:8" ht="15.6">
      <c r="A107" s="235"/>
      <c r="B107" s="236"/>
      <c r="C107" s="256"/>
      <c r="D107" s="20" t="s">
        <v>1740</v>
      </c>
      <c r="E107" s="20" t="s">
        <v>1488</v>
      </c>
      <c r="F107" s="252" t="s">
        <v>531</v>
      </c>
      <c r="G107" s="248" t="s">
        <v>2113</v>
      </c>
      <c r="H107" s="249" t="s">
        <v>2054</v>
      </c>
    </row>
    <row r="108" spans="1:8" ht="15.6">
      <c r="A108" s="235"/>
      <c r="B108" s="236"/>
      <c r="C108" s="256"/>
      <c r="D108" s="20" t="s">
        <v>1741</v>
      </c>
      <c r="E108" s="20" t="s">
        <v>1488</v>
      </c>
      <c r="F108" s="252" t="s">
        <v>532</v>
      </c>
      <c r="G108" s="248" t="s">
        <v>2114</v>
      </c>
      <c r="H108" s="249" t="s">
        <v>2054</v>
      </c>
    </row>
    <row r="109" spans="1:8" ht="15.6">
      <c r="A109" s="235"/>
      <c r="B109" s="236"/>
      <c r="C109" s="256"/>
      <c r="D109" s="20" t="s">
        <v>1742</v>
      </c>
      <c r="E109" s="20" t="s">
        <v>1488</v>
      </c>
      <c r="F109" s="252" t="s">
        <v>533</v>
      </c>
      <c r="G109" s="248" t="s">
        <v>2093</v>
      </c>
      <c r="H109" s="249" t="s">
        <v>2054</v>
      </c>
    </row>
    <row r="110" spans="1:8" ht="15.6">
      <c r="A110" s="235"/>
      <c r="B110" s="236"/>
      <c r="C110" s="256"/>
      <c r="D110" s="20" t="s">
        <v>1743</v>
      </c>
      <c r="E110" s="20" t="s">
        <v>1488</v>
      </c>
      <c r="F110" s="252" t="s">
        <v>534</v>
      </c>
      <c r="G110" s="248" t="s">
        <v>2103</v>
      </c>
      <c r="H110" s="249" t="s">
        <v>2054</v>
      </c>
    </row>
    <row r="111" spans="1:8" ht="15.6">
      <c r="A111" s="235"/>
      <c r="B111" s="236"/>
      <c r="C111" s="256"/>
      <c r="D111" s="20" t="s">
        <v>1744</v>
      </c>
      <c r="E111" s="20" t="s">
        <v>1488</v>
      </c>
      <c r="F111" s="252" t="s">
        <v>535</v>
      </c>
      <c r="G111" s="248" t="s">
        <v>2112</v>
      </c>
      <c r="H111" s="249" t="s">
        <v>2054</v>
      </c>
    </row>
    <row r="112" spans="1:8" ht="15.6">
      <c r="A112" s="235"/>
      <c r="B112" s="236"/>
      <c r="C112" s="256"/>
      <c r="D112" s="20" t="s">
        <v>1745</v>
      </c>
      <c r="E112" s="20" t="s">
        <v>1488</v>
      </c>
      <c r="F112" s="252" t="s">
        <v>536</v>
      </c>
      <c r="G112" s="248" t="s">
        <v>2115</v>
      </c>
      <c r="H112" s="249" t="s">
        <v>2054</v>
      </c>
    </row>
    <row r="113" spans="1:8" ht="15.6">
      <c r="A113" s="235"/>
      <c r="B113" s="236"/>
      <c r="C113" s="256"/>
      <c r="D113" s="20" t="s">
        <v>1746</v>
      </c>
      <c r="E113" s="20" t="s">
        <v>1488</v>
      </c>
      <c r="F113" s="252" t="s">
        <v>537</v>
      </c>
      <c r="G113" s="248" t="s">
        <v>2113</v>
      </c>
      <c r="H113" s="249" t="s">
        <v>2054</v>
      </c>
    </row>
    <row r="114" spans="1:8" ht="15.6">
      <c r="A114" s="235"/>
      <c r="B114" s="236"/>
      <c r="C114" s="256"/>
      <c r="D114" s="20" t="s">
        <v>1747</v>
      </c>
      <c r="E114" s="20" t="s">
        <v>1488</v>
      </c>
      <c r="F114" s="252" t="s">
        <v>538</v>
      </c>
      <c r="G114" s="248" t="s">
        <v>2114</v>
      </c>
      <c r="H114" s="249" t="s">
        <v>2054</v>
      </c>
    </row>
    <row r="115" spans="1:8" ht="15.6">
      <c r="A115" s="235"/>
      <c r="B115" s="236"/>
      <c r="C115" s="256"/>
      <c r="D115" s="20" t="s">
        <v>1748</v>
      </c>
      <c r="E115" s="20" t="s">
        <v>1488</v>
      </c>
      <c r="F115" s="252" t="s">
        <v>539</v>
      </c>
      <c r="G115" s="248" t="s">
        <v>2093</v>
      </c>
      <c r="H115" s="249" t="s">
        <v>2054</v>
      </c>
    </row>
    <row r="116" spans="1:8" ht="15.6">
      <c r="A116" s="235"/>
      <c r="B116" s="236"/>
      <c r="C116" s="256"/>
      <c r="D116" s="20" t="s">
        <v>1749</v>
      </c>
      <c r="E116" s="20" t="s">
        <v>1488</v>
      </c>
      <c r="F116" s="252" t="s">
        <v>540</v>
      </c>
      <c r="G116" s="248" t="s">
        <v>2103</v>
      </c>
      <c r="H116" s="249" t="s">
        <v>2054</v>
      </c>
    </row>
    <row r="117" spans="1:8" ht="15.6">
      <c r="A117" s="235"/>
      <c r="B117" s="236"/>
      <c r="C117" s="256"/>
      <c r="D117" s="20" t="s">
        <v>1750</v>
      </c>
      <c r="E117" s="20" t="s">
        <v>1488</v>
      </c>
      <c r="F117" s="252" t="s">
        <v>541</v>
      </c>
      <c r="G117" s="248" t="s">
        <v>2053</v>
      </c>
      <c r="H117" s="249" t="s">
        <v>2054</v>
      </c>
    </row>
    <row r="118" spans="1:8" ht="15.6">
      <c r="A118" s="235"/>
      <c r="B118" s="236"/>
      <c r="C118" s="256"/>
      <c r="D118" s="20" t="s">
        <v>1751</v>
      </c>
      <c r="E118" s="20" t="s">
        <v>1488</v>
      </c>
      <c r="F118" s="252" t="s">
        <v>542</v>
      </c>
      <c r="G118" s="248" t="s">
        <v>2053</v>
      </c>
      <c r="H118" s="249" t="s">
        <v>2054</v>
      </c>
    </row>
    <row r="119" spans="1:8" ht="15.6">
      <c r="A119" s="235"/>
      <c r="B119" s="236"/>
      <c r="C119" s="256"/>
      <c r="D119" s="20" t="s">
        <v>1752</v>
      </c>
      <c r="E119" s="20" t="s">
        <v>1488</v>
      </c>
      <c r="F119" s="252" t="s">
        <v>543</v>
      </c>
      <c r="G119" s="248" t="s">
        <v>2108</v>
      </c>
      <c r="H119" s="249" t="s">
        <v>2054</v>
      </c>
    </row>
    <row r="120" spans="1:8" ht="15.6">
      <c r="A120" s="235"/>
      <c r="B120" s="236"/>
      <c r="C120" s="256"/>
      <c r="D120" s="20" t="s">
        <v>1753</v>
      </c>
      <c r="E120" s="20" t="s">
        <v>1489</v>
      </c>
      <c r="F120" s="252" t="s">
        <v>544</v>
      </c>
      <c r="G120" s="248" t="s">
        <v>2116</v>
      </c>
      <c r="H120" s="249" t="s">
        <v>2096</v>
      </c>
    </row>
    <row r="121" spans="1:8" ht="15.6">
      <c r="A121" s="235"/>
      <c r="B121" s="236"/>
      <c r="C121" s="256"/>
      <c r="D121" s="20" t="s">
        <v>1754</v>
      </c>
      <c r="E121" s="20" t="s">
        <v>1489</v>
      </c>
      <c r="F121" s="252" t="s">
        <v>545</v>
      </c>
      <c r="G121" s="248" t="s">
        <v>2117</v>
      </c>
      <c r="H121" s="249" t="s">
        <v>2096</v>
      </c>
    </row>
    <row r="122" spans="1:8" ht="15.6">
      <c r="A122" s="235"/>
      <c r="B122" s="236"/>
      <c r="C122" s="256"/>
      <c r="D122" s="20" t="s">
        <v>1755</v>
      </c>
      <c r="E122" s="20" t="s">
        <v>1489</v>
      </c>
      <c r="F122" s="252" t="s">
        <v>546</v>
      </c>
      <c r="G122" s="248" t="s">
        <v>2118</v>
      </c>
      <c r="H122" s="249" t="s">
        <v>2096</v>
      </c>
    </row>
    <row r="123" spans="1:8" ht="15.6">
      <c r="A123" s="235"/>
      <c r="B123" s="236"/>
      <c r="C123" s="256"/>
      <c r="D123" s="20" t="s">
        <v>1756</v>
      </c>
      <c r="E123" s="20" t="s">
        <v>1489</v>
      </c>
      <c r="F123" s="252" t="s">
        <v>547</v>
      </c>
      <c r="G123" s="248" t="s">
        <v>2093</v>
      </c>
      <c r="H123" s="249" t="s">
        <v>2096</v>
      </c>
    </row>
    <row r="124" spans="1:8" ht="15.6">
      <c r="A124" s="235"/>
      <c r="B124" s="236"/>
      <c r="C124" s="257"/>
      <c r="D124" s="20" t="s">
        <v>1757</v>
      </c>
      <c r="E124" s="20" t="s">
        <v>1489</v>
      </c>
      <c r="F124" s="252" t="s">
        <v>548</v>
      </c>
      <c r="G124" s="248" t="s">
        <v>2107</v>
      </c>
      <c r="H124" s="249" t="s">
        <v>2096</v>
      </c>
    </row>
    <row r="125" spans="1:8" ht="15.6">
      <c r="A125" s="235"/>
      <c r="B125" s="236"/>
      <c r="C125" s="259" t="s">
        <v>2119</v>
      </c>
      <c r="D125" s="20" t="s">
        <v>1758</v>
      </c>
      <c r="E125" s="20" t="s">
        <v>1490</v>
      </c>
      <c r="F125" s="252" t="s">
        <v>549</v>
      </c>
      <c r="G125" s="248" t="s">
        <v>2120</v>
      </c>
      <c r="H125" s="249" t="s">
        <v>2121</v>
      </c>
    </row>
    <row r="126" spans="1:8" ht="15.6">
      <c r="A126" s="235"/>
      <c r="B126" s="236"/>
      <c r="C126" s="257"/>
      <c r="D126" s="20" t="s">
        <v>1759</v>
      </c>
      <c r="E126" s="20" t="s">
        <v>1490</v>
      </c>
      <c r="F126" s="252" t="s">
        <v>550</v>
      </c>
      <c r="G126" s="248" t="s">
        <v>2122</v>
      </c>
      <c r="H126" s="249" t="s">
        <v>2121</v>
      </c>
    </row>
    <row r="127" spans="1:8" ht="15.6">
      <c r="A127" s="235"/>
      <c r="B127" s="236"/>
      <c r="C127" s="259" t="s">
        <v>2123</v>
      </c>
      <c r="D127" s="20" t="s">
        <v>1760</v>
      </c>
      <c r="E127" s="20" t="s">
        <v>1488</v>
      </c>
      <c r="F127" s="252" t="s">
        <v>551</v>
      </c>
      <c r="G127" s="248" t="s">
        <v>2116</v>
      </c>
      <c r="H127" s="249" t="s">
        <v>2054</v>
      </c>
    </row>
    <row r="128" spans="1:8" ht="15.6">
      <c r="A128" s="235"/>
      <c r="B128" s="236"/>
      <c r="C128" s="256"/>
      <c r="D128" s="20" t="s">
        <v>1761</v>
      </c>
      <c r="E128" s="20" t="s">
        <v>1488</v>
      </c>
      <c r="F128" s="252" t="s">
        <v>552</v>
      </c>
      <c r="G128" s="248" t="s">
        <v>2124</v>
      </c>
      <c r="H128" s="249" t="s">
        <v>2054</v>
      </c>
    </row>
    <row r="129" spans="1:8" ht="15.6">
      <c r="A129" s="235"/>
      <c r="B129" s="236"/>
      <c r="C129" s="256"/>
      <c r="D129" s="20" t="s">
        <v>1762</v>
      </c>
      <c r="E129" s="20" t="s">
        <v>1488</v>
      </c>
      <c r="F129" s="252" t="s">
        <v>553</v>
      </c>
      <c r="G129" s="248" t="s">
        <v>2125</v>
      </c>
      <c r="H129" s="249" t="s">
        <v>2054</v>
      </c>
    </row>
    <row r="130" spans="1:8" ht="15.6">
      <c r="A130" s="235"/>
      <c r="B130" s="236"/>
      <c r="C130" s="256"/>
      <c r="D130" s="20" t="s">
        <v>1763</v>
      </c>
      <c r="E130" s="20" t="s">
        <v>1488</v>
      </c>
      <c r="F130" s="252" t="s">
        <v>554</v>
      </c>
      <c r="G130" s="248" t="s">
        <v>2126</v>
      </c>
      <c r="H130" s="249" t="s">
        <v>2054</v>
      </c>
    </row>
    <row r="131" spans="1:8" ht="15.6">
      <c r="A131" s="235"/>
      <c r="B131" s="236"/>
      <c r="C131" s="256"/>
      <c r="D131" s="20" t="s">
        <v>1764</v>
      </c>
      <c r="E131" s="20" t="s">
        <v>1488</v>
      </c>
      <c r="F131" s="252" t="s">
        <v>555</v>
      </c>
      <c r="G131" s="248" t="s">
        <v>2124</v>
      </c>
      <c r="H131" s="249" t="s">
        <v>2054</v>
      </c>
    </row>
    <row r="132" spans="1:8" ht="15.6">
      <c r="A132" s="235"/>
      <c r="B132" s="236"/>
      <c r="C132" s="256"/>
      <c r="D132" s="20" t="s">
        <v>1765</v>
      </c>
      <c r="E132" s="20" t="s">
        <v>1488</v>
      </c>
      <c r="F132" s="252" t="s">
        <v>556</v>
      </c>
      <c r="G132" s="248" t="s">
        <v>2127</v>
      </c>
      <c r="H132" s="249" t="s">
        <v>2054</v>
      </c>
    </row>
    <row r="133" spans="1:8" ht="15.6">
      <c r="A133" s="235"/>
      <c r="B133" s="236"/>
      <c r="C133" s="256"/>
      <c r="D133" s="20" t="s">
        <v>1766</v>
      </c>
      <c r="E133" s="20" t="s">
        <v>1488</v>
      </c>
      <c r="F133" s="252" t="s">
        <v>557</v>
      </c>
      <c r="G133" s="248" t="s">
        <v>2127</v>
      </c>
      <c r="H133" s="249" t="s">
        <v>2054</v>
      </c>
    </row>
    <row r="134" spans="1:8" ht="15.6">
      <c r="A134" s="235"/>
      <c r="B134" s="236"/>
      <c r="C134" s="256"/>
      <c r="D134" s="20" t="s">
        <v>1767</v>
      </c>
      <c r="E134" s="20" t="s">
        <v>1488</v>
      </c>
      <c r="F134" s="252" t="s">
        <v>558</v>
      </c>
      <c r="G134" s="248" t="s">
        <v>2127</v>
      </c>
      <c r="H134" s="249" t="s">
        <v>2054</v>
      </c>
    </row>
    <row r="135" spans="1:8" ht="15.6">
      <c r="A135" s="235"/>
      <c r="B135" s="236"/>
      <c r="C135" s="256"/>
      <c r="D135" s="20" t="s">
        <v>1768</v>
      </c>
      <c r="E135" s="20" t="s">
        <v>1488</v>
      </c>
      <c r="F135" s="252" t="s">
        <v>559</v>
      </c>
      <c r="G135" s="248" t="s">
        <v>2127</v>
      </c>
      <c r="H135" s="249" t="s">
        <v>2054</v>
      </c>
    </row>
    <row r="136" spans="1:8" ht="15.6">
      <c r="A136" s="235"/>
      <c r="B136" s="236"/>
      <c r="C136" s="256"/>
      <c r="D136" s="20" t="s">
        <v>1769</v>
      </c>
      <c r="E136" s="20" t="s">
        <v>1488</v>
      </c>
      <c r="F136" s="252" t="s">
        <v>560</v>
      </c>
      <c r="G136" s="248" t="s">
        <v>2125</v>
      </c>
      <c r="H136" s="249" t="s">
        <v>2054</v>
      </c>
    </row>
    <row r="137" spans="1:8" ht="15.6">
      <c r="A137" s="235"/>
      <c r="B137" s="236"/>
      <c r="C137" s="256"/>
      <c r="D137" s="20" t="s">
        <v>1770</v>
      </c>
      <c r="E137" s="20" t="s">
        <v>1488</v>
      </c>
      <c r="F137" s="252" t="s">
        <v>561</v>
      </c>
      <c r="G137" s="248" t="s">
        <v>2125</v>
      </c>
      <c r="H137" s="249" t="s">
        <v>2054</v>
      </c>
    </row>
    <row r="138" spans="1:8" ht="15.6">
      <c r="A138" s="235"/>
      <c r="B138" s="236"/>
      <c r="C138" s="256"/>
      <c r="D138" s="20" t="s">
        <v>1771</v>
      </c>
      <c r="E138" s="20" t="s">
        <v>1488</v>
      </c>
      <c r="F138" s="252" t="s">
        <v>562</v>
      </c>
      <c r="G138" s="248" t="s">
        <v>2069</v>
      </c>
      <c r="H138" s="249" t="s">
        <v>2054</v>
      </c>
    </row>
    <row r="139" spans="1:8" ht="15.6">
      <c r="A139" s="235"/>
      <c r="B139" s="236"/>
      <c r="C139" s="256"/>
      <c r="D139" s="20" t="s">
        <v>1772</v>
      </c>
      <c r="E139" s="20" t="s">
        <v>1488</v>
      </c>
      <c r="F139" s="252" t="s">
        <v>563</v>
      </c>
      <c r="G139" s="248" t="s">
        <v>2128</v>
      </c>
      <c r="H139" s="249" t="s">
        <v>2054</v>
      </c>
    </row>
    <row r="140" spans="1:8" ht="15.6">
      <c r="A140" s="235"/>
      <c r="B140" s="236"/>
      <c r="C140" s="256"/>
      <c r="D140" s="20" t="s">
        <v>1773</v>
      </c>
      <c r="E140" s="20" t="s">
        <v>1488</v>
      </c>
      <c r="F140" s="252" t="s">
        <v>564</v>
      </c>
      <c r="G140" s="248" t="s">
        <v>2116</v>
      </c>
      <c r="H140" s="249" t="s">
        <v>2054</v>
      </c>
    </row>
    <row r="141" spans="1:8" ht="15.6">
      <c r="A141" s="235"/>
      <c r="B141" s="236"/>
      <c r="C141" s="256"/>
      <c r="D141" s="20" t="s">
        <v>1774</v>
      </c>
      <c r="E141" s="20" t="s">
        <v>1488</v>
      </c>
      <c r="F141" s="252" t="s">
        <v>565</v>
      </c>
      <c r="G141" s="248" t="s">
        <v>2129</v>
      </c>
      <c r="H141" s="249" t="s">
        <v>2054</v>
      </c>
    </row>
    <row r="142" spans="1:8" ht="15.6">
      <c r="A142" s="235"/>
      <c r="B142" s="236"/>
      <c r="C142" s="256"/>
      <c r="D142" s="20" t="s">
        <v>1775</v>
      </c>
      <c r="E142" s="20" t="s">
        <v>1488</v>
      </c>
      <c r="F142" s="252" t="s">
        <v>566</v>
      </c>
      <c r="G142" s="248" t="s">
        <v>2129</v>
      </c>
      <c r="H142" s="249" t="s">
        <v>2054</v>
      </c>
    </row>
    <row r="143" spans="1:8" ht="15.6">
      <c r="A143" s="235"/>
      <c r="B143" s="236"/>
      <c r="C143" s="257"/>
      <c r="D143" s="20" t="s">
        <v>1776</v>
      </c>
      <c r="E143" s="20" t="s">
        <v>1488</v>
      </c>
      <c r="F143" s="252" t="s">
        <v>567</v>
      </c>
      <c r="G143" s="248" t="s">
        <v>2128</v>
      </c>
      <c r="H143" s="249" t="s">
        <v>2054</v>
      </c>
    </row>
    <row r="144" spans="1:8" ht="15.6">
      <c r="A144" s="235"/>
      <c r="B144" s="236"/>
      <c r="C144" s="259" t="s">
        <v>2130</v>
      </c>
      <c r="D144" s="20" t="s">
        <v>1777</v>
      </c>
      <c r="E144" s="20" t="s">
        <v>1488</v>
      </c>
      <c r="F144" s="252" t="s">
        <v>568</v>
      </c>
      <c r="G144" s="248" t="s">
        <v>2131</v>
      </c>
      <c r="H144" s="249" t="s">
        <v>2054</v>
      </c>
    </row>
    <row r="145" spans="1:8" ht="15.6">
      <c r="A145" s="235"/>
      <c r="B145" s="236"/>
      <c r="C145" s="256"/>
      <c r="D145" s="20" t="s">
        <v>1778</v>
      </c>
      <c r="E145" s="20" t="s">
        <v>1488</v>
      </c>
      <c r="F145" s="252" t="s">
        <v>569</v>
      </c>
      <c r="G145" s="248" t="s">
        <v>2132</v>
      </c>
      <c r="H145" s="249" t="s">
        <v>2054</v>
      </c>
    </row>
    <row r="146" spans="1:8" ht="15.6">
      <c r="A146" s="235"/>
      <c r="B146" s="236"/>
      <c r="C146" s="256"/>
      <c r="D146" s="20" t="s">
        <v>1779</v>
      </c>
      <c r="E146" s="20" t="s">
        <v>1488</v>
      </c>
      <c r="F146" s="252" t="s">
        <v>570</v>
      </c>
      <c r="G146" s="248" t="s">
        <v>2133</v>
      </c>
      <c r="H146" s="249" t="s">
        <v>2054</v>
      </c>
    </row>
    <row r="147" spans="1:8" ht="15.6">
      <c r="A147" s="235"/>
      <c r="B147" s="236"/>
      <c r="C147" s="256"/>
      <c r="D147" s="20" t="s">
        <v>1780</v>
      </c>
      <c r="E147" s="20" t="s">
        <v>1488</v>
      </c>
      <c r="F147" s="252" t="s">
        <v>571</v>
      </c>
      <c r="G147" s="248" t="s">
        <v>2134</v>
      </c>
      <c r="H147" s="249" t="s">
        <v>2054</v>
      </c>
    </row>
    <row r="148" spans="1:8" ht="15.6">
      <c r="A148" s="235"/>
      <c r="B148" s="236"/>
      <c r="C148" s="256"/>
      <c r="D148" s="20" t="s">
        <v>1781</v>
      </c>
      <c r="E148" s="20" t="s">
        <v>1488</v>
      </c>
      <c r="F148" s="252" t="s">
        <v>572</v>
      </c>
      <c r="G148" s="248" t="s">
        <v>2135</v>
      </c>
      <c r="H148" s="249" t="s">
        <v>2054</v>
      </c>
    </row>
    <row r="149" spans="1:8" ht="15.6">
      <c r="A149" s="235"/>
      <c r="B149" s="236"/>
      <c r="C149" s="256"/>
      <c r="D149" s="20" t="s">
        <v>1782</v>
      </c>
      <c r="E149" s="20" t="s">
        <v>1488</v>
      </c>
      <c r="F149" s="252" t="s">
        <v>573</v>
      </c>
      <c r="G149" s="248" t="s">
        <v>2135</v>
      </c>
      <c r="H149" s="249" t="s">
        <v>2054</v>
      </c>
    </row>
    <row r="150" spans="1:8" ht="15.6">
      <c r="A150" s="235"/>
      <c r="B150" s="236"/>
      <c r="C150" s="256"/>
      <c r="D150" s="20" t="s">
        <v>1783</v>
      </c>
      <c r="E150" s="20" t="s">
        <v>1488</v>
      </c>
      <c r="F150" s="252" t="s">
        <v>574</v>
      </c>
      <c r="G150" s="248" t="s">
        <v>2136</v>
      </c>
      <c r="H150" s="249" t="s">
        <v>2054</v>
      </c>
    </row>
    <row r="151" spans="1:8" ht="15.6">
      <c r="A151" s="235"/>
      <c r="B151" s="236"/>
      <c r="C151" s="257"/>
      <c r="D151" s="20" t="s">
        <v>1784</v>
      </c>
      <c r="E151" s="20" t="s">
        <v>1488</v>
      </c>
      <c r="F151" s="252" t="s">
        <v>575</v>
      </c>
      <c r="G151" s="248" t="s">
        <v>2133</v>
      </c>
      <c r="H151" s="249" t="s">
        <v>2054</v>
      </c>
    </row>
    <row r="152" spans="1:8" ht="15.6">
      <c r="A152" s="235"/>
      <c r="B152" s="236"/>
      <c r="C152" s="258" t="s">
        <v>2137</v>
      </c>
      <c r="D152" s="20" t="s">
        <v>2138</v>
      </c>
      <c r="E152" s="20" t="s">
        <v>1491</v>
      </c>
      <c r="F152" s="252" t="s">
        <v>576</v>
      </c>
      <c r="G152" s="248" t="s">
        <v>2139</v>
      </c>
      <c r="H152" s="249" t="s">
        <v>2140</v>
      </c>
    </row>
    <row r="153" spans="1:8" ht="15.6">
      <c r="A153" s="235"/>
      <c r="B153" s="236"/>
      <c r="C153" s="259" t="s">
        <v>2141</v>
      </c>
      <c r="D153" s="20" t="s">
        <v>1785</v>
      </c>
      <c r="E153" s="20" t="s">
        <v>1492</v>
      </c>
      <c r="F153" s="252" t="s">
        <v>577</v>
      </c>
      <c r="G153" s="248" t="s">
        <v>2073</v>
      </c>
      <c r="H153" s="249" t="s">
        <v>2142</v>
      </c>
    </row>
    <row r="154" spans="1:8" ht="15.6">
      <c r="A154" s="235"/>
      <c r="B154" s="236"/>
      <c r="C154" s="256"/>
      <c r="D154" s="20" t="s">
        <v>1786</v>
      </c>
      <c r="E154" s="20" t="s">
        <v>1492</v>
      </c>
      <c r="F154" s="252" t="s">
        <v>578</v>
      </c>
      <c r="G154" s="248" t="s">
        <v>2143</v>
      </c>
      <c r="H154" s="249" t="s">
        <v>2142</v>
      </c>
    </row>
    <row r="155" spans="1:8" ht="15.6">
      <c r="A155" s="235"/>
      <c r="B155" s="236"/>
      <c r="C155" s="256"/>
      <c r="D155" s="20" t="s">
        <v>1787</v>
      </c>
      <c r="E155" s="20" t="s">
        <v>1492</v>
      </c>
      <c r="F155" s="252" t="s">
        <v>579</v>
      </c>
      <c r="G155" s="248" t="s">
        <v>2144</v>
      </c>
      <c r="H155" s="249" t="s">
        <v>2142</v>
      </c>
    </row>
    <row r="156" spans="1:8" ht="15.6">
      <c r="A156" s="235"/>
      <c r="B156" s="236"/>
      <c r="C156" s="256"/>
      <c r="D156" s="20" t="s">
        <v>1788</v>
      </c>
      <c r="E156" s="20" t="s">
        <v>1492</v>
      </c>
      <c r="F156" s="252" t="s">
        <v>580</v>
      </c>
      <c r="G156" s="248" t="s">
        <v>2091</v>
      </c>
      <c r="H156" s="249" t="s">
        <v>2142</v>
      </c>
    </row>
    <row r="157" spans="1:8" ht="15.6">
      <c r="A157" s="235"/>
      <c r="B157" s="236"/>
      <c r="C157" s="256"/>
      <c r="D157" s="20" t="s">
        <v>1789</v>
      </c>
      <c r="E157" s="20" t="s">
        <v>1492</v>
      </c>
      <c r="F157" s="252" t="s">
        <v>581</v>
      </c>
      <c r="G157" s="248" t="s">
        <v>2145</v>
      </c>
      <c r="H157" s="249" t="s">
        <v>2142</v>
      </c>
    </row>
    <row r="158" spans="1:8" ht="15.6">
      <c r="A158" s="235"/>
      <c r="B158" s="236"/>
      <c r="C158" s="256"/>
      <c r="D158" s="20" t="s">
        <v>1790</v>
      </c>
      <c r="E158" s="20" t="s">
        <v>1492</v>
      </c>
      <c r="F158" s="252" t="s">
        <v>582</v>
      </c>
      <c r="G158" s="248" t="s">
        <v>2144</v>
      </c>
      <c r="H158" s="249" t="s">
        <v>2142</v>
      </c>
    </row>
    <row r="159" spans="1:8" ht="15.6">
      <c r="A159" s="235"/>
      <c r="B159" s="236"/>
      <c r="C159" s="256"/>
      <c r="D159" s="20" t="s">
        <v>1791</v>
      </c>
      <c r="E159" s="20" t="s">
        <v>1492</v>
      </c>
      <c r="F159" s="252" t="s">
        <v>583</v>
      </c>
      <c r="G159" s="248" t="s">
        <v>2144</v>
      </c>
      <c r="H159" s="249" t="s">
        <v>2142</v>
      </c>
    </row>
    <row r="160" spans="1:8" ht="15.6">
      <c r="A160" s="235"/>
      <c r="B160" s="236"/>
      <c r="C160" s="256"/>
      <c r="D160" s="20" t="s">
        <v>1792</v>
      </c>
      <c r="E160" s="20" t="s">
        <v>1493</v>
      </c>
      <c r="F160" s="252" t="s">
        <v>584</v>
      </c>
      <c r="G160" s="248" t="s">
        <v>2146</v>
      </c>
      <c r="H160" s="249" t="s">
        <v>2147</v>
      </c>
    </row>
    <row r="161" spans="1:8" ht="15.6">
      <c r="A161" s="235"/>
      <c r="B161" s="236"/>
      <c r="C161" s="256"/>
      <c r="D161" s="20" t="s">
        <v>1793</v>
      </c>
      <c r="E161" s="20" t="s">
        <v>1493</v>
      </c>
      <c r="F161" s="252" t="s">
        <v>585</v>
      </c>
      <c r="G161" s="248" t="s">
        <v>2146</v>
      </c>
      <c r="H161" s="249" t="s">
        <v>2147</v>
      </c>
    </row>
    <row r="162" spans="1:8" ht="15.6">
      <c r="A162" s="235"/>
      <c r="B162" s="236"/>
      <c r="C162" s="256"/>
      <c r="D162" s="20" t="s">
        <v>1794</v>
      </c>
      <c r="E162" s="20" t="s">
        <v>1493</v>
      </c>
      <c r="F162" s="252" t="s">
        <v>586</v>
      </c>
      <c r="G162" s="248" t="s">
        <v>2100</v>
      </c>
      <c r="H162" s="249" t="s">
        <v>2147</v>
      </c>
    </row>
    <row r="163" spans="1:8" ht="15.6">
      <c r="A163" s="235"/>
      <c r="B163" s="236"/>
      <c r="C163" s="257"/>
      <c r="D163" s="20" t="s">
        <v>1795</v>
      </c>
      <c r="E163" s="20" t="s">
        <v>1493</v>
      </c>
      <c r="F163" s="252" t="s">
        <v>587</v>
      </c>
      <c r="G163" s="248" t="s">
        <v>2146</v>
      </c>
      <c r="H163" s="249" t="s">
        <v>2147</v>
      </c>
    </row>
    <row r="164" spans="1:8" ht="15.6">
      <c r="A164" s="235"/>
      <c r="B164" s="236"/>
      <c r="C164" s="259" t="s">
        <v>391</v>
      </c>
      <c r="D164" s="250" t="s">
        <v>1796</v>
      </c>
      <c r="E164" s="20" t="s">
        <v>1488</v>
      </c>
      <c r="F164" s="252" t="s">
        <v>588</v>
      </c>
      <c r="G164" s="248" t="s">
        <v>2148</v>
      </c>
      <c r="H164" s="249" t="s">
        <v>2054</v>
      </c>
    </row>
    <row r="165" spans="1:8" ht="15.6">
      <c r="A165" s="235"/>
      <c r="B165" s="236"/>
      <c r="C165" s="260"/>
      <c r="D165" s="250" t="s">
        <v>1797</v>
      </c>
      <c r="E165" s="20" t="s">
        <v>1488</v>
      </c>
      <c r="F165" s="252" t="s">
        <v>589</v>
      </c>
      <c r="G165" s="248" t="s">
        <v>2149</v>
      </c>
      <c r="H165" s="249" t="s">
        <v>2054</v>
      </c>
    </row>
    <row r="166" spans="1:8" ht="15.6">
      <c r="A166" s="235"/>
      <c r="B166" s="236"/>
      <c r="C166" s="260"/>
      <c r="D166" s="250" t="s">
        <v>1798</v>
      </c>
      <c r="E166" s="20" t="s">
        <v>1488</v>
      </c>
      <c r="F166" s="252" t="s">
        <v>590</v>
      </c>
      <c r="G166" s="248" t="s">
        <v>2150</v>
      </c>
      <c r="H166" s="249" t="s">
        <v>2054</v>
      </c>
    </row>
    <row r="167" spans="1:8" ht="15.6">
      <c r="A167" s="235"/>
      <c r="B167" s="236"/>
      <c r="C167" s="259" t="s">
        <v>392</v>
      </c>
      <c r="D167" s="250" t="s">
        <v>2151</v>
      </c>
      <c r="E167" s="20" t="s">
        <v>1488</v>
      </c>
      <c r="F167" s="252" t="s">
        <v>2152</v>
      </c>
      <c r="G167" s="248" t="s">
        <v>2153</v>
      </c>
      <c r="H167" s="249" t="s">
        <v>2054</v>
      </c>
    </row>
    <row r="168" spans="1:8" ht="15.6">
      <c r="A168" s="235"/>
      <c r="B168" s="236"/>
      <c r="C168" s="260"/>
      <c r="D168" s="250" t="s">
        <v>2154</v>
      </c>
      <c r="E168" s="20" t="s">
        <v>1488</v>
      </c>
      <c r="F168" s="252" t="s">
        <v>2155</v>
      </c>
      <c r="G168" s="248" t="s">
        <v>2156</v>
      </c>
      <c r="H168" s="249" t="s">
        <v>2054</v>
      </c>
    </row>
    <row r="169" spans="1:8" ht="15.6">
      <c r="A169" s="235"/>
      <c r="B169" s="236"/>
      <c r="C169" s="259" t="s">
        <v>393</v>
      </c>
      <c r="D169" s="250" t="s">
        <v>2157</v>
      </c>
      <c r="E169" s="20" t="s">
        <v>1488</v>
      </c>
      <c r="F169" s="252" t="s">
        <v>2158</v>
      </c>
      <c r="G169" s="248" t="s">
        <v>2159</v>
      </c>
      <c r="H169" s="249" t="s">
        <v>2054</v>
      </c>
    </row>
    <row r="170" spans="1:8" ht="15.6">
      <c r="A170" s="235"/>
      <c r="B170" s="236"/>
      <c r="C170" s="260"/>
      <c r="D170" s="250" t="s">
        <v>2160</v>
      </c>
      <c r="E170" s="20" t="s">
        <v>1488</v>
      </c>
      <c r="F170" s="252" t="s">
        <v>915</v>
      </c>
      <c r="G170" s="248" t="s">
        <v>2161</v>
      </c>
      <c r="H170" s="249" t="s">
        <v>2054</v>
      </c>
    </row>
    <row r="171" spans="1:8" ht="15.6">
      <c r="A171" s="235"/>
      <c r="B171" s="236"/>
      <c r="C171" s="256"/>
      <c r="D171" s="250" t="s">
        <v>2162</v>
      </c>
      <c r="E171" s="20" t="s">
        <v>1488</v>
      </c>
      <c r="F171" s="252" t="s">
        <v>916</v>
      </c>
      <c r="G171" s="248" t="s">
        <v>2159</v>
      </c>
      <c r="H171" s="249" t="s">
        <v>2054</v>
      </c>
    </row>
    <row r="172" spans="1:8" ht="15.6">
      <c r="A172" s="235"/>
      <c r="B172" s="236"/>
      <c r="C172" s="257"/>
      <c r="D172" s="250" t="s">
        <v>2163</v>
      </c>
      <c r="E172" s="20" t="s">
        <v>1488</v>
      </c>
      <c r="F172" s="252" t="s">
        <v>917</v>
      </c>
      <c r="G172" s="248" t="s">
        <v>2161</v>
      </c>
      <c r="H172" s="249" t="s">
        <v>2054</v>
      </c>
    </row>
    <row r="173" spans="1:8" ht="15.6">
      <c r="A173" s="235"/>
      <c r="B173" s="236"/>
      <c r="C173" s="259" t="s">
        <v>394</v>
      </c>
      <c r="D173" s="250" t="s">
        <v>2164</v>
      </c>
      <c r="E173" s="20" t="s">
        <v>1488</v>
      </c>
      <c r="F173" s="252" t="s">
        <v>2165</v>
      </c>
      <c r="G173" s="248" t="s">
        <v>2088</v>
      </c>
      <c r="H173" s="249" t="s">
        <v>2054</v>
      </c>
    </row>
    <row r="174" spans="1:8" ht="15.6">
      <c r="A174" s="235"/>
      <c r="B174" s="236"/>
      <c r="C174" s="256"/>
      <c r="D174" s="20" t="s">
        <v>2166</v>
      </c>
      <c r="E174" s="20" t="s">
        <v>1488</v>
      </c>
      <c r="F174" s="252" t="s">
        <v>918</v>
      </c>
      <c r="G174" s="248" t="s">
        <v>2167</v>
      </c>
      <c r="H174" s="249" t="s">
        <v>2054</v>
      </c>
    </row>
    <row r="175" spans="1:8" ht="15.6">
      <c r="A175" s="235"/>
      <c r="B175" s="236"/>
      <c r="C175" s="256"/>
      <c r="D175" s="20" t="s">
        <v>2168</v>
      </c>
      <c r="E175" s="20" t="s">
        <v>1488</v>
      </c>
      <c r="F175" s="252" t="s">
        <v>919</v>
      </c>
      <c r="G175" s="248" t="s">
        <v>2088</v>
      </c>
      <c r="H175" s="249" t="s">
        <v>2054</v>
      </c>
    </row>
    <row r="176" spans="1:8" ht="15.6">
      <c r="A176" s="239"/>
      <c r="B176" s="19"/>
      <c r="C176" s="257"/>
      <c r="D176" s="20" t="s">
        <v>2169</v>
      </c>
      <c r="E176" s="20" t="s">
        <v>1488</v>
      </c>
      <c r="F176" s="252" t="s">
        <v>920</v>
      </c>
      <c r="G176" s="248" t="s">
        <v>2167</v>
      </c>
      <c r="H176" s="249" t="s">
        <v>2054</v>
      </c>
    </row>
    <row r="177" spans="1:8" ht="15.6">
      <c r="A177" s="261" t="s">
        <v>2170</v>
      </c>
      <c r="B177" s="262" t="s">
        <v>1433</v>
      </c>
      <c r="C177" s="259" t="s">
        <v>2171</v>
      </c>
      <c r="D177" s="20" t="s">
        <v>229</v>
      </c>
      <c r="E177" s="20"/>
      <c r="F177" s="252" t="s">
        <v>591</v>
      </c>
      <c r="G177" s="248" t="s">
        <v>2040</v>
      </c>
      <c r="H177" s="249" t="s">
        <v>2172</v>
      </c>
    </row>
    <row r="178" spans="1:8" ht="15.6">
      <c r="A178" s="235"/>
      <c r="B178" s="236"/>
      <c r="C178" s="256"/>
      <c r="D178" s="20" t="s">
        <v>230</v>
      </c>
      <c r="E178" s="20"/>
      <c r="F178" s="252" t="s">
        <v>592</v>
      </c>
      <c r="G178" s="248" t="s">
        <v>2091</v>
      </c>
      <c r="H178" s="249" t="s">
        <v>2172</v>
      </c>
    </row>
    <row r="179" spans="1:8" ht="15.6">
      <c r="A179" s="235"/>
      <c r="B179" s="236"/>
      <c r="C179" s="256"/>
      <c r="D179" s="20" t="s">
        <v>231</v>
      </c>
      <c r="E179" s="20"/>
      <c r="F179" s="252" t="s">
        <v>593</v>
      </c>
      <c r="G179" s="248" t="s">
        <v>2173</v>
      </c>
      <c r="H179" s="249" t="s">
        <v>2172</v>
      </c>
    </row>
    <row r="180" spans="1:8" ht="15.6">
      <c r="A180" s="235"/>
      <c r="B180" s="236"/>
      <c r="C180" s="256"/>
      <c r="D180" s="20" t="s">
        <v>232</v>
      </c>
      <c r="E180" s="20"/>
      <c r="F180" s="252" t="s">
        <v>594</v>
      </c>
      <c r="G180" s="248" t="s">
        <v>2174</v>
      </c>
      <c r="H180" s="249" t="s">
        <v>2172</v>
      </c>
    </row>
    <row r="181" spans="1:8" ht="15.6">
      <c r="A181" s="235"/>
      <c r="B181" s="236"/>
      <c r="C181" s="256"/>
      <c r="D181" s="20" t="s">
        <v>233</v>
      </c>
      <c r="E181" s="20"/>
      <c r="F181" s="252" t="s">
        <v>595</v>
      </c>
      <c r="G181" s="248" t="s">
        <v>2175</v>
      </c>
      <c r="H181" s="249" t="s">
        <v>2172</v>
      </c>
    </row>
    <row r="182" spans="1:8" ht="15.6">
      <c r="A182" s="235"/>
      <c r="B182" s="236"/>
      <c r="C182" s="256"/>
      <c r="D182" s="20" t="s">
        <v>234</v>
      </c>
      <c r="E182" s="20"/>
      <c r="F182" s="252" t="s">
        <v>596</v>
      </c>
      <c r="G182" s="248" t="s">
        <v>2176</v>
      </c>
      <c r="H182" s="249" t="s">
        <v>2172</v>
      </c>
    </row>
    <row r="183" spans="1:8" ht="15.6">
      <c r="A183" s="235"/>
      <c r="B183" s="236"/>
      <c r="C183" s="256"/>
      <c r="D183" s="20" t="s">
        <v>235</v>
      </c>
      <c r="E183" s="20"/>
      <c r="F183" s="252" t="s">
        <v>597</v>
      </c>
      <c r="G183" s="248" t="s">
        <v>2177</v>
      </c>
      <c r="H183" s="249" t="s">
        <v>2172</v>
      </c>
    </row>
    <row r="184" spans="1:8" ht="15.6">
      <c r="A184" s="235"/>
      <c r="B184" s="236"/>
      <c r="C184" s="256"/>
      <c r="D184" s="20" t="s">
        <v>236</v>
      </c>
      <c r="E184" s="20"/>
      <c r="F184" s="252" t="s">
        <v>598</v>
      </c>
      <c r="G184" s="248" t="s">
        <v>2178</v>
      </c>
      <c r="H184" s="249" t="s">
        <v>2172</v>
      </c>
    </row>
    <row r="185" spans="1:8" ht="15.6">
      <c r="A185" s="235"/>
      <c r="B185" s="236"/>
      <c r="C185" s="256"/>
      <c r="D185" s="20" t="s">
        <v>237</v>
      </c>
      <c r="E185" s="20"/>
      <c r="F185" s="252" t="s">
        <v>599</v>
      </c>
      <c r="G185" s="248" t="s">
        <v>2176</v>
      </c>
      <c r="H185" s="249" t="s">
        <v>2172</v>
      </c>
    </row>
    <row r="186" spans="1:8" ht="15.6">
      <c r="A186" s="235"/>
      <c r="B186" s="236"/>
      <c r="C186" s="256"/>
      <c r="D186" s="20" t="s">
        <v>238</v>
      </c>
      <c r="E186" s="20"/>
      <c r="F186" s="252" t="s">
        <v>600</v>
      </c>
      <c r="G186" s="248" t="s">
        <v>2177</v>
      </c>
      <c r="H186" s="249" t="s">
        <v>2172</v>
      </c>
    </row>
    <row r="187" spans="1:8" ht="15.6">
      <c r="A187" s="235"/>
      <c r="B187" s="236"/>
      <c r="C187" s="256"/>
      <c r="D187" s="20" t="s">
        <v>239</v>
      </c>
      <c r="E187" s="20"/>
      <c r="F187" s="252" t="s">
        <v>601</v>
      </c>
      <c r="G187" s="248" t="s">
        <v>2178</v>
      </c>
      <c r="H187" s="249" t="s">
        <v>2172</v>
      </c>
    </row>
    <row r="188" spans="1:8" ht="15.6">
      <c r="A188" s="235"/>
      <c r="B188" s="236"/>
      <c r="C188" s="256"/>
      <c r="D188" s="20" t="s">
        <v>240</v>
      </c>
      <c r="E188" s="20"/>
      <c r="F188" s="252" t="s">
        <v>602</v>
      </c>
      <c r="G188" s="248" t="s">
        <v>2176</v>
      </c>
      <c r="H188" s="249" t="s">
        <v>2172</v>
      </c>
    </row>
    <row r="189" spans="1:8" ht="15.6">
      <c r="A189" s="235"/>
      <c r="B189" s="236"/>
      <c r="C189" s="256"/>
      <c r="D189" s="20" t="s">
        <v>241</v>
      </c>
      <c r="E189" s="20"/>
      <c r="F189" s="252" t="s">
        <v>603</v>
      </c>
      <c r="G189" s="248" t="s">
        <v>2177</v>
      </c>
      <c r="H189" s="249" t="s">
        <v>2172</v>
      </c>
    </row>
    <row r="190" spans="1:8" ht="15.6">
      <c r="A190" s="235"/>
      <c r="B190" s="236"/>
      <c r="C190" s="256"/>
      <c r="D190" s="20" t="s">
        <v>242</v>
      </c>
      <c r="E190" s="20"/>
      <c r="F190" s="252" t="s">
        <v>604</v>
      </c>
      <c r="G190" s="248" t="s">
        <v>2178</v>
      </c>
      <c r="H190" s="249" t="s">
        <v>2172</v>
      </c>
    </row>
    <row r="191" spans="1:8" ht="15.6">
      <c r="A191" s="235"/>
      <c r="B191" s="236"/>
      <c r="C191" s="256"/>
      <c r="D191" s="20" t="s">
        <v>243</v>
      </c>
      <c r="E191" s="20"/>
      <c r="F191" s="252" t="s">
        <v>605</v>
      </c>
      <c r="G191" s="248" t="s">
        <v>2176</v>
      </c>
      <c r="H191" s="249" t="s">
        <v>2172</v>
      </c>
    </row>
    <row r="192" spans="1:8" ht="15.6">
      <c r="A192" s="235"/>
      <c r="B192" s="236"/>
      <c r="C192" s="256"/>
      <c r="D192" s="20" t="s">
        <v>244</v>
      </c>
      <c r="E192" s="20"/>
      <c r="F192" s="252" t="s">
        <v>606</v>
      </c>
      <c r="G192" s="248" t="s">
        <v>2177</v>
      </c>
      <c r="H192" s="249" t="s">
        <v>2172</v>
      </c>
    </row>
    <row r="193" spans="1:8" ht="15.6">
      <c r="A193" s="235"/>
      <c r="B193" s="236"/>
      <c r="C193" s="256"/>
      <c r="D193" s="20" t="s">
        <v>245</v>
      </c>
      <c r="E193" s="20"/>
      <c r="F193" s="252" t="s">
        <v>607</v>
      </c>
      <c r="G193" s="248" t="s">
        <v>2178</v>
      </c>
      <c r="H193" s="249" t="s">
        <v>2172</v>
      </c>
    </row>
    <row r="194" spans="1:8" ht="15.6">
      <c r="A194" s="235"/>
      <c r="B194" s="236"/>
      <c r="C194" s="256"/>
      <c r="D194" s="20" t="s">
        <v>246</v>
      </c>
      <c r="E194" s="20"/>
      <c r="F194" s="252" t="s">
        <v>608</v>
      </c>
      <c r="G194" s="248" t="s">
        <v>2176</v>
      </c>
      <c r="H194" s="249" t="s">
        <v>2172</v>
      </c>
    </row>
    <row r="195" spans="1:8" ht="15.6">
      <c r="A195" s="235"/>
      <c r="B195" s="236"/>
      <c r="C195" s="256"/>
      <c r="D195" s="20" t="s">
        <v>247</v>
      </c>
      <c r="E195" s="20"/>
      <c r="F195" s="252" t="s">
        <v>609</v>
      </c>
      <c r="G195" s="248" t="s">
        <v>2177</v>
      </c>
      <c r="H195" s="249" t="s">
        <v>2172</v>
      </c>
    </row>
    <row r="196" spans="1:8" ht="15.6">
      <c r="A196" s="235"/>
      <c r="B196" s="236"/>
      <c r="C196" s="256"/>
      <c r="D196" s="20" t="s">
        <v>248</v>
      </c>
      <c r="E196" s="20"/>
      <c r="F196" s="252" t="s">
        <v>610</v>
      </c>
      <c r="G196" s="248" t="s">
        <v>2178</v>
      </c>
      <c r="H196" s="249" t="s">
        <v>2172</v>
      </c>
    </row>
    <row r="197" spans="1:8" ht="15.6">
      <c r="A197" s="235"/>
      <c r="B197" s="236"/>
      <c r="C197" s="256"/>
      <c r="D197" s="20" t="s">
        <v>249</v>
      </c>
      <c r="E197" s="20"/>
      <c r="F197" s="252" t="s">
        <v>611</v>
      </c>
      <c r="G197" s="248" t="s">
        <v>2177</v>
      </c>
      <c r="H197" s="249" t="s">
        <v>2172</v>
      </c>
    </row>
    <row r="198" spans="1:8" ht="15.6">
      <c r="A198" s="235"/>
      <c r="B198" s="236"/>
      <c r="C198" s="256"/>
      <c r="D198" s="20" t="s">
        <v>250</v>
      </c>
      <c r="E198" s="20"/>
      <c r="F198" s="252" t="s">
        <v>612</v>
      </c>
      <c r="G198" s="248" t="s">
        <v>2178</v>
      </c>
      <c r="H198" s="249" t="s">
        <v>2172</v>
      </c>
    </row>
    <row r="199" spans="1:8" ht="15.6">
      <c r="A199" s="235"/>
      <c r="B199" s="236"/>
      <c r="C199" s="256"/>
      <c r="D199" s="20" t="s">
        <v>251</v>
      </c>
      <c r="E199" s="20"/>
      <c r="F199" s="252" t="s">
        <v>613</v>
      </c>
      <c r="G199" s="248" t="s">
        <v>2177</v>
      </c>
      <c r="H199" s="249" t="s">
        <v>2172</v>
      </c>
    </row>
    <row r="200" spans="1:8" ht="15.6">
      <c r="A200" s="235"/>
      <c r="B200" s="236"/>
      <c r="C200" s="256"/>
      <c r="D200" s="20" t="s">
        <v>252</v>
      </c>
      <c r="E200" s="20"/>
      <c r="F200" s="252" t="s">
        <v>614</v>
      </c>
      <c r="G200" s="248" t="s">
        <v>2178</v>
      </c>
      <c r="H200" s="249" t="s">
        <v>2172</v>
      </c>
    </row>
    <row r="201" spans="1:8" ht="15.6">
      <c r="A201" s="235"/>
      <c r="B201" s="236"/>
      <c r="C201" s="256"/>
      <c r="D201" s="20" t="s">
        <v>253</v>
      </c>
      <c r="E201" s="20"/>
      <c r="F201" s="252" t="s">
        <v>615</v>
      </c>
      <c r="G201" s="248" t="s">
        <v>2177</v>
      </c>
      <c r="H201" s="249" t="s">
        <v>2172</v>
      </c>
    </row>
    <row r="202" spans="1:8" ht="15.6">
      <c r="A202" s="235"/>
      <c r="B202" s="236"/>
      <c r="C202" s="256"/>
      <c r="D202" s="20" t="s">
        <v>254</v>
      </c>
      <c r="E202" s="20"/>
      <c r="F202" s="252" t="s">
        <v>616</v>
      </c>
      <c r="G202" s="248" t="s">
        <v>2178</v>
      </c>
      <c r="H202" s="249" t="s">
        <v>2172</v>
      </c>
    </row>
    <row r="203" spans="1:8" ht="15.6">
      <c r="A203" s="235"/>
      <c r="B203" s="236"/>
      <c r="C203" s="256"/>
      <c r="D203" s="20" t="s">
        <v>255</v>
      </c>
      <c r="E203" s="20"/>
      <c r="F203" s="252" t="s">
        <v>617</v>
      </c>
      <c r="G203" s="248" t="s">
        <v>2175</v>
      </c>
      <c r="H203" s="249" t="s">
        <v>2172</v>
      </c>
    </row>
    <row r="204" spans="1:8" ht="15.6">
      <c r="A204" s="235"/>
      <c r="B204" s="236"/>
      <c r="C204" s="256"/>
      <c r="D204" s="20" t="s">
        <v>256</v>
      </c>
      <c r="E204" s="20"/>
      <c r="F204" s="252" t="s">
        <v>618</v>
      </c>
      <c r="G204" s="248" t="s">
        <v>2179</v>
      </c>
      <c r="H204" s="249" t="s">
        <v>2172</v>
      </c>
    </row>
    <row r="205" spans="1:8" ht="15.6">
      <c r="A205" s="235"/>
      <c r="B205" s="236"/>
      <c r="C205" s="256"/>
      <c r="D205" s="20" t="s">
        <v>257</v>
      </c>
      <c r="E205" s="20"/>
      <c r="F205" s="252" t="s">
        <v>619</v>
      </c>
      <c r="G205" s="248" t="s">
        <v>2176</v>
      </c>
      <c r="H205" s="249" t="s">
        <v>2172</v>
      </c>
    </row>
    <row r="206" spans="1:8" ht="15.6">
      <c r="A206" s="235"/>
      <c r="B206" s="236"/>
      <c r="C206" s="256"/>
      <c r="D206" s="20" t="s">
        <v>258</v>
      </c>
      <c r="E206" s="20"/>
      <c r="F206" s="252" t="s">
        <v>620</v>
      </c>
      <c r="G206" s="248" t="s">
        <v>2177</v>
      </c>
      <c r="H206" s="249" t="s">
        <v>2172</v>
      </c>
    </row>
    <row r="207" spans="1:8" ht="15.6">
      <c r="A207" s="235"/>
      <c r="B207" s="236"/>
      <c r="C207" s="256"/>
      <c r="D207" s="20" t="s">
        <v>259</v>
      </c>
      <c r="E207" s="20"/>
      <c r="F207" s="252" t="s">
        <v>621</v>
      </c>
      <c r="G207" s="248" t="s">
        <v>2178</v>
      </c>
      <c r="H207" s="249" t="s">
        <v>2172</v>
      </c>
    </row>
    <row r="208" spans="1:8" ht="15.6">
      <c r="A208" s="235"/>
      <c r="B208" s="236"/>
      <c r="C208" s="256"/>
      <c r="D208" s="20" t="s">
        <v>260</v>
      </c>
      <c r="E208" s="20"/>
      <c r="F208" s="252" t="s">
        <v>622</v>
      </c>
      <c r="G208" s="248" t="s">
        <v>2176</v>
      </c>
      <c r="H208" s="249" t="s">
        <v>2172</v>
      </c>
    </row>
    <row r="209" spans="1:8" ht="15.6">
      <c r="A209" s="235"/>
      <c r="B209" s="236"/>
      <c r="C209" s="256"/>
      <c r="D209" s="20" t="s">
        <v>261</v>
      </c>
      <c r="E209" s="20"/>
      <c r="F209" s="252" t="s">
        <v>623</v>
      </c>
      <c r="G209" s="248" t="s">
        <v>2177</v>
      </c>
      <c r="H209" s="249" t="s">
        <v>2172</v>
      </c>
    </row>
    <row r="210" spans="1:8" ht="15.6">
      <c r="A210" s="235"/>
      <c r="B210" s="236"/>
      <c r="C210" s="256"/>
      <c r="D210" s="20" t="s">
        <v>262</v>
      </c>
      <c r="E210" s="20"/>
      <c r="F210" s="252" t="s">
        <v>624</v>
      </c>
      <c r="G210" s="248" t="s">
        <v>2178</v>
      </c>
      <c r="H210" s="249" t="s">
        <v>2172</v>
      </c>
    </row>
    <row r="211" spans="1:8" ht="15.6">
      <c r="A211" s="235"/>
      <c r="B211" s="236"/>
      <c r="C211" s="256"/>
      <c r="D211" s="20" t="s">
        <v>263</v>
      </c>
      <c r="E211" s="20"/>
      <c r="F211" s="252" t="s">
        <v>625</v>
      </c>
      <c r="G211" s="248" t="s">
        <v>2176</v>
      </c>
      <c r="H211" s="249" t="s">
        <v>2172</v>
      </c>
    </row>
    <row r="212" spans="1:8" ht="15.6">
      <c r="A212" s="235"/>
      <c r="B212" s="236"/>
      <c r="C212" s="256"/>
      <c r="D212" s="20" t="s">
        <v>264</v>
      </c>
      <c r="E212" s="20"/>
      <c r="F212" s="252" t="s">
        <v>626</v>
      </c>
      <c r="G212" s="248" t="s">
        <v>2177</v>
      </c>
      <c r="H212" s="249" t="s">
        <v>2172</v>
      </c>
    </row>
    <row r="213" spans="1:8" ht="15.6">
      <c r="A213" s="235"/>
      <c r="B213" s="236"/>
      <c r="C213" s="256"/>
      <c r="D213" s="20" t="s">
        <v>265</v>
      </c>
      <c r="E213" s="20"/>
      <c r="F213" s="252" t="s">
        <v>627</v>
      </c>
      <c r="G213" s="248" t="s">
        <v>2178</v>
      </c>
      <c r="H213" s="249" t="s">
        <v>2172</v>
      </c>
    </row>
    <row r="214" spans="1:8" ht="15.6">
      <c r="A214" s="235"/>
      <c r="B214" s="236"/>
      <c r="C214" s="256"/>
      <c r="D214" s="20" t="s">
        <v>266</v>
      </c>
      <c r="E214" s="20"/>
      <c r="F214" s="252" t="s">
        <v>628</v>
      </c>
      <c r="G214" s="248" t="s">
        <v>2176</v>
      </c>
      <c r="H214" s="249" t="s">
        <v>2172</v>
      </c>
    </row>
    <row r="215" spans="1:8" ht="15.6">
      <c r="A215" s="235"/>
      <c r="B215" s="236"/>
      <c r="C215" s="256"/>
      <c r="D215" s="20" t="s">
        <v>267</v>
      </c>
      <c r="E215" s="20"/>
      <c r="F215" s="252" t="s">
        <v>629</v>
      </c>
      <c r="G215" s="248" t="s">
        <v>2177</v>
      </c>
      <c r="H215" s="249" t="s">
        <v>2172</v>
      </c>
    </row>
    <row r="216" spans="1:8" ht="15.6">
      <c r="A216" s="235"/>
      <c r="B216" s="236"/>
      <c r="C216" s="256"/>
      <c r="D216" s="20" t="s">
        <v>268</v>
      </c>
      <c r="E216" s="20"/>
      <c r="F216" s="252" t="s">
        <v>630</v>
      </c>
      <c r="G216" s="248" t="s">
        <v>2178</v>
      </c>
      <c r="H216" s="249" t="s">
        <v>2172</v>
      </c>
    </row>
    <row r="217" spans="1:8" ht="15.6">
      <c r="A217" s="235"/>
      <c r="B217" s="236"/>
      <c r="C217" s="256"/>
      <c r="D217" s="20" t="s">
        <v>269</v>
      </c>
      <c r="E217" s="20"/>
      <c r="F217" s="252" t="s">
        <v>631</v>
      </c>
      <c r="G217" s="248" t="s">
        <v>2176</v>
      </c>
      <c r="H217" s="249" t="s">
        <v>2172</v>
      </c>
    </row>
    <row r="218" spans="1:8" ht="15.6">
      <c r="A218" s="235"/>
      <c r="B218" s="236"/>
      <c r="C218" s="256"/>
      <c r="D218" s="20" t="s">
        <v>270</v>
      </c>
      <c r="E218" s="20"/>
      <c r="F218" s="252" t="s">
        <v>632</v>
      </c>
      <c r="G218" s="248" t="s">
        <v>2177</v>
      </c>
      <c r="H218" s="249" t="s">
        <v>2172</v>
      </c>
    </row>
    <row r="219" spans="1:8" ht="15.6">
      <c r="A219" s="235"/>
      <c r="B219" s="236"/>
      <c r="C219" s="256"/>
      <c r="D219" s="20" t="s">
        <v>271</v>
      </c>
      <c r="E219" s="20"/>
      <c r="F219" s="252" t="s">
        <v>633</v>
      </c>
      <c r="G219" s="248" t="s">
        <v>2178</v>
      </c>
      <c r="H219" s="249" t="s">
        <v>2172</v>
      </c>
    </row>
    <row r="220" spans="1:8" ht="15.6">
      <c r="A220" s="235"/>
      <c r="B220" s="236"/>
      <c r="C220" s="256"/>
      <c r="D220" s="20" t="s">
        <v>272</v>
      </c>
      <c r="E220" s="20"/>
      <c r="F220" s="252" t="s">
        <v>634</v>
      </c>
      <c r="G220" s="248" t="s">
        <v>2176</v>
      </c>
      <c r="H220" s="249" t="s">
        <v>2172</v>
      </c>
    </row>
    <row r="221" spans="1:8" ht="15.6">
      <c r="A221" s="235"/>
      <c r="B221" s="236"/>
      <c r="C221" s="256"/>
      <c r="D221" s="20" t="s">
        <v>273</v>
      </c>
      <c r="E221" s="20"/>
      <c r="F221" s="252" t="s">
        <v>635</v>
      </c>
      <c r="G221" s="248" t="s">
        <v>2177</v>
      </c>
      <c r="H221" s="249" t="s">
        <v>2172</v>
      </c>
    </row>
    <row r="222" spans="1:8" ht="15.6">
      <c r="A222" s="235"/>
      <c r="B222" s="236"/>
      <c r="C222" s="256"/>
      <c r="D222" s="20" t="s">
        <v>274</v>
      </c>
      <c r="E222" s="20"/>
      <c r="F222" s="252" t="s">
        <v>636</v>
      </c>
      <c r="G222" s="248" t="s">
        <v>2178</v>
      </c>
      <c r="H222" s="249" t="s">
        <v>2172</v>
      </c>
    </row>
    <row r="223" spans="1:8" ht="15.6">
      <c r="A223" s="235"/>
      <c r="B223" s="236"/>
      <c r="C223" s="256"/>
      <c r="D223" s="20" t="s">
        <v>275</v>
      </c>
      <c r="E223" s="20"/>
      <c r="F223" s="252" t="s">
        <v>637</v>
      </c>
      <c r="G223" s="248" t="s">
        <v>2176</v>
      </c>
      <c r="H223" s="249" t="s">
        <v>2172</v>
      </c>
    </row>
    <row r="224" spans="1:8" ht="15.6">
      <c r="A224" s="235"/>
      <c r="B224" s="236"/>
      <c r="C224" s="256"/>
      <c r="D224" s="20" t="s">
        <v>276</v>
      </c>
      <c r="E224" s="20"/>
      <c r="F224" s="252" t="s">
        <v>638</v>
      </c>
      <c r="G224" s="248" t="s">
        <v>2177</v>
      </c>
      <c r="H224" s="249" t="s">
        <v>2172</v>
      </c>
    </row>
    <row r="225" spans="1:8" ht="15.6">
      <c r="A225" s="235"/>
      <c r="B225" s="236"/>
      <c r="C225" s="256"/>
      <c r="D225" s="20" t="s">
        <v>277</v>
      </c>
      <c r="E225" s="20"/>
      <c r="F225" s="252" t="s">
        <v>639</v>
      </c>
      <c r="G225" s="248" t="s">
        <v>2178</v>
      </c>
      <c r="H225" s="249" t="s">
        <v>2172</v>
      </c>
    </row>
    <row r="226" spans="1:8" ht="15.6">
      <c r="A226" s="235"/>
      <c r="B226" s="236"/>
      <c r="C226" s="256"/>
      <c r="D226" s="20" t="s">
        <v>278</v>
      </c>
      <c r="E226" s="20"/>
      <c r="F226" s="252" t="s">
        <v>640</v>
      </c>
      <c r="G226" s="248" t="s">
        <v>2176</v>
      </c>
      <c r="H226" s="249" t="s">
        <v>2172</v>
      </c>
    </row>
    <row r="227" spans="1:8" ht="15.6">
      <c r="A227" s="235"/>
      <c r="B227" s="236"/>
      <c r="C227" s="256"/>
      <c r="D227" s="20" t="s">
        <v>279</v>
      </c>
      <c r="E227" s="20"/>
      <c r="F227" s="252" t="s">
        <v>641</v>
      </c>
      <c r="G227" s="248" t="s">
        <v>2177</v>
      </c>
      <c r="H227" s="249" t="s">
        <v>2172</v>
      </c>
    </row>
    <row r="228" spans="1:8" ht="15.6">
      <c r="A228" s="235"/>
      <c r="B228" s="236"/>
      <c r="C228" s="256"/>
      <c r="D228" s="20" t="s">
        <v>280</v>
      </c>
      <c r="E228" s="20"/>
      <c r="F228" s="252" t="s">
        <v>642</v>
      </c>
      <c r="G228" s="248" t="s">
        <v>2178</v>
      </c>
      <c r="H228" s="249" t="s">
        <v>2172</v>
      </c>
    </row>
    <row r="229" spans="1:8" ht="15.6">
      <c r="A229" s="235"/>
      <c r="B229" s="236"/>
      <c r="C229" s="256"/>
      <c r="D229" s="20" t="s">
        <v>281</v>
      </c>
      <c r="E229" s="20"/>
      <c r="F229" s="252" t="s">
        <v>643</v>
      </c>
      <c r="G229" s="248" t="s">
        <v>2176</v>
      </c>
      <c r="H229" s="249" t="s">
        <v>2172</v>
      </c>
    </row>
    <row r="230" spans="1:8" ht="15.6">
      <c r="A230" s="235"/>
      <c r="B230" s="236"/>
      <c r="C230" s="256"/>
      <c r="D230" s="20" t="s">
        <v>282</v>
      </c>
      <c r="E230" s="20"/>
      <c r="F230" s="252" t="s">
        <v>644</v>
      </c>
      <c r="G230" s="248" t="s">
        <v>2177</v>
      </c>
      <c r="H230" s="249" t="s">
        <v>2172</v>
      </c>
    </row>
    <row r="231" spans="1:8" ht="15.6">
      <c r="A231" s="235"/>
      <c r="B231" s="236"/>
      <c r="C231" s="256"/>
      <c r="D231" s="20" t="s">
        <v>283</v>
      </c>
      <c r="E231" s="20"/>
      <c r="F231" s="252" t="s">
        <v>645</v>
      </c>
      <c r="G231" s="248" t="s">
        <v>2178</v>
      </c>
      <c r="H231" s="249" t="s">
        <v>2172</v>
      </c>
    </row>
    <row r="232" spans="1:8" ht="15.6">
      <c r="A232" s="235"/>
      <c r="B232" s="236"/>
      <c r="C232" s="256"/>
      <c r="D232" s="20" t="s">
        <v>284</v>
      </c>
      <c r="E232" s="20"/>
      <c r="F232" s="252" t="s">
        <v>646</v>
      </c>
      <c r="G232" s="248" t="s">
        <v>2176</v>
      </c>
      <c r="H232" s="249" t="s">
        <v>2172</v>
      </c>
    </row>
    <row r="233" spans="1:8" ht="15.6">
      <c r="A233" s="235"/>
      <c r="B233" s="236"/>
      <c r="C233" s="256"/>
      <c r="D233" s="20" t="s">
        <v>285</v>
      </c>
      <c r="E233" s="20"/>
      <c r="F233" s="252" t="s">
        <v>647</v>
      </c>
      <c r="G233" s="248" t="s">
        <v>2177</v>
      </c>
      <c r="H233" s="249" t="s">
        <v>2172</v>
      </c>
    </row>
    <row r="234" spans="1:8" ht="15.6">
      <c r="A234" s="235"/>
      <c r="B234" s="236"/>
      <c r="C234" s="256"/>
      <c r="D234" s="20" t="s">
        <v>286</v>
      </c>
      <c r="E234" s="20"/>
      <c r="F234" s="252" t="s">
        <v>648</v>
      </c>
      <c r="G234" s="248" t="s">
        <v>2178</v>
      </c>
      <c r="H234" s="249" t="s">
        <v>2172</v>
      </c>
    </row>
    <row r="235" spans="1:8" ht="15.6">
      <c r="A235" s="235"/>
      <c r="B235" s="236"/>
      <c r="C235" s="256"/>
      <c r="D235" s="20" t="s">
        <v>287</v>
      </c>
      <c r="E235" s="20"/>
      <c r="F235" s="252" t="s">
        <v>649</v>
      </c>
      <c r="G235" s="248" t="s">
        <v>2176</v>
      </c>
      <c r="H235" s="249" t="s">
        <v>2172</v>
      </c>
    </row>
    <row r="236" spans="1:8" ht="15.6">
      <c r="A236" s="235"/>
      <c r="B236" s="236"/>
      <c r="C236" s="256"/>
      <c r="D236" s="20" t="s">
        <v>288</v>
      </c>
      <c r="E236" s="20"/>
      <c r="F236" s="252" t="s">
        <v>650</v>
      </c>
      <c r="G236" s="248" t="s">
        <v>2177</v>
      </c>
      <c r="H236" s="249" t="s">
        <v>2172</v>
      </c>
    </row>
    <row r="237" spans="1:8" ht="15.6">
      <c r="A237" s="235"/>
      <c r="B237" s="236"/>
      <c r="C237" s="256"/>
      <c r="D237" s="20" t="s">
        <v>289</v>
      </c>
      <c r="E237" s="20"/>
      <c r="F237" s="252" t="s">
        <v>651</v>
      </c>
      <c r="G237" s="248" t="s">
        <v>2178</v>
      </c>
      <c r="H237" s="249" t="s">
        <v>2172</v>
      </c>
    </row>
    <row r="238" spans="1:8" ht="15.6">
      <c r="A238" s="235"/>
      <c r="B238" s="236"/>
      <c r="C238" s="256"/>
      <c r="D238" s="20" t="s">
        <v>290</v>
      </c>
      <c r="E238" s="20"/>
      <c r="F238" s="252" t="s">
        <v>652</v>
      </c>
      <c r="G238" s="248" t="s">
        <v>2176</v>
      </c>
      <c r="H238" s="249" t="s">
        <v>2172</v>
      </c>
    </row>
    <row r="239" spans="1:8" ht="15.6">
      <c r="A239" s="235"/>
      <c r="B239" s="236"/>
      <c r="C239" s="256"/>
      <c r="D239" s="20" t="s">
        <v>291</v>
      </c>
      <c r="E239" s="20"/>
      <c r="F239" s="252" t="s">
        <v>653</v>
      </c>
      <c r="G239" s="248" t="s">
        <v>2177</v>
      </c>
      <c r="H239" s="249" t="s">
        <v>2172</v>
      </c>
    </row>
    <row r="240" spans="1:8" ht="15.6">
      <c r="A240" s="235"/>
      <c r="B240" s="236"/>
      <c r="C240" s="256"/>
      <c r="D240" s="20" t="s">
        <v>292</v>
      </c>
      <c r="E240" s="20"/>
      <c r="F240" s="252" t="s">
        <v>654</v>
      </c>
      <c r="G240" s="248" t="s">
        <v>2178</v>
      </c>
      <c r="H240" s="249" t="s">
        <v>2172</v>
      </c>
    </row>
    <row r="241" spans="1:8" ht="15.6">
      <c r="A241" s="235"/>
      <c r="B241" s="236"/>
      <c r="C241" s="256"/>
      <c r="D241" s="20" t="s">
        <v>293</v>
      </c>
      <c r="E241" s="20"/>
      <c r="F241" s="252" t="s">
        <v>655</v>
      </c>
      <c r="G241" s="248" t="s">
        <v>2176</v>
      </c>
      <c r="H241" s="249" t="s">
        <v>2172</v>
      </c>
    </row>
    <row r="242" spans="1:8" ht="15.6">
      <c r="A242" s="235"/>
      <c r="B242" s="236"/>
      <c r="C242" s="256"/>
      <c r="D242" s="20" t="s">
        <v>294</v>
      </c>
      <c r="E242" s="20"/>
      <c r="F242" s="252" t="s">
        <v>656</v>
      </c>
      <c r="G242" s="248" t="s">
        <v>2177</v>
      </c>
      <c r="H242" s="249" t="s">
        <v>2172</v>
      </c>
    </row>
    <row r="243" spans="1:8" ht="15.6">
      <c r="A243" s="235"/>
      <c r="B243" s="236"/>
      <c r="C243" s="256"/>
      <c r="D243" s="20" t="s">
        <v>295</v>
      </c>
      <c r="E243" s="20"/>
      <c r="F243" s="252" t="s">
        <v>657</v>
      </c>
      <c r="G243" s="248" t="s">
        <v>2178</v>
      </c>
      <c r="H243" s="249" t="s">
        <v>2172</v>
      </c>
    </row>
    <row r="244" spans="1:8" ht="15.6">
      <c r="A244" s="235"/>
      <c r="B244" s="236"/>
      <c r="C244" s="256"/>
      <c r="D244" s="20" t="s">
        <v>296</v>
      </c>
      <c r="E244" s="20"/>
      <c r="F244" s="252" t="s">
        <v>658</v>
      </c>
      <c r="G244" s="248" t="s">
        <v>2176</v>
      </c>
      <c r="H244" s="249" t="s">
        <v>2172</v>
      </c>
    </row>
    <row r="245" spans="1:8" ht="15.6">
      <c r="A245" s="235"/>
      <c r="B245" s="236"/>
      <c r="C245" s="256"/>
      <c r="D245" s="20" t="s">
        <v>297</v>
      </c>
      <c r="E245" s="20"/>
      <c r="F245" s="252" t="s">
        <v>659</v>
      </c>
      <c r="G245" s="248" t="s">
        <v>2177</v>
      </c>
      <c r="H245" s="249" t="s">
        <v>2172</v>
      </c>
    </row>
    <row r="246" spans="1:8" ht="15.6">
      <c r="A246" s="235"/>
      <c r="B246" s="236"/>
      <c r="C246" s="256"/>
      <c r="D246" s="20" t="s">
        <v>298</v>
      </c>
      <c r="E246" s="20"/>
      <c r="F246" s="252" t="s">
        <v>660</v>
      </c>
      <c r="G246" s="248" t="s">
        <v>2178</v>
      </c>
      <c r="H246" s="249" t="s">
        <v>2172</v>
      </c>
    </row>
    <row r="247" spans="1:8" ht="15.6">
      <c r="A247" s="235"/>
      <c r="B247" s="236"/>
      <c r="C247" s="256"/>
      <c r="D247" s="20" t="s">
        <v>299</v>
      </c>
      <c r="E247" s="20"/>
      <c r="F247" s="252" t="s">
        <v>661</v>
      </c>
      <c r="G247" s="248" t="s">
        <v>2176</v>
      </c>
      <c r="H247" s="249" t="s">
        <v>2172</v>
      </c>
    </row>
    <row r="248" spans="1:8" ht="15.6">
      <c r="A248" s="235"/>
      <c r="B248" s="236"/>
      <c r="C248" s="256"/>
      <c r="D248" s="20" t="s">
        <v>300</v>
      </c>
      <c r="E248" s="20"/>
      <c r="F248" s="252" t="s">
        <v>662</v>
      </c>
      <c r="G248" s="248" t="s">
        <v>2177</v>
      </c>
      <c r="H248" s="249" t="s">
        <v>2172</v>
      </c>
    </row>
    <row r="249" spans="1:8" ht="15.6">
      <c r="A249" s="235"/>
      <c r="B249" s="236"/>
      <c r="C249" s="256"/>
      <c r="D249" s="20" t="s">
        <v>301</v>
      </c>
      <c r="E249" s="20"/>
      <c r="F249" s="252" t="s">
        <v>663</v>
      </c>
      <c r="G249" s="248" t="s">
        <v>2178</v>
      </c>
      <c r="H249" s="249" t="s">
        <v>2172</v>
      </c>
    </row>
    <row r="250" spans="1:8" ht="15.6">
      <c r="A250" s="235"/>
      <c r="B250" s="236"/>
      <c r="C250" s="256"/>
      <c r="D250" s="20" t="s">
        <v>302</v>
      </c>
      <c r="E250" s="20"/>
      <c r="F250" s="252" t="s">
        <v>664</v>
      </c>
      <c r="G250" s="248" t="s">
        <v>2176</v>
      </c>
      <c r="H250" s="249" t="s">
        <v>2172</v>
      </c>
    </row>
    <row r="251" spans="1:8" ht="15.6">
      <c r="A251" s="235"/>
      <c r="B251" s="236"/>
      <c r="C251" s="256"/>
      <c r="D251" s="20" t="s">
        <v>303</v>
      </c>
      <c r="E251" s="20"/>
      <c r="F251" s="252" t="s">
        <v>665</v>
      </c>
      <c r="G251" s="248" t="s">
        <v>2177</v>
      </c>
      <c r="H251" s="249" t="s">
        <v>2172</v>
      </c>
    </row>
    <row r="252" spans="1:8" ht="15.6">
      <c r="A252" s="235"/>
      <c r="B252" s="236"/>
      <c r="C252" s="256"/>
      <c r="D252" s="20" t="s">
        <v>304</v>
      </c>
      <c r="E252" s="20"/>
      <c r="F252" s="252" t="s">
        <v>666</v>
      </c>
      <c r="G252" s="248" t="s">
        <v>2178</v>
      </c>
      <c r="H252" s="249" t="s">
        <v>2172</v>
      </c>
    </row>
    <row r="253" spans="1:8" ht="15.6">
      <c r="A253" s="235"/>
      <c r="B253" s="236"/>
      <c r="C253" s="256"/>
      <c r="D253" s="20" t="s">
        <v>305</v>
      </c>
      <c r="E253" s="20"/>
      <c r="F253" s="252" t="s">
        <v>667</v>
      </c>
      <c r="G253" s="248" t="s">
        <v>2176</v>
      </c>
      <c r="H253" s="249" t="s">
        <v>2172</v>
      </c>
    </row>
    <row r="254" spans="1:8" ht="15.6">
      <c r="A254" s="235"/>
      <c r="B254" s="236"/>
      <c r="C254" s="256"/>
      <c r="D254" s="20" t="s">
        <v>306</v>
      </c>
      <c r="E254" s="20"/>
      <c r="F254" s="252" t="s">
        <v>668</v>
      </c>
      <c r="G254" s="248" t="s">
        <v>2177</v>
      </c>
      <c r="H254" s="249" t="s">
        <v>2172</v>
      </c>
    </row>
    <row r="255" spans="1:8" ht="15.6">
      <c r="A255" s="235"/>
      <c r="B255" s="236"/>
      <c r="C255" s="256"/>
      <c r="D255" s="20" t="s">
        <v>307</v>
      </c>
      <c r="E255" s="20"/>
      <c r="F255" s="252" t="s">
        <v>669</v>
      </c>
      <c r="G255" s="248" t="s">
        <v>2178</v>
      </c>
      <c r="H255" s="249" t="s">
        <v>2172</v>
      </c>
    </row>
    <row r="256" spans="1:8" ht="15.6">
      <c r="A256" s="235"/>
      <c r="B256" s="236"/>
      <c r="C256" s="256"/>
      <c r="D256" s="20" t="s">
        <v>308</v>
      </c>
      <c r="E256" s="20"/>
      <c r="F256" s="252" t="s">
        <v>670</v>
      </c>
      <c r="G256" s="248" t="s">
        <v>2176</v>
      </c>
      <c r="H256" s="249" t="s">
        <v>2172</v>
      </c>
    </row>
    <row r="257" spans="1:8" ht="15.6">
      <c r="A257" s="235"/>
      <c r="B257" s="236"/>
      <c r="C257" s="256"/>
      <c r="D257" s="20" t="s">
        <v>309</v>
      </c>
      <c r="E257" s="20"/>
      <c r="F257" s="252" t="s">
        <v>671</v>
      </c>
      <c r="G257" s="248" t="s">
        <v>2177</v>
      </c>
      <c r="H257" s="249" t="s">
        <v>2172</v>
      </c>
    </row>
    <row r="258" spans="1:8" ht="15.6">
      <c r="A258" s="235"/>
      <c r="B258" s="236"/>
      <c r="C258" s="256"/>
      <c r="D258" s="20" t="s">
        <v>310</v>
      </c>
      <c r="E258" s="20"/>
      <c r="F258" s="252" t="s">
        <v>672</v>
      </c>
      <c r="G258" s="248" t="s">
        <v>2178</v>
      </c>
      <c r="H258" s="249" t="s">
        <v>2172</v>
      </c>
    </row>
    <row r="259" spans="1:8" ht="15.6">
      <c r="A259" s="235"/>
      <c r="B259" s="236"/>
      <c r="C259" s="256"/>
      <c r="D259" s="20" t="s">
        <v>311</v>
      </c>
      <c r="E259" s="20"/>
      <c r="F259" s="252" t="s">
        <v>673</v>
      </c>
      <c r="G259" s="248" t="s">
        <v>2176</v>
      </c>
      <c r="H259" s="249" t="s">
        <v>2172</v>
      </c>
    </row>
    <row r="260" spans="1:8" ht="15.6">
      <c r="A260" s="235"/>
      <c r="B260" s="236"/>
      <c r="C260" s="256"/>
      <c r="D260" s="20" t="s">
        <v>312</v>
      </c>
      <c r="E260" s="20"/>
      <c r="F260" s="252" t="s">
        <v>674</v>
      </c>
      <c r="G260" s="248" t="s">
        <v>2176</v>
      </c>
      <c r="H260" s="249" t="s">
        <v>2172</v>
      </c>
    </row>
    <row r="261" spans="1:8" ht="15.6">
      <c r="A261" s="235"/>
      <c r="B261" s="236"/>
      <c r="C261" s="256"/>
      <c r="D261" s="20" t="s">
        <v>313</v>
      </c>
      <c r="E261" s="20"/>
      <c r="F261" s="252" t="s">
        <v>675</v>
      </c>
      <c r="G261" s="248" t="s">
        <v>2177</v>
      </c>
      <c r="H261" s="249" t="s">
        <v>2172</v>
      </c>
    </row>
    <row r="262" spans="1:8" ht="15.6">
      <c r="A262" s="235"/>
      <c r="B262" s="236"/>
      <c r="C262" s="256"/>
      <c r="D262" s="20" t="s">
        <v>314</v>
      </c>
      <c r="E262" s="20"/>
      <c r="F262" s="252" t="s">
        <v>676</v>
      </c>
      <c r="G262" s="248" t="s">
        <v>2178</v>
      </c>
      <c r="H262" s="249" t="s">
        <v>2172</v>
      </c>
    </row>
    <row r="263" spans="1:8" ht="15.6">
      <c r="A263" s="235"/>
      <c r="B263" s="236"/>
      <c r="C263" s="256"/>
      <c r="D263" s="20" t="s">
        <v>315</v>
      </c>
      <c r="E263" s="20"/>
      <c r="F263" s="252" t="s">
        <v>677</v>
      </c>
      <c r="G263" s="248" t="s">
        <v>2180</v>
      </c>
      <c r="H263" s="249" t="s">
        <v>2172</v>
      </c>
    </row>
    <row r="264" spans="1:8" ht="15.6">
      <c r="A264" s="235"/>
      <c r="B264" s="236"/>
      <c r="C264" s="256"/>
      <c r="D264" s="20" t="s">
        <v>316</v>
      </c>
      <c r="E264" s="20"/>
      <c r="F264" s="252" t="s">
        <v>678</v>
      </c>
      <c r="G264" s="248" t="s">
        <v>2181</v>
      </c>
      <c r="H264" s="249" t="s">
        <v>2172</v>
      </c>
    </row>
    <row r="265" spans="1:8" ht="15.6">
      <c r="A265" s="235"/>
      <c r="B265" s="236"/>
      <c r="C265" s="256"/>
      <c r="D265" s="20" t="s">
        <v>317</v>
      </c>
      <c r="E265" s="20"/>
      <c r="F265" s="252" t="s">
        <v>679</v>
      </c>
      <c r="G265" s="248" t="s">
        <v>2182</v>
      </c>
      <c r="H265" s="249" t="s">
        <v>2172</v>
      </c>
    </row>
    <row r="266" spans="1:8" ht="15.6">
      <c r="A266" s="235"/>
      <c r="B266" s="236"/>
      <c r="C266" s="256"/>
      <c r="D266" s="20" t="s">
        <v>318</v>
      </c>
      <c r="E266" s="20"/>
      <c r="F266" s="252" t="s">
        <v>680</v>
      </c>
      <c r="G266" s="248" t="s">
        <v>2182</v>
      </c>
      <c r="H266" s="249" t="s">
        <v>2172</v>
      </c>
    </row>
    <row r="267" spans="1:8" ht="15.6">
      <c r="A267" s="235"/>
      <c r="B267" s="236"/>
      <c r="C267" s="256"/>
      <c r="D267" s="20" t="s">
        <v>319</v>
      </c>
      <c r="E267" s="20"/>
      <c r="F267" s="252" t="s">
        <v>681</v>
      </c>
      <c r="G267" s="248" t="s">
        <v>2183</v>
      </c>
      <c r="H267" s="249" t="s">
        <v>2172</v>
      </c>
    </row>
    <row r="268" spans="1:8" ht="15.6">
      <c r="A268" s="235"/>
      <c r="B268" s="236"/>
      <c r="C268" s="256"/>
      <c r="D268" s="20" t="s">
        <v>320</v>
      </c>
      <c r="E268" s="20"/>
      <c r="F268" s="252" t="s">
        <v>682</v>
      </c>
      <c r="G268" s="248" t="s">
        <v>2184</v>
      </c>
      <c r="H268" s="249" t="s">
        <v>2172</v>
      </c>
    </row>
    <row r="269" spans="1:8" ht="15.6">
      <c r="A269" s="235"/>
      <c r="B269" s="236"/>
      <c r="C269" s="257"/>
      <c r="D269" s="20" t="s">
        <v>321</v>
      </c>
      <c r="E269" s="20"/>
      <c r="F269" s="252" t="s">
        <v>683</v>
      </c>
      <c r="G269" s="248" t="s">
        <v>2185</v>
      </c>
      <c r="H269" s="249" t="s">
        <v>2172</v>
      </c>
    </row>
    <row r="270" spans="1:8" ht="15.6">
      <c r="A270" s="235"/>
      <c r="B270" s="236"/>
      <c r="C270" s="258" t="s">
        <v>2186</v>
      </c>
      <c r="D270" s="20" t="s">
        <v>2187</v>
      </c>
      <c r="E270" s="20" t="s">
        <v>1484</v>
      </c>
      <c r="F270" s="252" t="s">
        <v>684</v>
      </c>
      <c r="G270" s="248" t="s">
        <v>2188</v>
      </c>
      <c r="H270" s="249" t="s">
        <v>424</v>
      </c>
    </row>
    <row r="271" spans="1:8" ht="15.6">
      <c r="A271" s="235"/>
      <c r="B271" s="236"/>
      <c r="C271" s="259" t="s">
        <v>2189</v>
      </c>
      <c r="D271" s="20" t="s">
        <v>2190</v>
      </c>
      <c r="E271" s="20" t="s">
        <v>1485</v>
      </c>
      <c r="F271" s="252" t="s">
        <v>685</v>
      </c>
      <c r="G271" s="248" t="s">
        <v>2191</v>
      </c>
      <c r="H271" s="249" t="s">
        <v>2192</v>
      </c>
    </row>
    <row r="272" spans="1:8" ht="15.6">
      <c r="A272" s="235"/>
      <c r="B272" s="236"/>
      <c r="C272" s="256"/>
      <c r="D272" s="13" t="s">
        <v>2193</v>
      </c>
      <c r="E272" s="20" t="s">
        <v>1486</v>
      </c>
      <c r="F272" s="252" t="s">
        <v>686</v>
      </c>
      <c r="G272" s="248" t="s">
        <v>2194</v>
      </c>
      <c r="H272" s="249" t="s">
        <v>2195</v>
      </c>
    </row>
    <row r="273" spans="1:8" ht="15.6">
      <c r="A273" s="235"/>
      <c r="B273" s="236"/>
      <c r="C273" s="256"/>
      <c r="D273" s="13" t="s">
        <v>2196</v>
      </c>
      <c r="E273" s="20" t="s">
        <v>1486</v>
      </c>
      <c r="F273" s="252" t="s">
        <v>2197</v>
      </c>
      <c r="G273" s="248" t="s">
        <v>2198</v>
      </c>
      <c r="H273" s="249" t="s">
        <v>2195</v>
      </c>
    </row>
    <row r="274" spans="1:8" ht="15.6">
      <c r="A274" s="235"/>
      <c r="B274" s="236"/>
      <c r="C274" s="257"/>
      <c r="D274" s="13" t="s">
        <v>2199</v>
      </c>
      <c r="E274" s="20" t="s">
        <v>1486</v>
      </c>
      <c r="F274" s="252" t="s">
        <v>2200</v>
      </c>
      <c r="G274" s="248" t="s">
        <v>2201</v>
      </c>
      <c r="H274" s="249" t="s">
        <v>2195</v>
      </c>
    </row>
    <row r="275" spans="1:8" ht="15.6">
      <c r="A275" s="235"/>
      <c r="B275" s="236"/>
      <c r="C275" s="259" t="s">
        <v>2202</v>
      </c>
      <c r="D275" s="20" t="s">
        <v>945</v>
      </c>
      <c r="E275" s="20" t="s">
        <v>1483</v>
      </c>
      <c r="F275" s="252" t="s">
        <v>2203</v>
      </c>
      <c r="G275" s="248" t="s">
        <v>2204</v>
      </c>
      <c r="H275" s="249" t="s">
        <v>2205</v>
      </c>
    </row>
    <row r="276" spans="1:8" ht="15.6">
      <c r="A276" s="235"/>
      <c r="B276" s="236"/>
      <c r="C276" s="257"/>
      <c r="D276" s="20" t="s">
        <v>946</v>
      </c>
      <c r="E276" s="20" t="s">
        <v>1483</v>
      </c>
      <c r="F276" s="252" t="s">
        <v>2206</v>
      </c>
      <c r="G276" s="248" t="s">
        <v>2207</v>
      </c>
      <c r="H276" s="249" t="s">
        <v>2205</v>
      </c>
    </row>
    <row r="277" spans="1:8">
      <c r="A277" s="235"/>
      <c r="B277" s="236"/>
      <c r="C277" s="258" t="s">
        <v>2208</v>
      </c>
      <c r="D277" s="20" t="s">
        <v>2209</v>
      </c>
      <c r="E277" s="20" t="s">
        <v>2210</v>
      </c>
      <c r="F277" s="252" t="s">
        <v>2211</v>
      </c>
      <c r="G277" s="248" t="s">
        <v>2212</v>
      </c>
      <c r="H277" s="249" t="s">
        <v>2212</v>
      </c>
    </row>
    <row r="278" spans="1:8" ht="15.6">
      <c r="A278" s="235"/>
      <c r="B278" s="236"/>
      <c r="C278" s="259" t="s">
        <v>2213</v>
      </c>
      <c r="D278" s="20" t="s">
        <v>1892</v>
      </c>
      <c r="E278" s="20" t="s">
        <v>1494</v>
      </c>
      <c r="F278" s="252" t="s">
        <v>687</v>
      </c>
      <c r="G278" s="248" t="s">
        <v>2214</v>
      </c>
      <c r="H278" s="249" t="s">
        <v>2215</v>
      </c>
    </row>
    <row r="279" spans="1:8" ht="15.6">
      <c r="A279" s="235"/>
      <c r="B279" s="236"/>
      <c r="C279" s="256"/>
      <c r="D279" s="20" t="s">
        <v>1893</v>
      </c>
      <c r="E279" s="20" t="s">
        <v>1494</v>
      </c>
      <c r="F279" s="252" t="s">
        <v>688</v>
      </c>
      <c r="G279" s="248" t="s">
        <v>2214</v>
      </c>
      <c r="H279" s="249" t="s">
        <v>2215</v>
      </c>
    </row>
    <row r="280" spans="1:8" ht="15.6">
      <c r="A280" s="235"/>
      <c r="B280" s="236"/>
      <c r="C280" s="256"/>
      <c r="D280" s="20" t="s">
        <v>1894</v>
      </c>
      <c r="E280" s="20" t="s">
        <v>1494</v>
      </c>
      <c r="F280" s="252" t="s">
        <v>689</v>
      </c>
      <c r="G280" s="248" t="s">
        <v>2216</v>
      </c>
      <c r="H280" s="249" t="s">
        <v>2215</v>
      </c>
    </row>
    <row r="281" spans="1:8" ht="15.6">
      <c r="A281" s="235"/>
      <c r="B281" s="236"/>
      <c r="C281" s="256"/>
      <c r="D281" s="20" t="s">
        <v>1895</v>
      </c>
      <c r="E281" s="20" t="s">
        <v>1494</v>
      </c>
      <c r="F281" s="252" t="s">
        <v>690</v>
      </c>
      <c r="G281" s="248" t="s">
        <v>2106</v>
      </c>
      <c r="H281" s="249" t="s">
        <v>2215</v>
      </c>
    </row>
    <row r="282" spans="1:8" ht="15.6">
      <c r="A282" s="235"/>
      <c r="B282" s="236"/>
      <c r="C282" s="256"/>
      <c r="D282" s="20" t="s">
        <v>1896</v>
      </c>
      <c r="E282" s="20" t="s">
        <v>1494</v>
      </c>
      <c r="F282" s="252" t="s">
        <v>691</v>
      </c>
      <c r="G282" s="248" t="s">
        <v>2217</v>
      </c>
      <c r="H282" s="249" t="s">
        <v>2215</v>
      </c>
    </row>
    <row r="283" spans="1:8" ht="15.6">
      <c r="A283" s="235"/>
      <c r="B283" s="236"/>
      <c r="C283" s="256"/>
      <c r="D283" s="20" t="s">
        <v>1897</v>
      </c>
      <c r="E283" s="20" t="s">
        <v>1494</v>
      </c>
      <c r="F283" s="252" t="s">
        <v>692</v>
      </c>
      <c r="G283" s="248" t="s">
        <v>2055</v>
      </c>
      <c r="H283" s="249" t="s">
        <v>2215</v>
      </c>
    </row>
    <row r="284" spans="1:8" ht="15.6">
      <c r="A284" s="235"/>
      <c r="B284" s="236"/>
      <c r="C284" s="256"/>
      <c r="D284" s="20" t="s">
        <v>10</v>
      </c>
      <c r="E284" s="20" t="s">
        <v>1494</v>
      </c>
      <c r="F284" s="252" t="s">
        <v>693</v>
      </c>
      <c r="G284" s="248" t="s">
        <v>2214</v>
      </c>
      <c r="H284" s="249" t="s">
        <v>2215</v>
      </c>
    </row>
    <row r="285" spans="1:8" ht="15.6">
      <c r="A285" s="235"/>
      <c r="B285" s="236"/>
      <c r="C285" s="256"/>
      <c r="D285" s="20" t="s">
        <v>11</v>
      </c>
      <c r="E285" s="20" t="s">
        <v>1494</v>
      </c>
      <c r="F285" s="252" t="s">
        <v>694</v>
      </c>
      <c r="G285" s="248" t="s">
        <v>2218</v>
      </c>
      <c r="H285" s="249" t="s">
        <v>2215</v>
      </c>
    </row>
    <row r="286" spans="1:8" ht="15.6">
      <c r="A286" s="235"/>
      <c r="B286" s="236"/>
      <c r="C286" s="256"/>
      <c r="D286" s="20" t="s">
        <v>12</v>
      </c>
      <c r="E286" s="20" t="s">
        <v>1494</v>
      </c>
      <c r="F286" s="252" t="s">
        <v>695</v>
      </c>
      <c r="G286" s="248" t="s">
        <v>2055</v>
      </c>
      <c r="H286" s="249" t="s">
        <v>2215</v>
      </c>
    </row>
    <row r="287" spans="1:8" ht="15.6">
      <c r="A287" s="235"/>
      <c r="B287" s="236"/>
      <c r="C287" s="256"/>
      <c r="D287" s="20" t="s">
        <v>13</v>
      </c>
      <c r="E287" s="20" t="s">
        <v>1494</v>
      </c>
      <c r="F287" s="252" t="s">
        <v>696</v>
      </c>
      <c r="G287" s="248" t="s">
        <v>2214</v>
      </c>
      <c r="H287" s="249" t="s">
        <v>2215</v>
      </c>
    </row>
    <row r="288" spans="1:8" ht="15.6">
      <c r="A288" s="235"/>
      <c r="B288" s="236"/>
      <c r="C288" s="256"/>
      <c r="D288" s="20" t="s">
        <v>14</v>
      </c>
      <c r="E288" s="20" t="s">
        <v>1494</v>
      </c>
      <c r="F288" s="252" t="s">
        <v>697</v>
      </c>
      <c r="G288" s="248" t="s">
        <v>2214</v>
      </c>
      <c r="H288" s="249" t="s">
        <v>2215</v>
      </c>
    </row>
    <row r="289" spans="1:8" ht="15.6">
      <c r="A289" s="235"/>
      <c r="B289" s="236"/>
      <c r="C289" s="256"/>
      <c r="D289" s="20" t="s">
        <v>15</v>
      </c>
      <c r="E289" s="20" t="s">
        <v>1494</v>
      </c>
      <c r="F289" s="252" t="s">
        <v>698</v>
      </c>
      <c r="G289" s="248" t="s">
        <v>2214</v>
      </c>
      <c r="H289" s="249" t="s">
        <v>2215</v>
      </c>
    </row>
    <row r="290" spans="1:8" ht="15.6">
      <c r="A290" s="235"/>
      <c r="B290" s="236"/>
      <c r="C290" s="256"/>
      <c r="D290" s="20" t="s">
        <v>16</v>
      </c>
      <c r="E290" s="20" t="s">
        <v>1494</v>
      </c>
      <c r="F290" s="252" t="s">
        <v>699</v>
      </c>
      <c r="G290" s="248" t="s">
        <v>2214</v>
      </c>
      <c r="H290" s="249" t="s">
        <v>2215</v>
      </c>
    </row>
    <row r="291" spans="1:8" ht="15.6">
      <c r="A291" s="235"/>
      <c r="B291" s="236"/>
      <c r="C291" s="256"/>
      <c r="D291" s="20" t="s">
        <v>17</v>
      </c>
      <c r="E291" s="20" t="s">
        <v>1494</v>
      </c>
      <c r="F291" s="252" t="s">
        <v>700</v>
      </c>
      <c r="G291" s="248" t="s">
        <v>2106</v>
      </c>
      <c r="H291" s="249" t="s">
        <v>2215</v>
      </c>
    </row>
    <row r="292" spans="1:8" ht="15.6">
      <c r="A292" s="235"/>
      <c r="B292" s="236"/>
      <c r="C292" s="256"/>
      <c r="D292" s="20" t="s">
        <v>18</v>
      </c>
      <c r="E292" s="20" t="s">
        <v>1494</v>
      </c>
      <c r="F292" s="252" t="s">
        <v>701</v>
      </c>
      <c r="G292" s="248" t="s">
        <v>2217</v>
      </c>
      <c r="H292" s="249" t="s">
        <v>2215</v>
      </c>
    </row>
    <row r="293" spans="1:8" ht="15.6">
      <c r="A293" s="235"/>
      <c r="B293" s="236"/>
      <c r="C293" s="256"/>
      <c r="D293" s="20" t="s">
        <v>19</v>
      </c>
      <c r="E293" s="20" t="s">
        <v>1494</v>
      </c>
      <c r="F293" s="252" t="s">
        <v>702</v>
      </c>
      <c r="G293" s="248" t="s">
        <v>2218</v>
      </c>
      <c r="H293" s="249" t="s">
        <v>2215</v>
      </c>
    </row>
    <row r="294" spans="1:8" ht="15.6">
      <c r="A294" s="235"/>
      <c r="B294" s="236"/>
      <c r="C294" s="256"/>
      <c r="D294" s="20" t="s">
        <v>20</v>
      </c>
      <c r="E294" s="20" t="s">
        <v>1494</v>
      </c>
      <c r="F294" s="252" t="s">
        <v>703</v>
      </c>
      <c r="G294" s="248" t="s">
        <v>2055</v>
      </c>
      <c r="H294" s="249" t="s">
        <v>2215</v>
      </c>
    </row>
    <row r="295" spans="1:8" ht="15.6">
      <c r="A295" s="235"/>
      <c r="B295" s="236"/>
      <c r="C295" s="256"/>
      <c r="D295" s="20" t="s">
        <v>972</v>
      </c>
      <c r="E295" s="20" t="s">
        <v>1494</v>
      </c>
      <c r="F295" s="252" t="s">
        <v>704</v>
      </c>
      <c r="G295" s="248" t="s">
        <v>2214</v>
      </c>
      <c r="H295" s="249" t="s">
        <v>2215</v>
      </c>
    </row>
    <row r="296" spans="1:8" ht="15.6">
      <c r="A296" s="235"/>
      <c r="B296" s="236"/>
      <c r="C296" s="256"/>
      <c r="D296" s="20" t="s">
        <v>973</v>
      </c>
      <c r="E296" s="20" t="s">
        <v>1494</v>
      </c>
      <c r="F296" s="252" t="s">
        <v>705</v>
      </c>
      <c r="G296" s="248" t="s">
        <v>2214</v>
      </c>
      <c r="H296" s="249" t="s">
        <v>2215</v>
      </c>
    </row>
    <row r="297" spans="1:8" ht="15.6">
      <c r="A297" s="235"/>
      <c r="B297" s="236"/>
      <c r="C297" s="256"/>
      <c r="D297" s="20" t="s">
        <v>974</v>
      </c>
      <c r="E297" s="20" t="s">
        <v>1494</v>
      </c>
      <c r="F297" s="252" t="s">
        <v>706</v>
      </c>
      <c r="G297" s="248" t="s">
        <v>2216</v>
      </c>
      <c r="H297" s="249" t="s">
        <v>2215</v>
      </c>
    </row>
    <row r="298" spans="1:8" ht="15.6">
      <c r="A298" s="235"/>
      <c r="B298" s="236"/>
      <c r="C298" s="256"/>
      <c r="D298" s="20" t="s">
        <v>975</v>
      </c>
      <c r="E298" s="20" t="s">
        <v>1494</v>
      </c>
      <c r="F298" s="252" t="s">
        <v>707</v>
      </c>
      <c r="G298" s="248" t="s">
        <v>2110</v>
      </c>
      <c r="H298" s="249" t="s">
        <v>2215</v>
      </c>
    </row>
    <row r="299" spans="1:8" ht="15.6">
      <c r="A299" s="235"/>
      <c r="B299" s="236"/>
      <c r="C299" s="256"/>
      <c r="D299" s="20" t="s">
        <v>976</v>
      </c>
      <c r="E299" s="20" t="s">
        <v>1494</v>
      </c>
      <c r="F299" s="252" t="s">
        <v>708</v>
      </c>
      <c r="G299" s="248" t="s">
        <v>2055</v>
      </c>
      <c r="H299" s="249" t="s">
        <v>2215</v>
      </c>
    </row>
    <row r="300" spans="1:8" ht="15.6">
      <c r="A300" s="235"/>
      <c r="B300" s="236"/>
      <c r="C300" s="256"/>
      <c r="D300" s="20" t="s">
        <v>977</v>
      </c>
      <c r="E300" s="20" t="s">
        <v>1494</v>
      </c>
      <c r="F300" s="252" t="s">
        <v>709</v>
      </c>
      <c r="G300" s="248" t="s">
        <v>2214</v>
      </c>
      <c r="H300" s="249" t="s">
        <v>2215</v>
      </c>
    </row>
    <row r="301" spans="1:8" ht="15.6">
      <c r="A301" s="235"/>
      <c r="B301" s="236"/>
      <c r="C301" s="256"/>
      <c r="D301" s="20" t="s">
        <v>978</v>
      </c>
      <c r="E301" s="20" t="s">
        <v>1494</v>
      </c>
      <c r="F301" s="252" t="s">
        <v>710</v>
      </c>
      <c r="G301" s="248" t="s">
        <v>2218</v>
      </c>
      <c r="H301" s="249" t="s">
        <v>2215</v>
      </c>
    </row>
    <row r="302" spans="1:8" ht="15.6">
      <c r="A302" s="235"/>
      <c r="B302" s="236"/>
      <c r="C302" s="256"/>
      <c r="D302" s="20" t="s">
        <v>979</v>
      </c>
      <c r="E302" s="20" t="s">
        <v>1494</v>
      </c>
      <c r="F302" s="252" t="s">
        <v>711</v>
      </c>
      <c r="G302" s="248" t="s">
        <v>2055</v>
      </c>
      <c r="H302" s="249" t="s">
        <v>2215</v>
      </c>
    </row>
    <row r="303" spans="1:8" ht="15.6">
      <c r="A303" s="235"/>
      <c r="B303" s="236"/>
      <c r="C303" s="256"/>
      <c r="D303" s="20" t="s">
        <v>980</v>
      </c>
      <c r="E303" s="20" t="s">
        <v>1494</v>
      </c>
      <c r="F303" s="252" t="s">
        <v>712</v>
      </c>
      <c r="G303" s="248" t="s">
        <v>2214</v>
      </c>
      <c r="H303" s="249" t="s">
        <v>2215</v>
      </c>
    </row>
    <row r="304" spans="1:8" ht="15.6">
      <c r="A304" s="235"/>
      <c r="B304" s="236"/>
      <c r="C304" s="256"/>
      <c r="D304" s="20" t="s">
        <v>981</v>
      </c>
      <c r="E304" s="20" t="s">
        <v>1494</v>
      </c>
      <c r="F304" s="252" t="s">
        <v>713</v>
      </c>
      <c r="G304" s="248" t="s">
        <v>2214</v>
      </c>
      <c r="H304" s="249" t="s">
        <v>2215</v>
      </c>
    </row>
    <row r="305" spans="1:8" ht="15.6">
      <c r="A305" s="235"/>
      <c r="B305" s="236"/>
      <c r="C305" s="256"/>
      <c r="D305" s="20" t="s">
        <v>982</v>
      </c>
      <c r="E305" s="20" t="s">
        <v>1494</v>
      </c>
      <c r="F305" s="252" t="s">
        <v>714</v>
      </c>
      <c r="G305" s="248" t="s">
        <v>2214</v>
      </c>
      <c r="H305" s="249" t="s">
        <v>2215</v>
      </c>
    </row>
    <row r="306" spans="1:8" ht="15.6">
      <c r="A306" s="235"/>
      <c r="B306" s="236"/>
      <c r="C306" s="256"/>
      <c r="D306" s="20" t="s">
        <v>983</v>
      </c>
      <c r="E306" s="20" t="s">
        <v>1494</v>
      </c>
      <c r="F306" s="252" t="s">
        <v>715</v>
      </c>
      <c r="G306" s="248" t="s">
        <v>2110</v>
      </c>
      <c r="H306" s="249" t="s">
        <v>2215</v>
      </c>
    </row>
    <row r="307" spans="1:8" ht="15.6">
      <c r="A307" s="235"/>
      <c r="B307" s="236"/>
      <c r="C307" s="256"/>
      <c r="D307" s="20" t="s">
        <v>984</v>
      </c>
      <c r="E307" s="20" t="s">
        <v>1494</v>
      </c>
      <c r="F307" s="252" t="s">
        <v>716</v>
      </c>
      <c r="G307" s="248" t="s">
        <v>2218</v>
      </c>
      <c r="H307" s="249" t="s">
        <v>2215</v>
      </c>
    </row>
    <row r="308" spans="1:8" ht="15.6">
      <c r="A308" s="235"/>
      <c r="B308" s="236"/>
      <c r="C308" s="256"/>
      <c r="D308" s="20" t="s">
        <v>985</v>
      </c>
      <c r="E308" s="20" t="s">
        <v>1494</v>
      </c>
      <c r="F308" s="252" t="s">
        <v>717</v>
      </c>
      <c r="G308" s="248" t="s">
        <v>2055</v>
      </c>
      <c r="H308" s="249" t="s">
        <v>2215</v>
      </c>
    </row>
    <row r="309" spans="1:8" ht="15.6">
      <c r="A309" s="235"/>
      <c r="B309" s="236"/>
      <c r="C309" s="256"/>
      <c r="D309" s="20" t="s">
        <v>986</v>
      </c>
      <c r="E309" s="20" t="s">
        <v>1494</v>
      </c>
      <c r="F309" s="252" t="s">
        <v>718</v>
      </c>
      <c r="G309" s="248" t="s">
        <v>2214</v>
      </c>
      <c r="H309" s="249" t="s">
        <v>2215</v>
      </c>
    </row>
    <row r="310" spans="1:8" ht="15.6">
      <c r="A310" s="235"/>
      <c r="B310" s="236"/>
      <c r="C310" s="256"/>
      <c r="D310" s="20" t="s">
        <v>987</v>
      </c>
      <c r="E310" s="20" t="s">
        <v>1494</v>
      </c>
      <c r="F310" s="252" t="s">
        <v>719</v>
      </c>
      <c r="G310" s="248" t="s">
        <v>2214</v>
      </c>
      <c r="H310" s="249" t="s">
        <v>2215</v>
      </c>
    </row>
    <row r="311" spans="1:8" ht="15.6">
      <c r="A311" s="235"/>
      <c r="B311" s="236"/>
      <c r="C311" s="256"/>
      <c r="D311" s="20" t="s">
        <v>988</v>
      </c>
      <c r="E311" s="20" t="s">
        <v>1494</v>
      </c>
      <c r="F311" s="252" t="s">
        <v>720</v>
      </c>
      <c r="G311" s="248" t="s">
        <v>2216</v>
      </c>
      <c r="H311" s="249" t="s">
        <v>2215</v>
      </c>
    </row>
    <row r="312" spans="1:8" ht="15.6">
      <c r="A312" s="235"/>
      <c r="B312" s="236"/>
      <c r="C312" s="256"/>
      <c r="D312" s="20" t="s">
        <v>989</v>
      </c>
      <c r="E312" s="20" t="s">
        <v>1494</v>
      </c>
      <c r="F312" s="252" t="s">
        <v>721</v>
      </c>
      <c r="G312" s="248" t="s">
        <v>2214</v>
      </c>
      <c r="H312" s="249" t="s">
        <v>2215</v>
      </c>
    </row>
    <row r="313" spans="1:8" ht="15.6">
      <c r="A313" s="235"/>
      <c r="B313" s="236"/>
      <c r="C313" s="256"/>
      <c r="D313" s="20" t="s">
        <v>1004</v>
      </c>
      <c r="E313" s="20" t="s">
        <v>1494</v>
      </c>
      <c r="F313" s="252" t="s">
        <v>722</v>
      </c>
      <c r="G313" s="248" t="s">
        <v>2055</v>
      </c>
      <c r="H313" s="249" t="s">
        <v>2215</v>
      </c>
    </row>
    <row r="314" spans="1:8" ht="15.6">
      <c r="A314" s="235"/>
      <c r="B314" s="236"/>
      <c r="C314" s="256"/>
      <c r="D314" s="20" t="s">
        <v>990</v>
      </c>
      <c r="E314" s="20" t="s">
        <v>1489</v>
      </c>
      <c r="F314" s="252" t="s">
        <v>723</v>
      </c>
      <c r="G314" s="248" t="s">
        <v>2219</v>
      </c>
      <c r="H314" s="249" t="s">
        <v>2220</v>
      </c>
    </row>
    <row r="315" spans="1:8" ht="15.6">
      <c r="A315" s="235"/>
      <c r="B315" s="236"/>
      <c r="C315" s="256"/>
      <c r="D315" s="20" t="s">
        <v>991</v>
      </c>
      <c r="E315" s="20" t="s">
        <v>1489</v>
      </c>
      <c r="F315" s="252" t="s">
        <v>724</v>
      </c>
      <c r="G315" s="248" t="s">
        <v>2221</v>
      </c>
      <c r="H315" s="249" t="s">
        <v>2220</v>
      </c>
    </row>
    <row r="316" spans="1:8" ht="15.6">
      <c r="A316" s="235"/>
      <c r="B316" s="236"/>
      <c r="C316" s="256"/>
      <c r="D316" s="20" t="s">
        <v>22</v>
      </c>
      <c r="E316" s="20" t="s">
        <v>1489</v>
      </c>
      <c r="F316" s="252" t="s">
        <v>725</v>
      </c>
      <c r="G316" s="248" t="s">
        <v>2107</v>
      </c>
      <c r="H316" s="249" t="s">
        <v>2220</v>
      </c>
    </row>
    <row r="317" spans="1:8" ht="15.6">
      <c r="A317" s="235"/>
      <c r="B317" s="236"/>
      <c r="C317" s="256"/>
      <c r="D317" s="20" t="s">
        <v>23</v>
      </c>
      <c r="E317" s="20" t="s">
        <v>1489</v>
      </c>
      <c r="F317" s="252" t="s">
        <v>726</v>
      </c>
      <c r="G317" s="248" t="s">
        <v>2222</v>
      </c>
      <c r="H317" s="249" t="s">
        <v>2220</v>
      </c>
    </row>
    <row r="318" spans="1:8" ht="15.6">
      <c r="A318" s="235"/>
      <c r="B318" s="236"/>
      <c r="C318" s="256"/>
      <c r="D318" s="20" t="s">
        <v>24</v>
      </c>
      <c r="E318" s="20" t="s">
        <v>1489</v>
      </c>
      <c r="F318" s="252" t="s">
        <v>727</v>
      </c>
      <c r="G318" s="248" t="s">
        <v>2107</v>
      </c>
      <c r="H318" s="249" t="s">
        <v>2220</v>
      </c>
    </row>
    <row r="319" spans="1:8" ht="15.6">
      <c r="A319" s="235"/>
      <c r="B319" s="236"/>
      <c r="C319" s="256"/>
      <c r="D319" s="20" t="s">
        <v>25</v>
      </c>
      <c r="E319" s="20" t="s">
        <v>1489</v>
      </c>
      <c r="F319" s="252" t="s">
        <v>728</v>
      </c>
      <c r="G319" s="248" t="s">
        <v>2107</v>
      </c>
      <c r="H319" s="249" t="s">
        <v>2220</v>
      </c>
    </row>
    <row r="320" spans="1:8" ht="15.6">
      <c r="A320" s="235"/>
      <c r="B320" s="236"/>
      <c r="C320" s="256"/>
      <c r="D320" s="20" t="s">
        <v>26</v>
      </c>
      <c r="E320" s="20" t="s">
        <v>1489</v>
      </c>
      <c r="F320" s="252" t="s">
        <v>729</v>
      </c>
      <c r="G320" s="248" t="s">
        <v>2103</v>
      </c>
      <c r="H320" s="249" t="s">
        <v>2220</v>
      </c>
    </row>
    <row r="321" spans="1:8" ht="15.6">
      <c r="A321" s="235"/>
      <c r="B321" s="236"/>
      <c r="C321" s="257"/>
      <c r="D321" s="20" t="s">
        <v>27</v>
      </c>
      <c r="E321" s="20" t="s">
        <v>1489</v>
      </c>
      <c r="F321" s="252" t="s">
        <v>730</v>
      </c>
      <c r="G321" s="248" t="s">
        <v>2118</v>
      </c>
      <c r="H321" s="249" t="s">
        <v>2220</v>
      </c>
    </row>
    <row r="322" spans="1:8" ht="15.6">
      <c r="A322" s="235"/>
      <c r="B322" s="236"/>
      <c r="C322" s="259" t="s">
        <v>2223</v>
      </c>
      <c r="D322" s="20" t="s">
        <v>28</v>
      </c>
      <c r="E322" s="20" t="s">
        <v>2224</v>
      </c>
      <c r="F322" s="252" t="s">
        <v>731</v>
      </c>
      <c r="G322" s="248" t="s">
        <v>2225</v>
      </c>
      <c r="H322" s="249" t="s">
        <v>2215</v>
      </c>
    </row>
    <row r="323" spans="1:8" ht="15.6">
      <c r="A323" s="235"/>
      <c r="B323" s="236"/>
      <c r="C323" s="256"/>
      <c r="D323" s="20" t="s">
        <v>29</v>
      </c>
      <c r="E323" s="20" t="s">
        <v>2224</v>
      </c>
      <c r="F323" s="252" t="s">
        <v>732</v>
      </c>
      <c r="G323" s="248" t="s">
        <v>2226</v>
      </c>
      <c r="H323" s="249" t="s">
        <v>2215</v>
      </c>
    </row>
    <row r="324" spans="1:8" ht="15.6">
      <c r="A324" s="235"/>
      <c r="B324" s="236"/>
      <c r="C324" s="256"/>
      <c r="D324" s="20" t="s">
        <v>30</v>
      </c>
      <c r="E324" s="20" t="s">
        <v>2224</v>
      </c>
      <c r="F324" s="252" t="s">
        <v>733</v>
      </c>
      <c r="G324" s="248" t="s">
        <v>2225</v>
      </c>
      <c r="H324" s="249" t="s">
        <v>2215</v>
      </c>
    </row>
    <row r="325" spans="1:8" ht="15.6">
      <c r="A325" s="235"/>
      <c r="B325" s="236"/>
      <c r="C325" s="256"/>
      <c r="D325" s="20" t="s">
        <v>31</v>
      </c>
      <c r="E325" s="20" t="s">
        <v>2224</v>
      </c>
      <c r="F325" s="252" t="s">
        <v>734</v>
      </c>
      <c r="G325" s="248" t="s">
        <v>2227</v>
      </c>
      <c r="H325" s="249" t="s">
        <v>2215</v>
      </c>
    </row>
    <row r="326" spans="1:8" ht="15.6">
      <c r="A326" s="235"/>
      <c r="B326" s="236"/>
      <c r="C326" s="256"/>
      <c r="D326" s="20" t="s">
        <v>32</v>
      </c>
      <c r="E326" s="20" t="s">
        <v>2224</v>
      </c>
      <c r="F326" s="252" t="s">
        <v>735</v>
      </c>
      <c r="G326" s="248" t="s">
        <v>2225</v>
      </c>
      <c r="H326" s="249" t="s">
        <v>2215</v>
      </c>
    </row>
    <row r="327" spans="1:8" ht="15.6">
      <c r="A327" s="235"/>
      <c r="B327" s="236"/>
      <c r="C327" s="256"/>
      <c r="D327" s="20" t="s">
        <v>33</v>
      </c>
      <c r="E327" s="20" t="s">
        <v>2224</v>
      </c>
      <c r="F327" s="252" t="s">
        <v>736</v>
      </c>
      <c r="G327" s="248" t="s">
        <v>2225</v>
      </c>
      <c r="H327" s="249" t="s">
        <v>2215</v>
      </c>
    </row>
    <row r="328" spans="1:8" ht="15.6">
      <c r="A328" s="235"/>
      <c r="B328" s="236"/>
      <c r="C328" s="256"/>
      <c r="D328" s="20" t="s">
        <v>34</v>
      </c>
      <c r="E328" s="20" t="s">
        <v>2224</v>
      </c>
      <c r="F328" s="252" t="s">
        <v>737</v>
      </c>
      <c r="G328" s="248" t="s">
        <v>2225</v>
      </c>
      <c r="H328" s="249" t="s">
        <v>2215</v>
      </c>
    </row>
    <row r="329" spans="1:8" ht="15.6">
      <c r="A329" s="235"/>
      <c r="B329" s="236"/>
      <c r="C329" s="256"/>
      <c r="D329" s="20" t="s">
        <v>35</v>
      </c>
      <c r="E329" s="20" t="s">
        <v>2224</v>
      </c>
      <c r="F329" s="252" t="s">
        <v>738</v>
      </c>
      <c r="G329" s="248" t="s">
        <v>2225</v>
      </c>
      <c r="H329" s="249" t="s">
        <v>2215</v>
      </c>
    </row>
    <row r="330" spans="1:8" ht="15.6">
      <c r="A330" s="235"/>
      <c r="B330" s="236"/>
      <c r="C330" s="256"/>
      <c r="D330" s="20" t="s">
        <v>36</v>
      </c>
      <c r="E330" s="20" t="s">
        <v>2224</v>
      </c>
      <c r="F330" s="252" t="s">
        <v>739</v>
      </c>
      <c r="G330" s="248" t="s">
        <v>2225</v>
      </c>
      <c r="H330" s="249" t="s">
        <v>2215</v>
      </c>
    </row>
    <row r="331" spans="1:8" ht="15.6">
      <c r="A331" s="235"/>
      <c r="B331" s="236"/>
      <c r="C331" s="256"/>
      <c r="D331" s="20" t="s">
        <v>37</v>
      </c>
      <c r="E331" s="20" t="s">
        <v>2224</v>
      </c>
      <c r="F331" s="252" t="s">
        <v>740</v>
      </c>
      <c r="G331" s="248" t="s">
        <v>2225</v>
      </c>
      <c r="H331" s="249" t="s">
        <v>2215</v>
      </c>
    </row>
    <row r="332" spans="1:8" ht="15.6">
      <c r="A332" s="235"/>
      <c r="B332" s="236"/>
      <c r="C332" s="256"/>
      <c r="D332" s="20" t="s">
        <v>38</v>
      </c>
      <c r="E332" s="20" t="s">
        <v>2224</v>
      </c>
      <c r="F332" s="252" t="s">
        <v>741</v>
      </c>
      <c r="G332" s="248" t="s">
        <v>2225</v>
      </c>
      <c r="H332" s="249" t="s">
        <v>2215</v>
      </c>
    </row>
    <row r="333" spans="1:8" ht="15.6">
      <c r="A333" s="235"/>
      <c r="B333" s="236"/>
      <c r="C333" s="256"/>
      <c r="D333" s="20" t="s">
        <v>39</v>
      </c>
      <c r="E333" s="20" t="s">
        <v>2224</v>
      </c>
      <c r="F333" s="252" t="s">
        <v>742</v>
      </c>
      <c r="G333" s="248" t="s">
        <v>2225</v>
      </c>
      <c r="H333" s="249" t="s">
        <v>2215</v>
      </c>
    </row>
    <row r="334" spans="1:8" ht="15.6">
      <c r="A334" s="235"/>
      <c r="B334" s="236"/>
      <c r="C334" s="257"/>
      <c r="D334" s="20" t="s">
        <v>40</v>
      </c>
      <c r="E334" s="20" t="s">
        <v>2224</v>
      </c>
      <c r="F334" s="252" t="s">
        <v>743</v>
      </c>
      <c r="G334" s="248" t="s">
        <v>2225</v>
      </c>
      <c r="H334" s="249" t="s">
        <v>2215</v>
      </c>
    </row>
    <row r="335" spans="1:8" ht="15.6">
      <c r="A335" s="235"/>
      <c r="B335" s="236"/>
      <c r="C335" s="259" t="s">
        <v>2228</v>
      </c>
      <c r="D335" s="20" t="s">
        <v>41</v>
      </c>
      <c r="E335" s="20" t="s">
        <v>1488</v>
      </c>
      <c r="F335" s="252" t="s">
        <v>744</v>
      </c>
      <c r="G335" s="248" t="s">
        <v>2089</v>
      </c>
      <c r="H335" s="249" t="s">
        <v>2205</v>
      </c>
    </row>
    <row r="336" spans="1:8" ht="15.6">
      <c r="A336" s="235"/>
      <c r="B336" s="236"/>
      <c r="C336" s="256"/>
      <c r="D336" s="20" t="s">
        <v>42</v>
      </c>
      <c r="E336" s="20" t="s">
        <v>1488</v>
      </c>
      <c r="F336" s="252" t="s">
        <v>745</v>
      </c>
      <c r="G336" s="248" t="s">
        <v>2229</v>
      </c>
      <c r="H336" s="249" t="s">
        <v>2205</v>
      </c>
    </row>
    <row r="337" spans="1:8" ht="15.6">
      <c r="A337" s="235"/>
      <c r="B337" s="236"/>
      <c r="C337" s="256"/>
      <c r="D337" s="20" t="s">
        <v>43</v>
      </c>
      <c r="E337" s="20" t="s">
        <v>1488</v>
      </c>
      <c r="F337" s="252" t="s">
        <v>746</v>
      </c>
      <c r="G337" s="248" t="s">
        <v>2230</v>
      </c>
      <c r="H337" s="249" t="s">
        <v>2205</v>
      </c>
    </row>
    <row r="338" spans="1:8" ht="15.6">
      <c r="A338" s="235"/>
      <c r="B338" s="236"/>
      <c r="C338" s="256"/>
      <c r="D338" s="20" t="s">
        <v>44</v>
      </c>
      <c r="E338" s="20" t="s">
        <v>1488</v>
      </c>
      <c r="F338" s="252" t="s">
        <v>747</v>
      </c>
      <c r="G338" s="248" t="s">
        <v>2231</v>
      </c>
      <c r="H338" s="249" t="s">
        <v>2205</v>
      </c>
    </row>
    <row r="339" spans="1:8" ht="15.6">
      <c r="A339" s="235"/>
      <c r="B339" s="236"/>
      <c r="C339" s="256"/>
      <c r="D339" s="20" t="s">
        <v>45</v>
      </c>
      <c r="E339" s="20" t="s">
        <v>1488</v>
      </c>
      <c r="F339" s="252" t="s">
        <v>748</v>
      </c>
      <c r="G339" s="248" t="s">
        <v>2232</v>
      </c>
      <c r="H339" s="249" t="s">
        <v>2205</v>
      </c>
    </row>
    <row r="340" spans="1:8" ht="15.6">
      <c r="A340" s="235"/>
      <c r="B340" s="236"/>
      <c r="C340" s="256"/>
      <c r="D340" s="20" t="s">
        <v>46</v>
      </c>
      <c r="E340" s="20" t="s">
        <v>1488</v>
      </c>
      <c r="F340" s="252" t="s">
        <v>749</v>
      </c>
      <c r="G340" s="248" t="s">
        <v>2070</v>
      </c>
      <c r="H340" s="249" t="s">
        <v>2205</v>
      </c>
    </row>
    <row r="341" spans="1:8" ht="15.6">
      <c r="A341" s="235"/>
      <c r="B341" s="236"/>
      <c r="C341" s="256"/>
      <c r="D341" s="20" t="s">
        <v>47</v>
      </c>
      <c r="E341" s="20" t="s">
        <v>1488</v>
      </c>
      <c r="F341" s="252" t="s">
        <v>750</v>
      </c>
      <c r="G341" s="248" t="s">
        <v>2221</v>
      </c>
      <c r="H341" s="249" t="s">
        <v>2205</v>
      </c>
    </row>
    <row r="342" spans="1:8" ht="15.6">
      <c r="A342" s="235"/>
      <c r="B342" s="236"/>
      <c r="C342" s="256"/>
      <c r="D342" s="20" t="s">
        <v>48</v>
      </c>
      <c r="E342" s="20" t="s">
        <v>1488</v>
      </c>
      <c r="F342" s="252" t="s">
        <v>751</v>
      </c>
      <c r="G342" s="248" t="s">
        <v>2233</v>
      </c>
      <c r="H342" s="249" t="s">
        <v>2205</v>
      </c>
    </row>
    <row r="343" spans="1:8" ht="15.6">
      <c r="A343" s="235"/>
      <c r="B343" s="236"/>
      <c r="C343" s="256"/>
      <c r="D343" s="20" t="s">
        <v>49</v>
      </c>
      <c r="E343" s="20" t="s">
        <v>1488</v>
      </c>
      <c r="F343" s="252" t="s">
        <v>752</v>
      </c>
      <c r="G343" s="248" t="s">
        <v>2159</v>
      </c>
      <c r="H343" s="249" t="s">
        <v>2205</v>
      </c>
    </row>
    <row r="344" spans="1:8" ht="15.6">
      <c r="A344" s="235"/>
      <c r="B344" s="236"/>
      <c r="C344" s="256"/>
      <c r="D344" s="20" t="s">
        <v>50</v>
      </c>
      <c r="E344" s="20" t="s">
        <v>1488</v>
      </c>
      <c r="F344" s="252" t="s">
        <v>753</v>
      </c>
      <c r="G344" s="248" t="s">
        <v>2089</v>
      </c>
      <c r="H344" s="249" t="s">
        <v>2205</v>
      </c>
    </row>
    <row r="345" spans="1:8" ht="15.6">
      <c r="A345" s="235"/>
      <c r="B345" s="236"/>
      <c r="C345" s="256"/>
      <c r="D345" s="20" t="s">
        <v>51</v>
      </c>
      <c r="E345" s="20" t="s">
        <v>1488</v>
      </c>
      <c r="F345" s="252" t="s">
        <v>754</v>
      </c>
      <c r="G345" s="248" t="s">
        <v>2234</v>
      </c>
      <c r="H345" s="249" t="s">
        <v>2205</v>
      </c>
    </row>
    <row r="346" spans="1:8" ht="15.6">
      <c r="A346" s="235"/>
      <c r="B346" s="236"/>
      <c r="C346" s="256"/>
      <c r="D346" s="20" t="s">
        <v>52</v>
      </c>
      <c r="E346" s="20" t="s">
        <v>1488</v>
      </c>
      <c r="F346" s="252" t="s">
        <v>755</v>
      </c>
      <c r="G346" s="248" t="s">
        <v>2235</v>
      </c>
      <c r="H346" s="249" t="s">
        <v>2205</v>
      </c>
    </row>
    <row r="347" spans="1:8" ht="15.6">
      <c r="A347" s="235"/>
      <c r="B347" s="236"/>
      <c r="C347" s="256"/>
      <c r="D347" s="20" t="s">
        <v>53</v>
      </c>
      <c r="E347" s="20" t="s">
        <v>1488</v>
      </c>
      <c r="F347" s="252" t="s">
        <v>756</v>
      </c>
      <c r="G347" s="248" t="s">
        <v>2222</v>
      </c>
      <c r="H347" s="249" t="s">
        <v>2205</v>
      </c>
    </row>
    <row r="348" spans="1:8" ht="15.6">
      <c r="A348" s="235"/>
      <c r="B348" s="236"/>
      <c r="C348" s="256"/>
      <c r="D348" s="20" t="s">
        <v>54</v>
      </c>
      <c r="E348" s="20" t="s">
        <v>1488</v>
      </c>
      <c r="F348" s="252" t="s">
        <v>757</v>
      </c>
      <c r="G348" s="248" t="s">
        <v>2222</v>
      </c>
      <c r="H348" s="249" t="s">
        <v>2205</v>
      </c>
    </row>
    <row r="349" spans="1:8" ht="15.6">
      <c r="A349" s="235"/>
      <c r="B349" s="236"/>
      <c r="C349" s="256"/>
      <c r="D349" s="20" t="s">
        <v>55</v>
      </c>
      <c r="E349" s="20" t="s">
        <v>1488</v>
      </c>
      <c r="F349" s="252" t="s">
        <v>758</v>
      </c>
      <c r="G349" s="248" t="s">
        <v>2235</v>
      </c>
      <c r="H349" s="249" t="s">
        <v>2205</v>
      </c>
    </row>
    <row r="350" spans="1:8" ht="15.6">
      <c r="A350" s="235"/>
      <c r="B350" s="236"/>
      <c r="C350" s="256"/>
      <c r="D350" s="20" t="s">
        <v>56</v>
      </c>
      <c r="E350" s="20" t="s">
        <v>1488</v>
      </c>
      <c r="F350" s="252" t="s">
        <v>759</v>
      </c>
      <c r="G350" s="248" t="s">
        <v>2222</v>
      </c>
      <c r="H350" s="249" t="s">
        <v>2205</v>
      </c>
    </row>
    <row r="351" spans="1:8" ht="15.6">
      <c r="A351" s="235"/>
      <c r="B351" s="236"/>
      <c r="C351" s="256"/>
      <c r="D351" s="20" t="s">
        <v>57</v>
      </c>
      <c r="E351" s="20" t="s">
        <v>1488</v>
      </c>
      <c r="F351" s="252" t="s">
        <v>760</v>
      </c>
      <c r="G351" s="248" t="s">
        <v>2222</v>
      </c>
      <c r="H351" s="249" t="s">
        <v>2205</v>
      </c>
    </row>
    <row r="352" spans="1:8" ht="15.6">
      <c r="A352" s="235"/>
      <c r="B352" s="236"/>
      <c r="C352" s="256"/>
      <c r="D352" s="20" t="s">
        <v>58</v>
      </c>
      <c r="E352" s="20" t="s">
        <v>1488</v>
      </c>
      <c r="F352" s="252" t="s">
        <v>761</v>
      </c>
      <c r="G352" s="248" t="s">
        <v>2161</v>
      </c>
      <c r="H352" s="249" t="s">
        <v>2205</v>
      </c>
    </row>
    <row r="353" spans="1:8" ht="15.6">
      <c r="A353" s="235"/>
      <c r="B353" s="236"/>
      <c r="C353" s="256"/>
      <c r="D353" s="20" t="s">
        <v>59</v>
      </c>
      <c r="E353" s="20" t="s">
        <v>1488</v>
      </c>
      <c r="F353" s="252" t="s">
        <v>762</v>
      </c>
      <c r="G353" s="248" t="s">
        <v>2161</v>
      </c>
      <c r="H353" s="249" t="s">
        <v>2205</v>
      </c>
    </row>
    <row r="354" spans="1:8" ht="15.6">
      <c r="A354" s="235"/>
      <c r="B354" s="236"/>
      <c r="C354" s="256"/>
      <c r="D354" s="20" t="s">
        <v>60</v>
      </c>
      <c r="E354" s="20" t="s">
        <v>1488</v>
      </c>
      <c r="F354" s="252" t="s">
        <v>763</v>
      </c>
      <c r="G354" s="248" t="s">
        <v>2236</v>
      </c>
      <c r="H354" s="249" t="s">
        <v>2205</v>
      </c>
    </row>
    <row r="355" spans="1:8" ht="15.6">
      <c r="A355" s="235"/>
      <c r="B355" s="236"/>
      <c r="C355" s="256"/>
      <c r="D355" s="20" t="s">
        <v>61</v>
      </c>
      <c r="E355" s="20" t="s">
        <v>1488</v>
      </c>
      <c r="F355" s="252" t="s">
        <v>764</v>
      </c>
      <c r="G355" s="248" t="s">
        <v>2129</v>
      </c>
      <c r="H355" s="249" t="s">
        <v>2205</v>
      </c>
    </row>
    <row r="356" spans="1:8" ht="15.6">
      <c r="A356" s="235"/>
      <c r="B356" s="236"/>
      <c r="C356" s="256"/>
      <c r="D356" s="20" t="s">
        <v>62</v>
      </c>
      <c r="E356" s="20" t="s">
        <v>1488</v>
      </c>
      <c r="F356" s="252" t="s">
        <v>765</v>
      </c>
      <c r="G356" s="248" t="s">
        <v>2146</v>
      </c>
      <c r="H356" s="249" t="s">
        <v>2205</v>
      </c>
    </row>
    <row r="357" spans="1:8" ht="15.6">
      <c r="A357" s="235"/>
      <c r="B357" s="236"/>
      <c r="C357" s="256"/>
      <c r="D357" s="20" t="s">
        <v>63</v>
      </c>
      <c r="E357" s="20" t="s">
        <v>1488</v>
      </c>
      <c r="F357" s="252" t="s">
        <v>766</v>
      </c>
      <c r="G357" s="248" t="s">
        <v>2237</v>
      </c>
      <c r="H357" s="249" t="s">
        <v>2205</v>
      </c>
    </row>
    <row r="358" spans="1:8" ht="15.6">
      <c r="A358" s="235"/>
      <c r="B358" s="236"/>
      <c r="C358" s="256"/>
      <c r="D358" s="20" t="s">
        <v>64</v>
      </c>
      <c r="E358" s="20" t="s">
        <v>1488</v>
      </c>
      <c r="F358" s="252" t="s">
        <v>767</v>
      </c>
      <c r="G358" s="248" t="s">
        <v>2105</v>
      </c>
      <c r="H358" s="249" t="s">
        <v>2205</v>
      </c>
    </row>
    <row r="359" spans="1:8" ht="15.6">
      <c r="A359" s="235"/>
      <c r="B359" s="236"/>
      <c r="C359" s="256"/>
      <c r="D359" s="20" t="s">
        <v>65</v>
      </c>
      <c r="E359" s="20" t="s">
        <v>1488</v>
      </c>
      <c r="F359" s="252" t="s">
        <v>768</v>
      </c>
      <c r="G359" s="248" t="s">
        <v>2238</v>
      </c>
      <c r="H359" s="249" t="s">
        <v>2205</v>
      </c>
    </row>
    <row r="360" spans="1:8" ht="15.6">
      <c r="A360" s="235"/>
      <c r="B360" s="236"/>
      <c r="C360" s="256"/>
      <c r="D360" s="20" t="s">
        <v>66</v>
      </c>
      <c r="E360" s="20" t="s">
        <v>1488</v>
      </c>
      <c r="F360" s="252" t="s">
        <v>769</v>
      </c>
      <c r="G360" s="248" t="s">
        <v>2239</v>
      </c>
      <c r="H360" s="249" t="s">
        <v>2205</v>
      </c>
    </row>
    <row r="361" spans="1:8" ht="15.6">
      <c r="A361" s="235"/>
      <c r="B361" s="236"/>
      <c r="C361" s="256"/>
      <c r="D361" s="20" t="s">
        <v>67</v>
      </c>
      <c r="E361" s="20" t="s">
        <v>1488</v>
      </c>
      <c r="F361" s="252" t="s">
        <v>770</v>
      </c>
      <c r="G361" s="248" t="s">
        <v>2063</v>
      </c>
      <c r="H361" s="249" t="s">
        <v>2205</v>
      </c>
    </row>
    <row r="362" spans="1:8" ht="15.6">
      <c r="A362" s="235"/>
      <c r="B362" s="236"/>
      <c r="C362" s="256"/>
      <c r="D362" s="20" t="s">
        <v>68</v>
      </c>
      <c r="E362" s="20" t="s">
        <v>1488</v>
      </c>
      <c r="F362" s="252" t="s">
        <v>771</v>
      </c>
      <c r="G362" s="248" t="s">
        <v>2237</v>
      </c>
      <c r="H362" s="249" t="s">
        <v>2205</v>
      </c>
    </row>
    <row r="363" spans="1:8" ht="15.6">
      <c r="A363" s="235"/>
      <c r="B363" s="236"/>
      <c r="C363" s="256"/>
      <c r="D363" s="20" t="s">
        <v>69</v>
      </c>
      <c r="E363" s="20" t="s">
        <v>1488</v>
      </c>
      <c r="F363" s="252" t="s">
        <v>772</v>
      </c>
      <c r="G363" s="248" t="s">
        <v>2237</v>
      </c>
      <c r="H363" s="249" t="s">
        <v>2205</v>
      </c>
    </row>
    <row r="364" spans="1:8" ht="15.6">
      <c r="A364" s="235"/>
      <c r="B364" s="236"/>
      <c r="C364" s="256"/>
      <c r="D364" s="20" t="s">
        <v>70</v>
      </c>
      <c r="E364" s="20" t="s">
        <v>1488</v>
      </c>
      <c r="F364" s="252" t="s">
        <v>773</v>
      </c>
      <c r="G364" s="248" t="s">
        <v>2240</v>
      </c>
      <c r="H364" s="249" t="s">
        <v>2205</v>
      </c>
    </row>
    <row r="365" spans="1:8" ht="15.6">
      <c r="A365" s="235"/>
      <c r="B365" s="236"/>
      <c r="C365" s="256"/>
      <c r="D365" s="20" t="s">
        <v>71</v>
      </c>
      <c r="E365" s="20" t="s">
        <v>1488</v>
      </c>
      <c r="F365" s="252" t="s">
        <v>774</v>
      </c>
      <c r="G365" s="248" t="s">
        <v>2241</v>
      </c>
      <c r="H365" s="249" t="s">
        <v>2205</v>
      </c>
    </row>
    <row r="366" spans="1:8" ht="15.6">
      <c r="A366" s="235"/>
      <c r="B366" s="236"/>
      <c r="C366" s="256"/>
      <c r="D366" s="20" t="s">
        <v>72</v>
      </c>
      <c r="E366" s="20" t="s">
        <v>1488</v>
      </c>
      <c r="F366" s="252" t="s">
        <v>775</v>
      </c>
      <c r="G366" s="248" t="s">
        <v>2242</v>
      </c>
      <c r="H366" s="249" t="s">
        <v>2205</v>
      </c>
    </row>
    <row r="367" spans="1:8" ht="15.6">
      <c r="A367" s="235"/>
      <c r="B367" s="236"/>
      <c r="C367" s="256"/>
      <c r="D367" s="20" t="s">
        <v>73</v>
      </c>
      <c r="E367" s="20" t="s">
        <v>1488</v>
      </c>
      <c r="F367" s="252" t="s">
        <v>776</v>
      </c>
      <c r="G367" s="248" t="s">
        <v>2243</v>
      </c>
      <c r="H367" s="249" t="s">
        <v>2205</v>
      </c>
    </row>
    <row r="368" spans="1:8" ht="15.6">
      <c r="A368" s="235"/>
      <c r="B368" s="236"/>
      <c r="C368" s="256"/>
      <c r="D368" s="20" t="s">
        <v>74</v>
      </c>
      <c r="E368" s="20" t="s">
        <v>1488</v>
      </c>
      <c r="F368" s="252" t="s">
        <v>777</v>
      </c>
      <c r="G368" s="248" t="s">
        <v>2159</v>
      </c>
      <c r="H368" s="249" t="s">
        <v>2205</v>
      </c>
    </row>
    <row r="369" spans="1:8" ht="15.6">
      <c r="A369" s="235"/>
      <c r="B369" s="236"/>
      <c r="C369" s="256"/>
      <c r="D369" s="20" t="s">
        <v>75</v>
      </c>
      <c r="E369" s="20" t="s">
        <v>1488</v>
      </c>
      <c r="F369" s="252" t="s">
        <v>778</v>
      </c>
      <c r="G369" s="248" t="s">
        <v>2244</v>
      </c>
      <c r="H369" s="249" t="s">
        <v>2205</v>
      </c>
    </row>
    <row r="370" spans="1:8" ht="15.6">
      <c r="A370" s="235"/>
      <c r="B370" s="236"/>
      <c r="C370" s="256"/>
      <c r="D370" s="20" t="s">
        <v>76</v>
      </c>
      <c r="E370" s="20" t="s">
        <v>1488</v>
      </c>
      <c r="F370" s="252" t="s">
        <v>779</v>
      </c>
      <c r="G370" s="248" t="s">
        <v>2245</v>
      </c>
      <c r="H370" s="249" t="s">
        <v>2205</v>
      </c>
    </row>
    <row r="371" spans="1:8" ht="15.6">
      <c r="A371" s="235"/>
      <c r="B371" s="236"/>
      <c r="C371" s="256"/>
      <c r="D371" s="20" t="s">
        <v>77</v>
      </c>
      <c r="E371" s="20" t="s">
        <v>1488</v>
      </c>
      <c r="F371" s="252" t="s">
        <v>780</v>
      </c>
      <c r="G371" s="248" t="s">
        <v>2063</v>
      </c>
      <c r="H371" s="249" t="s">
        <v>2205</v>
      </c>
    </row>
    <row r="372" spans="1:8" ht="15.6">
      <c r="A372" s="235"/>
      <c r="B372" s="236"/>
      <c r="C372" s="256"/>
      <c r="D372" s="20" t="s">
        <v>78</v>
      </c>
      <c r="E372" s="20" t="s">
        <v>1488</v>
      </c>
      <c r="F372" s="252" t="s">
        <v>781</v>
      </c>
      <c r="G372" s="248" t="s">
        <v>2246</v>
      </c>
      <c r="H372" s="249" t="s">
        <v>2205</v>
      </c>
    </row>
    <row r="373" spans="1:8" ht="15.6">
      <c r="A373" s="235"/>
      <c r="B373" s="236"/>
      <c r="C373" s="256"/>
      <c r="D373" s="20" t="s">
        <v>79</v>
      </c>
      <c r="E373" s="20" t="s">
        <v>1488</v>
      </c>
      <c r="F373" s="252" t="s">
        <v>782</v>
      </c>
      <c r="G373" s="248" t="s">
        <v>2242</v>
      </c>
      <c r="H373" s="249" t="s">
        <v>2205</v>
      </c>
    </row>
    <row r="374" spans="1:8" ht="15.6">
      <c r="A374" s="235"/>
      <c r="B374" s="236"/>
      <c r="C374" s="256"/>
      <c r="D374" s="20" t="s">
        <v>80</v>
      </c>
      <c r="E374" s="20" t="s">
        <v>1488</v>
      </c>
      <c r="F374" s="252" t="s">
        <v>783</v>
      </c>
      <c r="G374" s="248" t="s">
        <v>2242</v>
      </c>
      <c r="H374" s="249" t="s">
        <v>2205</v>
      </c>
    </row>
    <row r="375" spans="1:8" ht="15.6">
      <c r="A375" s="235"/>
      <c r="B375" s="236"/>
      <c r="C375" s="256"/>
      <c r="D375" s="20" t="s">
        <v>81</v>
      </c>
      <c r="E375" s="20" t="s">
        <v>1488</v>
      </c>
      <c r="F375" s="252" t="s">
        <v>784</v>
      </c>
      <c r="G375" s="248" t="s">
        <v>2242</v>
      </c>
      <c r="H375" s="249" t="s">
        <v>2205</v>
      </c>
    </row>
    <row r="376" spans="1:8" ht="15.6">
      <c r="A376" s="235"/>
      <c r="B376" s="236"/>
      <c r="C376" s="256"/>
      <c r="D376" s="20" t="s">
        <v>82</v>
      </c>
      <c r="E376" s="20" t="s">
        <v>1488</v>
      </c>
      <c r="F376" s="252" t="s">
        <v>785</v>
      </c>
      <c r="G376" s="248" t="s">
        <v>2242</v>
      </c>
      <c r="H376" s="249" t="s">
        <v>2205</v>
      </c>
    </row>
    <row r="377" spans="1:8" ht="15.6">
      <c r="A377" s="235"/>
      <c r="B377" s="236"/>
      <c r="C377" s="256"/>
      <c r="D377" s="20" t="s">
        <v>83</v>
      </c>
      <c r="E377" s="20" t="s">
        <v>1488</v>
      </c>
      <c r="F377" s="252" t="s">
        <v>786</v>
      </c>
      <c r="G377" s="248" t="s">
        <v>2242</v>
      </c>
      <c r="H377" s="249" t="s">
        <v>2205</v>
      </c>
    </row>
    <row r="378" spans="1:8" ht="15.6">
      <c r="A378" s="235"/>
      <c r="B378" s="236"/>
      <c r="C378" s="256"/>
      <c r="D378" s="20" t="s">
        <v>84</v>
      </c>
      <c r="E378" s="20" t="s">
        <v>1488</v>
      </c>
      <c r="F378" s="252" t="s">
        <v>787</v>
      </c>
      <c r="G378" s="248" t="s">
        <v>2159</v>
      </c>
      <c r="H378" s="249" t="s">
        <v>2205</v>
      </c>
    </row>
    <row r="379" spans="1:8" ht="15.6">
      <c r="A379" s="235"/>
      <c r="B379" s="236"/>
      <c r="C379" s="256"/>
      <c r="D379" s="20" t="s">
        <v>85</v>
      </c>
      <c r="E379" s="20" t="s">
        <v>1488</v>
      </c>
      <c r="F379" s="252" t="s">
        <v>788</v>
      </c>
      <c r="G379" s="248" t="s">
        <v>2159</v>
      </c>
      <c r="H379" s="249" t="s">
        <v>2205</v>
      </c>
    </row>
    <row r="380" spans="1:8" ht="15.6">
      <c r="A380" s="235"/>
      <c r="B380" s="236"/>
      <c r="C380" s="256"/>
      <c r="D380" s="20" t="s">
        <v>86</v>
      </c>
      <c r="E380" s="20" t="s">
        <v>1488</v>
      </c>
      <c r="F380" s="252" t="s">
        <v>789</v>
      </c>
      <c r="G380" s="248" t="s">
        <v>2107</v>
      </c>
      <c r="H380" s="249" t="s">
        <v>2205</v>
      </c>
    </row>
    <row r="381" spans="1:8" ht="15.6">
      <c r="A381" s="235"/>
      <c r="B381" s="236"/>
      <c r="C381" s="256"/>
      <c r="D381" s="20" t="s">
        <v>87</v>
      </c>
      <c r="E381" s="20" t="s">
        <v>1488</v>
      </c>
      <c r="F381" s="252" t="s">
        <v>790</v>
      </c>
      <c r="G381" s="248" t="s">
        <v>2240</v>
      </c>
      <c r="H381" s="249" t="s">
        <v>2205</v>
      </c>
    </row>
    <row r="382" spans="1:8" ht="15.6">
      <c r="A382" s="235"/>
      <c r="B382" s="236"/>
      <c r="C382" s="256"/>
      <c r="D382" s="20" t="s">
        <v>88</v>
      </c>
      <c r="E382" s="20" t="s">
        <v>1488</v>
      </c>
      <c r="F382" s="252" t="s">
        <v>791</v>
      </c>
      <c r="G382" s="248" t="s">
        <v>2242</v>
      </c>
      <c r="H382" s="249" t="s">
        <v>2205</v>
      </c>
    </row>
    <row r="383" spans="1:8" ht="15.6">
      <c r="A383" s="235"/>
      <c r="B383" s="236"/>
      <c r="C383" s="256"/>
      <c r="D383" s="20" t="s">
        <v>89</v>
      </c>
      <c r="E383" s="20" t="s">
        <v>1488</v>
      </c>
      <c r="F383" s="252" t="s">
        <v>792</v>
      </c>
      <c r="G383" s="248" t="s">
        <v>2159</v>
      </c>
      <c r="H383" s="249" t="s">
        <v>2205</v>
      </c>
    </row>
    <row r="384" spans="1:8" ht="15.6">
      <c r="A384" s="235"/>
      <c r="B384" s="236"/>
      <c r="C384" s="256"/>
      <c r="D384" s="20" t="s">
        <v>90</v>
      </c>
      <c r="E384" s="20" t="s">
        <v>1488</v>
      </c>
      <c r="F384" s="252" t="s">
        <v>793</v>
      </c>
      <c r="G384" s="248" t="s">
        <v>2245</v>
      </c>
      <c r="H384" s="249" t="s">
        <v>2205</v>
      </c>
    </row>
    <row r="385" spans="1:8" ht="15.6">
      <c r="A385" s="235"/>
      <c r="B385" s="236"/>
      <c r="C385" s="256"/>
      <c r="D385" s="20" t="s">
        <v>91</v>
      </c>
      <c r="E385" s="20" t="s">
        <v>1488</v>
      </c>
      <c r="F385" s="252" t="s">
        <v>794</v>
      </c>
      <c r="G385" s="248" t="s">
        <v>2063</v>
      </c>
      <c r="H385" s="249" t="s">
        <v>2205</v>
      </c>
    </row>
    <row r="386" spans="1:8" ht="15.6">
      <c r="A386" s="235"/>
      <c r="B386" s="236"/>
      <c r="C386" s="256"/>
      <c r="D386" s="20" t="s">
        <v>92</v>
      </c>
      <c r="E386" s="20" t="s">
        <v>1488</v>
      </c>
      <c r="F386" s="252" t="s">
        <v>795</v>
      </c>
      <c r="G386" s="248" t="s">
        <v>2063</v>
      </c>
      <c r="H386" s="249" t="s">
        <v>2205</v>
      </c>
    </row>
    <row r="387" spans="1:8" ht="15.6">
      <c r="A387" s="235"/>
      <c r="B387" s="236"/>
      <c r="C387" s="256"/>
      <c r="D387" s="20" t="s">
        <v>93</v>
      </c>
      <c r="E387" s="20" t="s">
        <v>1488</v>
      </c>
      <c r="F387" s="252" t="s">
        <v>796</v>
      </c>
      <c r="G387" s="248" t="s">
        <v>2143</v>
      </c>
      <c r="H387" s="249" t="s">
        <v>2205</v>
      </c>
    </row>
    <row r="388" spans="1:8" ht="15.6">
      <c r="A388" s="235"/>
      <c r="B388" s="236"/>
      <c r="C388" s="256"/>
      <c r="D388" s="20" t="s">
        <v>94</v>
      </c>
      <c r="E388" s="20" t="s">
        <v>1488</v>
      </c>
      <c r="F388" s="252" t="s">
        <v>797</v>
      </c>
      <c r="G388" s="248" t="s">
        <v>2247</v>
      </c>
      <c r="H388" s="249" t="s">
        <v>2205</v>
      </c>
    </row>
    <row r="389" spans="1:8" ht="15.6">
      <c r="A389" s="235"/>
      <c r="B389" s="236"/>
      <c r="C389" s="256"/>
      <c r="D389" s="20" t="s">
        <v>95</v>
      </c>
      <c r="E389" s="20" t="s">
        <v>1488</v>
      </c>
      <c r="F389" s="252" t="s">
        <v>798</v>
      </c>
      <c r="G389" s="248" t="s">
        <v>2219</v>
      </c>
      <c r="H389" s="249" t="s">
        <v>2205</v>
      </c>
    </row>
    <row r="390" spans="1:8" ht="15.6">
      <c r="A390" s="235"/>
      <c r="B390" s="236"/>
      <c r="C390" s="256"/>
      <c r="D390" s="20" t="s">
        <v>96</v>
      </c>
      <c r="E390" s="20" t="s">
        <v>1488</v>
      </c>
      <c r="F390" s="252" t="s">
        <v>799</v>
      </c>
      <c r="G390" s="248" t="s">
        <v>2248</v>
      </c>
      <c r="H390" s="249" t="s">
        <v>2205</v>
      </c>
    </row>
    <row r="391" spans="1:8" ht="15.6">
      <c r="A391" s="235"/>
      <c r="B391" s="236"/>
      <c r="C391" s="256"/>
      <c r="D391" s="20" t="s">
        <v>97</v>
      </c>
      <c r="E391" s="20" t="s">
        <v>1488</v>
      </c>
      <c r="F391" s="252" t="s">
        <v>800</v>
      </c>
      <c r="G391" s="248" t="s">
        <v>2235</v>
      </c>
      <c r="H391" s="249" t="s">
        <v>2205</v>
      </c>
    </row>
    <row r="392" spans="1:8" ht="15.6">
      <c r="A392" s="235"/>
      <c r="B392" s="236"/>
      <c r="C392" s="256"/>
      <c r="D392" s="20" t="s">
        <v>98</v>
      </c>
      <c r="E392" s="20" t="s">
        <v>1488</v>
      </c>
      <c r="F392" s="252" t="s">
        <v>801</v>
      </c>
      <c r="G392" s="248" t="s">
        <v>2242</v>
      </c>
      <c r="H392" s="249" t="s">
        <v>2205</v>
      </c>
    </row>
    <row r="393" spans="1:8" ht="15.6">
      <c r="A393" s="235"/>
      <c r="B393" s="236"/>
      <c r="C393" s="256"/>
      <c r="D393" s="20" t="s">
        <v>99</v>
      </c>
      <c r="E393" s="20" t="s">
        <v>1488</v>
      </c>
      <c r="F393" s="252" t="s">
        <v>802</v>
      </c>
      <c r="G393" s="248" t="s">
        <v>2159</v>
      </c>
      <c r="H393" s="249" t="s">
        <v>2205</v>
      </c>
    </row>
    <row r="394" spans="1:8" ht="15.6">
      <c r="A394" s="235"/>
      <c r="B394" s="236"/>
      <c r="C394" s="256"/>
      <c r="D394" s="20" t="s">
        <v>100</v>
      </c>
      <c r="E394" s="20" t="s">
        <v>1488</v>
      </c>
      <c r="F394" s="252" t="s">
        <v>803</v>
      </c>
      <c r="G394" s="248" t="s">
        <v>2249</v>
      </c>
      <c r="H394" s="249" t="s">
        <v>2205</v>
      </c>
    </row>
    <row r="395" spans="1:8" ht="15.6">
      <c r="A395" s="235"/>
      <c r="B395" s="236"/>
      <c r="C395" s="256"/>
      <c r="D395" s="20" t="s">
        <v>101</v>
      </c>
      <c r="E395" s="20" t="s">
        <v>1488</v>
      </c>
      <c r="F395" s="252" t="s">
        <v>804</v>
      </c>
      <c r="G395" s="248" t="s">
        <v>2113</v>
      </c>
      <c r="H395" s="249" t="s">
        <v>2205</v>
      </c>
    </row>
    <row r="396" spans="1:8" ht="15.6">
      <c r="A396" s="235"/>
      <c r="B396" s="236"/>
      <c r="C396" s="256"/>
      <c r="D396" s="20" t="s">
        <v>102</v>
      </c>
      <c r="E396" s="20" t="s">
        <v>1488</v>
      </c>
      <c r="F396" s="252" t="s">
        <v>805</v>
      </c>
      <c r="G396" s="248" t="s">
        <v>2250</v>
      </c>
      <c r="H396" s="249" t="s">
        <v>2205</v>
      </c>
    </row>
    <row r="397" spans="1:8" ht="15.6">
      <c r="A397" s="235"/>
      <c r="B397" s="236"/>
      <c r="C397" s="256"/>
      <c r="D397" s="20" t="s">
        <v>103</v>
      </c>
      <c r="E397" s="20" t="s">
        <v>1488</v>
      </c>
      <c r="F397" s="252" t="s">
        <v>806</v>
      </c>
      <c r="G397" s="248" t="s">
        <v>2251</v>
      </c>
      <c r="H397" s="249" t="s">
        <v>2205</v>
      </c>
    </row>
    <row r="398" spans="1:8" ht="15.6">
      <c r="A398" s="235"/>
      <c r="B398" s="236"/>
      <c r="C398" s="256"/>
      <c r="D398" s="20" t="s">
        <v>104</v>
      </c>
      <c r="E398" s="20" t="s">
        <v>1488</v>
      </c>
      <c r="F398" s="252" t="s">
        <v>807</v>
      </c>
      <c r="G398" s="248" t="s">
        <v>2252</v>
      </c>
      <c r="H398" s="249" t="s">
        <v>2205</v>
      </c>
    </row>
    <row r="399" spans="1:8" ht="15.6">
      <c r="A399" s="235"/>
      <c r="B399" s="236"/>
      <c r="C399" s="256"/>
      <c r="D399" s="20" t="s">
        <v>105</v>
      </c>
      <c r="E399" s="20" t="s">
        <v>1488</v>
      </c>
      <c r="F399" s="252" t="s">
        <v>808</v>
      </c>
      <c r="G399" s="248" t="s">
        <v>2222</v>
      </c>
      <c r="H399" s="249" t="s">
        <v>2205</v>
      </c>
    </row>
    <row r="400" spans="1:8" ht="15.6">
      <c r="A400" s="235"/>
      <c r="B400" s="236"/>
      <c r="C400" s="257"/>
      <c r="D400" s="20" t="s">
        <v>106</v>
      </c>
      <c r="E400" s="20" t="s">
        <v>1488</v>
      </c>
      <c r="F400" s="252" t="s">
        <v>809</v>
      </c>
      <c r="G400" s="248" t="s">
        <v>2159</v>
      </c>
      <c r="H400" s="249" t="s">
        <v>2205</v>
      </c>
    </row>
    <row r="401" spans="1:8" ht="15.6">
      <c r="A401" s="235"/>
      <c r="B401" s="236"/>
      <c r="C401" s="259" t="s">
        <v>2253</v>
      </c>
      <c r="D401" s="20" t="s">
        <v>107</v>
      </c>
      <c r="E401" s="20" t="s">
        <v>1488</v>
      </c>
      <c r="F401" s="252" t="s">
        <v>810</v>
      </c>
      <c r="G401" s="248" t="s">
        <v>2254</v>
      </c>
      <c r="H401" s="249" t="s">
        <v>2205</v>
      </c>
    </row>
    <row r="402" spans="1:8" ht="15.6">
      <c r="A402" s="235"/>
      <c r="B402" s="236"/>
      <c r="C402" s="256"/>
      <c r="D402" s="20" t="s">
        <v>108</v>
      </c>
      <c r="E402" s="20" t="s">
        <v>1488</v>
      </c>
      <c r="F402" s="252" t="s">
        <v>811</v>
      </c>
      <c r="G402" s="248" t="s">
        <v>2255</v>
      </c>
      <c r="H402" s="249" t="s">
        <v>2205</v>
      </c>
    </row>
    <row r="403" spans="1:8" ht="15.6">
      <c r="A403" s="235"/>
      <c r="B403" s="236"/>
      <c r="C403" s="256"/>
      <c r="D403" s="20" t="s">
        <v>109</v>
      </c>
      <c r="E403" s="20" t="s">
        <v>1488</v>
      </c>
      <c r="F403" s="252" t="s">
        <v>812</v>
      </c>
      <c r="G403" s="248" t="s">
        <v>2089</v>
      </c>
      <c r="H403" s="249" t="s">
        <v>2205</v>
      </c>
    </row>
    <row r="404" spans="1:8" ht="15.6">
      <c r="A404" s="235"/>
      <c r="B404" s="236"/>
      <c r="C404" s="256"/>
      <c r="D404" s="20" t="s">
        <v>110</v>
      </c>
      <c r="E404" s="20" t="s">
        <v>1488</v>
      </c>
      <c r="F404" s="252" t="s">
        <v>813</v>
      </c>
      <c r="G404" s="248" t="s">
        <v>2256</v>
      </c>
      <c r="H404" s="249" t="s">
        <v>2205</v>
      </c>
    </row>
    <row r="405" spans="1:8" ht="15.6">
      <c r="A405" s="235"/>
      <c r="B405" s="236"/>
      <c r="C405" s="256"/>
      <c r="D405" s="20" t="s">
        <v>111</v>
      </c>
      <c r="E405" s="20" t="s">
        <v>1488</v>
      </c>
      <c r="F405" s="252" t="s">
        <v>814</v>
      </c>
      <c r="G405" s="248" t="s">
        <v>2257</v>
      </c>
      <c r="H405" s="249" t="s">
        <v>2205</v>
      </c>
    </row>
    <row r="406" spans="1:8" ht="15.6">
      <c r="A406" s="235"/>
      <c r="B406" s="236"/>
      <c r="C406" s="256"/>
      <c r="D406" s="20" t="s">
        <v>112</v>
      </c>
      <c r="E406" s="20" t="s">
        <v>1488</v>
      </c>
      <c r="F406" s="252" t="s">
        <v>815</v>
      </c>
      <c r="G406" s="248" t="s">
        <v>2070</v>
      </c>
      <c r="H406" s="249" t="s">
        <v>2205</v>
      </c>
    </row>
    <row r="407" spans="1:8" ht="15.6">
      <c r="A407" s="235"/>
      <c r="B407" s="236"/>
      <c r="C407" s="256"/>
      <c r="D407" s="20" t="s">
        <v>113</v>
      </c>
      <c r="E407" s="20" t="s">
        <v>1488</v>
      </c>
      <c r="F407" s="252" t="s">
        <v>816</v>
      </c>
      <c r="G407" s="248" t="s">
        <v>2254</v>
      </c>
      <c r="H407" s="249" t="s">
        <v>2205</v>
      </c>
    </row>
    <row r="408" spans="1:8" ht="15.6">
      <c r="A408" s="235"/>
      <c r="B408" s="236"/>
      <c r="C408" s="256"/>
      <c r="D408" s="20" t="s">
        <v>114</v>
      </c>
      <c r="E408" s="20" t="s">
        <v>1488</v>
      </c>
      <c r="F408" s="252" t="s">
        <v>817</v>
      </c>
      <c r="G408" s="248" t="s">
        <v>2258</v>
      </c>
      <c r="H408" s="249" t="s">
        <v>2205</v>
      </c>
    </row>
    <row r="409" spans="1:8" ht="15.6">
      <c r="A409" s="235"/>
      <c r="B409" s="236"/>
      <c r="C409" s="256"/>
      <c r="D409" s="20" t="s">
        <v>115</v>
      </c>
      <c r="E409" s="20" t="s">
        <v>1488</v>
      </c>
      <c r="F409" s="252" t="s">
        <v>818</v>
      </c>
      <c r="G409" s="248" t="s">
        <v>2259</v>
      </c>
      <c r="H409" s="249" t="s">
        <v>2205</v>
      </c>
    </row>
    <row r="410" spans="1:8" ht="15.6">
      <c r="A410" s="235"/>
      <c r="B410" s="236"/>
      <c r="C410" s="256"/>
      <c r="D410" s="20" t="s">
        <v>116</v>
      </c>
      <c r="E410" s="20" t="s">
        <v>1488</v>
      </c>
      <c r="F410" s="252" t="s">
        <v>819</v>
      </c>
      <c r="G410" s="248" t="s">
        <v>2070</v>
      </c>
      <c r="H410" s="249" t="s">
        <v>2205</v>
      </c>
    </row>
    <row r="411" spans="1:8" ht="15.6">
      <c r="A411" s="235"/>
      <c r="B411" s="236"/>
      <c r="C411" s="256"/>
      <c r="D411" s="20" t="s">
        <v>117</v>
      </c>
      <c r="E411" s="20" t="s">
        <v>1488</v>
      </c>
      <c r="F411" s="252" t="s">
        <v>820</v>
      </c>
      <c r="G411" s="248" t="s">
        <v>2260</v>
      </c>
      <c r="H411" s="249" t="s">
        <v>2205</v>
      </c>
    </row>
    <row r="412" spans="1:8" ht="15.6">
      <c r="A412" s="235"/>
      <c r="B412" s="236"/>
      <c r="C412" s="256"/>
      <c r="D412" s="20" t="s">
        <v>118</v>
      </c>
      <c r="E412" s="20" t="s">
        <v>1488</v>
      </c>
      <c r="F412" s="252" t="s">
        <v>821</v>
      </c>
      <c r="G412" s="248" t="s">
        <v>2070</v>
      </c>
      <c r="H412" s="249" t="s">
        <v>2205</v>
      </c>
    </row>
    <row r="413" spans="1:8" ht="15.6">
      <c r="A413" s="235"/>
      <c r="B413" s="236"/>
      <c r="C413" s="256"/>
      <c r="D413" s="20" t="s">
        <v>119</v>
      </c>
      <c r="E413" s="20" t="s">
        <v>1488</v>
      </c>
      <c r="F413" s="252" t="s">
        <v>822</v>
      </c>
      <c r="G413" s="248" t="s">
        <v>2255</v>
      </c>
      <c r="H413" s="249" t="s">
        <v>2205</v>
      </c>
    </row>
    <row r="414" spans="1:8" ht="15.6">
      <c r="A414" s="235"/>
      <c r="B414" s="236"/>
      <c r="C414" s="256"/>
      <c r="D414" s="20" t="s">
        <v>120</v>
      </c>
      <c r="E414" s="20" t="s">
        <v>1488</v>
      </c>
      <c r="F414" s="252" t="s">
        <v>823</v>
      </c>
      <c r="G414" s="248" t="s">
        <v>2088</v>
      </c>
      <c r="H414" s="249" t="s">
        <v>2205</v>
      </c>
    </row>
    <row r="415" spans="1:8" ht="15.6">
      <c r="A415" s="235"/>
      <c r="B415" s="236"/>
      <c r="C415" s="256"/>
      <c r="D415" s="20" t="s">
        <v>121</v>
      </c>
      <c r="E415" s="20" t="s">
        <v>1488</v>
      </c>
      <c r="F415" s="252" t="s">
        <v>824</v>
      </c>
      <c r="G415" s="248" t="s">
        <v>2122</v>
      </c>
      <c r="H415" s="249" t="s">
        <v>2205</v>
      </c>
    </row>
    <row r="416" spans="1:8" ht="15.6">
      <c r="A416" s="235"/>
      <c r="B416" s="236"/>
      <c r="C416" s="256"/>
      <c r="D416" s="20" t="s">
        <v>122</v>
      </c>
      <c r="E416" s="20" t="s">
        <v>1488</v>
      </c>
      <c r="F416" s="252" t="s">
        <v>825</v>
      </c>
      <c r="G416" s="248" t="s">
        <v>2261</v>
      </c>
      <c r="H416" s="249" t="s">
        <v>2205</v>
      </c>
    </row>
    <row r="417" spans="1:8" ht="15.6">
      <c r="A417" s="235"/>
      <c r="B417" s="236"/>
      <c r="C417" s="257"/>
      <c r="D417" s="20" t="s">
        <v>123</v>
      </c>
      <c r="E417" s="20" t="s">
        <v>1488</v>
      </c>
      <c r="F417" s="252" t="s">
        <v>826</v>
      </c>
      <c r="G417" s="248" t="s">
        <v>2027</v>
      </c>
      <c r="H417" s="249" t="s">
        <v>2205</v>
      </c>
    </row>
    <row r="418" spans="1:8" ht="15.6">
      <c r="A418" s="235"/>
      <c r="B418" s="236"/>
      <c r="C418" s="258" t="s">
        <v>2262</v>
      </c>
      <c r="D418" s="20" t="s">
        <v>2263</v>
      </c>
      <c r="E418" s="20" t="s">
        <v>2224</v>
      </c>
      <c r="F418" s="252" t="s">
        <v>827</v>
      </c>
      <c r="G418" s="248" t="s">
        <v>2264</v>
      </c>
      <c r="H418" s="249" t="s">
        <v>2215</v>
      </c>
    </row>
    <row r="419" spans="1:8" ht="15.6">
      <c r="A419" s="235"/>
      <c r="B419" s="236"/>
      <c r="C419" s="259" t="s">
        <v>2265</v>
      </c>
      <c r="D419" s="20" t="s">
        <v>124</v>
      </c>
      <c r="E419" s="20" t="s">
        <v>1492</v>
      </c>
      <c r="F419" s="252" t="s">
        <v>828</v>
      </c>
      <c r="G419" s="248" t="s">
        <v>2011</v>
      </c>
      <c r="H419" s="249" t="s">
        <v>2266</v>
      </c>
    </row>
    <row r="420" spans="1:8" ht="15.6">
      <c r="A420" s="235"/>
      <c r="B420" s="236"/>
      <c r="C420" s="256"/>
      <c r="D420" s="20" t="s">
        <v>125</v>
      </c>
      <c r="E420" s="20" t="s">
        <v>2224</v>
      </c>
      <c r="F420" s="252" t="s">
        <v>829</v>
      </c>
      <c r="G420" s="248" t="s">
        <v>2047</v>
      </c>
      <c r="H420" s="249" t="s">
        <v>2215</v>
      </c>
    </row>
    <row r="421" spans="1:8" ht="15.6">
      <c r="A421" s="235"/>
      <c r="B421" s="236"/>
      <c r="C421" s="256"/>
      <c r="D421" s="20" t="s">
        <v>126</v>
      </c>
      <c r="E421" s="20" t="s">
        <v>2224</v>
      </c>
      <c r="F421" s="252" t="s">
        <v>830</v>
      </c>
      <c r="G421" s="248" t="s">
        <v>2047</v>
      </c>
      <c r="H421" s="249" t="s">
        <v>2215</v>
      </c>
    </row>
    <row r="422" spans="1:8" ht="15.6">
      <c r="A422" s="235"/>
      <c r="B422" s="236"/>
      <c r="C422" s="256"/>
      <c r="D422" s="20" t="s">
        <v>127</v>
      </c>
      <c r="E422" s="20" t="s">
        <v>2224</v>
      </c>
      <c r="F422" s="252" t="s">
        <v>831</v>
      </c>
      <c r="G422" s="248" t="s">
        <v>2267</v>
      </c>
      <c r="H422" s="249" t="s">
        <v>2215</v>
      </c>
    </row>
    <row r="423" spans="1:8" ht="15.6">
      <c r="A423" s="235"/>
      <c r="B423" s="236"/>
      <c r="C423" s="256"/>
      <c r="D423" s="20" t="s">
        <v>128</v>
      </c>
      <c r="E423" s="20" t="s">
        <v>2224</v>
      </c>
      <c r="F423" s="252" t="s">
        <v>832</v>
      </c>
      <c r="G423" s="248" t="s">
        <v>2047</v>
      </c>
      <c r="H423" s="249" t="s">
        <v>2215</v>
      </c>
    </row>
    <row r="424" spans="1:8" ht="15.6">
      <c r="A424" s="235"/>
      <c r="B424" s="236"/>
      <c r="C424" s="256"/>
      <c r="D424" s="20" t="s">
        <v>129</v>
      </c>
      <c r="E424" s="20" t="s">
        <v>2224</v>
      </c>
      <c r="F424" s="252" t="s">
        <v>833</v>
      </c>
      <c r="G424" s="248" t="s">
        <v>2127</v>
      </c>
      <c r="H424" s="249" t="s">
        <v>2215</v>
      </c>
    </row>
    <row r="425" spans="1:8" ht="15.6">
      <c r="A425" s="235"/>
      <c r="B425" s="236"/>
      <c r="C425" s="256"/>
      <c r="D425" s="20" t="s">
        <v>130</v>
      </c>
      <c r="E425" s="20" t="s">
        <v>2224</v>
      </c>
      <c r="F425" s="252" t="s">
        <v>834</v>
      </c>
      <c r="G425" s="248" t="s">
        <v>2047</v>
      </c>
      <c r="H425" s="249" t="s">
        <v>2215</v>
      </c>
    </row>
    <row r="426" spans="1:8" ht="15.6">
      <c r="A426" s="235"/>
      <c r="B426" s="236"/>
      <c r="C426" s="256"/>
      <c r="D426" s="20" t="s">
        <v>131</v>
      </c>
      <c r="E426" s="20" t="s">
        <v>1493</v>
      </c>
      <c r="F426" s="252" t="s">
        <v>835</v>
      </c>
      <c r="G426" s="248" t="s">
        <v>2268</v>
      </c>
      <c r="H426" s="249" t="s">
        <v>2269</v>
      </c>
    </row>
    <row r="427" spans="1:8" ht="15.6">
      <c r="A427" s="235"/>
      <c r="B427" s="236"/>
      <c r="C427" s="256"/>
      <c r="D427" s="20" t="s">
        <v>132</v>
      </c>
      <c r="E427" s="20" t="s">
        <v>1493</v>
      </c>
      <c r="F427" s="252" t="s">
        <v>836</v>
      </c>
      <c r="G427" s="248" t="s">
        <v>2261</v>
      </c>
      <c r="H427" s="249" t="s">
        <v>2269</v>
      </c>
    </row>
    <row r="428" spans="1:8" ht="15.6">
      <c r="A428" s="235"/>
      <c r="B428" s="236"/>
      <c r="C428" s="256"/>
      <c r="D428" s="20" t="s">
        <v>133</v>
      </c>
      <c r="E428" s="20" t="s">
        <v>1493</v>
      </c>
      <c r="F428" s="252" t="s">
        <v>837</v>
      </c>
      <c r="G428" s="248" t="s">
        <v>2270</v>
      </c>
      <c r="H428" s="249" t="s">
        <v>2269</v>
      </c>
    </row>
    <row r="429" spans="1:8" ht="15.6">
      <c r="A429" s="235"/>
      <c r="B429" s="236"/>
      <c r="C429" s="257"/>
      <c r="D429" s="20" t="s">
        <v>134</v>
      </c>
      <c r="E429" s="20" t="s">
        <v>1493</v>
      </c>
      <c r="F429" s="252" t="s">
        <v>838</v>
      </c>
      <c r="G429" s="248" t="s">
        <v>2261</v>
      </c>
      <c r="H429" s="249" t="s">
        <v>2269</v>
      </c>
    </row>
    <row r="430" spans="1:8" ht="15.6">
      <c r="A430" s="235"/>
      <c r="B430" s="236"/>
      <c r="C430" s="259" t="s">
        <v>395</v>
      </c>
      <c r="D430" s="250" t="s">
        <v>135</v>
      </c>
      <c r="E430" s="20" t="s">
        <v>1488</v>
      </c>
      <c r="F430" s="252" t="s">
        <v>839</v>
      </c>
      <c r="G430" s="248" t="s">
        <v>2271</v>
      </c>
      <c r="H430" s="249" t="s">
        <v>2205</v>
      </c>
    </row>
    <row r="431" spans="1:8" ht="15.6">
      <c r="A431" s="235"/>
      <c r="B431" s="236"/>
      <c r="C431" s="260"/>
      <c r="D431" s="250" t="s">
        <v>136</v>
      </c>
      <c r="E431" s="20" t="s">
        <v>1488</v>
      </c>
      <c r="F431" s="252" t="s">
        <v>840</v>
      </c>
      <c r="G431" s="248" t="s">
        <v>2272</v>
      </c>
      <c r="H431" s="249" t="s">
        <v>2205</v>
      </c>
    </row>
    <row r="432" spans="1:8" ht="15.6">
      <c r="A432" s="235"/>
      <c r="B432" s="236"/>
      <c r="C432" s="260"/>
      <c r="D432" s="250" t="s">
        <v>137</v>
      </c>
      <c r="E432" s="20" t="s">
        <v>1488</v>
      </c>
      <c r="F432" s="252" t="s">
        <v>841</v>
      </c>
      <c r="G432" s="248" t="s">
        <v>2273</v>
      </c>
      <c r="H432" s="249" t="s">
        <v>2205</v>
      </c>
    </row>
    <row r="433" spans="1:8" ht="15.6">
      <c r="A433" s="235"/>
      <c r="B433" s="236"/>
      <c r="C433" s="259" t="s">
        <v>396</v>
      </c>
      <c r="D433" s="250" t="s">
        <v>2274</v>
      </c>
      <c r="E433" s="20" t="s">
        <v>1488</v>
      </c>
      <c r="F433" s="252" t="s">
        <v>2275</v>
      </c>
      <c r="G433" s="248" t="s">
        <v>2100</v>
      </c>
      <c r="H433" s="249" t="s">
        <v>2205</v>
      </c>
    </row>
    <row r="434" spans="1:8" ht="15.6">
      <c r="A434" s="235"/>
      <c r="B434" s="236"/>
      <c r="C434" s="260"/>
      <c r="D434" s="250" t="s">
        <v>2276</v>
      </c>
      <c r="E434" s="20" t="s">
        <v>1488</v>
      </c>
      <c r="F434" s="252" t="s">
        <v>886</v>
      </c>
      <c r="G434" s="248" t="s">
        <v>2055</v>
      </c>
      <c r="H434" s="249" t="s">
        <v>2205</v>
      </c>
    </row>
    <row r="435" spans="1:8" ht="15.6">
      <c r="A435" s="235"/>
      <c r="B435" s="236"/>
      <c r="C435" s="260"/>
      <c r="D435" s="250" t="s">
        <v>2277</v>
      </c>
      <c r="E435" s="20" t="s">
        <v>1488</v>
      </c>
      <c r="F435" s="252" t="s">
        <v>887</v>
      </c>
      <c r="G435" s="248" t="s">
        <v>2006</v>
      </c>
      <c r="H435" s="249" t="s">
        <v>2205</v>
      </c>
    </row>
    <row r="436" spans="1:8" ht="15.6">
      <c r="A436" s="235"/>
      <c r="B436" s="236"/>
      <c r="C436" s="256"/>
      <c r="D436" s="250" t="s">
        <v>2278</v>
      </c>
      <c r="E436" s="20" t="s">
        <v>1488</v>
      </c>
      <c r="F436" s="252" t="s">
        <v>888</v>
      </c>
      <c r="G436" s="248" t="s">
        <v>2279</v>
      </c>
      <c r="H436" s="249" t="s">
        <v>2205</v>
      </c>
    </row>
    <row r="437" spans="1:8" ht="15.6">
      <c r="A437" s="235"/>
      <c r="B437" s="236"/>
      <c r="C437" s="256"/>
      <c r="D437" s="250" t="s">
        <v>2280</v>
      </c>
      <c r="E437" s="20" t="s">
        <v>1488</v>
      </c>
      <c r="F437" s="252" t="s">
        <v>889</v>
      </c>
      <c r="G437" s="248" t="s">
        <v>2281</v>
      </c>
      <c r="H437" s="249" t="s">
        <v>2205</v>
      </c>
    </row>
    <row r="438" spans="1:8" ht="15.6">
      <c r="A438" s="235"/>
      <c r="B438" s="236"/>
      <c r="C438" s="256"/>
      <c r="D438" s="250" t="s">
        <v>2282</v>
      </c>
      <c r="E438" s="20" t="s">
        <v>1488</v>
      </c>
      <c r="F438" s="252" t="s">
        <v>890</v>
      </c>
      <c r="G438" s="248" t="s">
        <v>2283</v>
      </c>
      <c r="H438" s="249" t="s">
        <v>2205</v>
      </c>
    </row>
    <row r="439" spans="1:8" ht="15.6">
      <c r="A439" s="235"/>
      <c r="B439" s="236"/>
      <c r="C439" s="256"/>
      <c r="D439" s="250" t="s">
        <v>2284</v>
      </c>
      <c r="E439" s="20" t="s">
        <v>1488</v>
      </c>
      <c r="F439" s="252" t="s">
        <v>891</v>
      </c>
      <c r="G439" s="248" t="s">
        <v>2285</v>
      </c>
      <c r="H439" s="249" t="s">
        <v>2205</v>
      </c>
    </row>
    <row r="440" spans="1:8" ht="15.6">
      <c r="A440" s="235"/>
      <c r="B440" s="236"/>
      <c r="C440" s="256"/>
      <c r="D440" s="250" t="s">
        <v>2286</v>
      </c>
      <c r="E440" s="20" t="s">
        <v>1488</v>
      </c>
      <c r="F440" s="252" t="s">
        <v>892</v>
      </c>
      <c r="G440" s="248" t="s">
        <v>2281</v>
      </c>
      <c r="H440" s="249" t="s">
        <v>2205</v>
      </c>
    </row>
    <row r="441" spans="1:8" ht="15.6">
      <c r="A441" s="235"/>
      <c r="B441" s="236"/>
      <c r="C441" s="256"/>
      <c r="D441" s="250" t="s">
        <v>2287</v>
      </c>
      <c r="E441" s="20" t="s">
        <v>1488</v>
      </c>
      <c r="F441" s="252" t="s">
        <v>893</v>
      </c>
      <c r="G441" s="248" t="s">
        <v>2283</v>
      </c>
      <c r="H441" s="249" t="s">
        <v>2205</v>
      </c>
    </row>
    <row r="442" spans="1:8" ht="15.6">
      <c r="A442" s="235"/>
      <c r="B442" s="236"/>
      <c r="C442" s="256"/>
      <c r="D442" s="250" t="s">
        <v>2288</v>
      </c>
      <c r="E442" s="20" t="s">
        <v>1488</v>
      </c>
      <c r="F442" s="252" t="s">
        <v>894</v>
      </c>
      <c r="G442" s="248" t="s">
        <v>2285</v>
      </c>
      <c r="H442" s="249" t="s">
        <v>2205</v>
      </c>
    </row>
    <row r="443" spans="1:8" ht="15.6">
      <c r="A443" s="235"/>
      <c r="B443" s="236"/>
      <c r="C443" s="259" t="s">
        <v>397</v>
      </c>
      <c r="D443" s="250" t="s">
        <v>2289</v>
      </c>
      <c r="E443" s="20" t="s">
        <v>1488</v>
      </c>
      <c r="F443" s="252" t="s">
        <v>2290</v>
      </c>
      <c r="G443" s="248" t="s">
        <v>2291</v>
      </c>
      <c r="H443" s="249" t="s">
        <v>2205</v>
      </c>
    </row>
    <row r="444" spans="1:8" ht="15.6">
      <c r="A444" s="235"/>
      <c r="B444" s="236"/>
      <c r="C444" s="260"/>
      <c r="D444" s="250" t="s">
        <v>2292</v>
      </c>
      <c r="E444" s="20" t="s">
        <v>1488</v>
      </c>
      <c r="F444" s="252" t="s">
        <v>895</v>
      </c>
      <c r="G444" s="248" t="s">
        <v>2293</v>
      </c>
      <c r="H444" s="249" t="s">
        <v>2205</v>
      </c>
    </row>
    <row r="445" spans="1:8" ht="15.6">
      <c r="A445" s="235"/>
      <c r="B445" s="236"/>
      <c r="C445" s="256"/>
      <c r="D445" s="250" t="s">
        <v>2294</v>
      </c>
      <c r="E445" s="20" t="s">
        <v>1488</v>
      </c>
      <c r="F445" s="252" t="s">
        <v>896</v>
      </c>
      <c r="G445" s="248" t="s">
        <v>2295</v>
      </c>
      <c r="H445" s="249" t="s">
        <v>2205</v>
      </c>
    </row>
    <row r="446" spans="1:8" ht="15.6">
      <c r="A446" s="235"/>
      <c r="B446" s="236"/>
      <c r="C446" s="256"/>
      <c r="D446" s="250" t="s">
        <v>2296</v>
      </c>
      <c r="E446" s="20" t="s">
        <v>1488</v>
      </c>
      <c r="F446" s="252" t="s">
        <v>897</v>
      </c>
      <c r="G446" s="248" t="s">
        <v>2297</v>
      </c>
      <c r="H446" s="249" t="s">
        <v>2205</v>
      </c>
    </row>
    <row r="447" spans="1:8" ht="15.6">
      <c r="A447" s="235"/>
      <c r="B447" s="236"/>
      <c r="C447" s="256"/>
      <c r="D447" s="250" t="s">
        <v>2298</v>
      </c>
      <c r="E447" s="20" t="s">
        <v>1488</v>
      </c>
      <c r="F447" s="252" t="s">
        <v>898</v>
      </c>
      <c r="G447" s="248" t="s">
        <v>2295</v>
      </c>
      <c r="H447" s="249" t="s">
        <v>2205</v>
      </c>
    </row>
    <row r="448" spans="1:8" ht="15.6">
      <c r="A448" s="235"/>
      <c r="B448" s="236"/>
      <c r="C448" s="256"/>
      <c r="D448" s="250" t="s">
        <v>2299</v>
      </c>
      <c r="E448" s="20" t="s">
        <v>1488</v>
      </c>
      <c r="F448" s="252" t="s">
        <v>899</v>
      </c>
      <c r="G448" s="248" t="s">
        <v>2300</v>
      </c>
      <c r="H448" s="249" t="s">
        <v>2205</v>
      </c>
    </row>
    <row r="449" spans="1:8" ht="15.6">
      <c r="A449" s="235"/>
      <c r="B449" s="236"/>
      <c r="C449" s="256"/>
      <c r="D449" s="250" t="s">
        <v>2301</v>
      </c>
      <c r="E449" s="20" t="s">
        <v>1488</v>
      </c>
      <c r="F449" s="252" t="s">
        <v>900</v>
      </c>
      <c r="G449" s="248" t="s">
        <v>2302</v>
      </c>
      <c r="H449" s="249" t="s">
        <v>2205</v>
      </c>
    </row>
    <row r="450" spans="1:8" ht="15.6">
      <c r="A450" s="235"/>
      <c r="B450" s="236"/>
      <c r="C450" s="256"/>
      <c r="D450" s="250" t="s">
        <v>2303</v>
      </c>
      <c r="E450" s="20" t="s">
        <v>1488</v>
      </c>
      <c r="F450" s="252" t="s">
        <v>901</v>
      </c>
      <c r="G450" s="248" t="s">
        <v>2234</v>
      </c>
      <c r="H450" s="249" t="s">
        <v>2205</v>
      </c>
    </row>
    <row r="451" spans="1:8" ht="15.6">
      <c r="A451" s="235"/>
      <c r="B451" s="236"/>
      <c r="C451" s="256"/>
      <c r="D451" s="250" t="s">
        <v>2304</v>
      </c>
      <c r="E451" s="20" t="s">
        <v>1488</v>
      </c>
      <c r="F451" s="252" t="s">
        <v>902</v>
      </c>
      <c r="G451" s="248" t="s">
        <v>2234</v>
      </c>
      <c r="H451" s="249" t="s">
        <v>2205</v>
      </c>
    </row>
    <row r="452" spans="1:8" ht="15.6">
      <c r="A452" s="235"/>
      <c r="B452" s="236"/>
      <c r="C452" s="256"/>
      <c r="D452" s="250" t="s">
        <v>2305</v>
      </c>
      <c r="E452" s="20" t="s">
        <v>1488</v>
      </c>
      <c r="F452" s="252" t="s">
        <v>903</v>
      </c>
      <c r="G452" s="248" t="s">
        <v>2306</v>
      </c>
      <c r="H452" s="249" t="s">
        <v>2205</v>
      </c>
    </row>
    <row r="453" spans="1:8" ht="15.6">
      <c r="A453" s="235"/>
      <c r="B453" s="236"/>
      <c r="C453" s="256"/>
      <c r="D453" s="250" t="s">
        <v>2307</v>
      </c>
      <c r="E453" s="20" t="s">
        <v>1488</v>
      </c>
      <c r="F453" s="252" t="s">
        <v>904</v>
      </c>
      <c r="G453" s="248" t="s">
        <v>2306</v>
      </c>
      <c r="H453" s="249" t="s">
        <v>2205</v>
      </c>
    </row>
    <row r="454" spans="1:8" ht="15.6">
      <c r="A454" s="235"/>
      <c r="B454" s="236"/>
      <c r="C454" s="256"/>
      <c r="D454" s="250" t="s">
        <v>2308</v>
      </c>
      <c r="E454" s="20" t="s">
        <v>1488</v>
      </c>
      <c r="F454" s="252" t="s">
        <v>905</v>
      </c>
      <c r="G454" s="248" t="s">
        <v>2306</v>
      </c>
      <c r="H454" s="249" t="s">
        <v>2205</v>
      </c>
    </row>
    <row r="455" spans="1:8" ht="15.6">
      <c r="A455" s="235"/>
      <c r="B455" s="236"/>
      <c r="C455" s="256"/>
      <c r="D455" s="250" t="s">
        <v>2309</v>
      </c>
      <c r="E455" s="20" t="s">
        <v>1488</v>
      </c>
      <c r="F455" s="252" t="s">
        <v>906</v>
      </c>
      <c r="G455" s="248" t="s">
        <v>2234</v>
      </c>
      <c r="H455" s="249" t="s">
        <v>2205</v>
      </c>
    </row>
    <row r="456" spans="1:8" ht="15.6">
      <c r="A456" s="235"/>
      <c r="B456" s="236"/>
      <c r="C456" s="256"/>
      <c r="D456" s="250" t="s">
        <v>2310</v>
      </c>
      <c r="E456" s="20" t="s">
        <v>1488</v>
      </c>
      <c r="F456" s="252" t="s">
        <v>907</v>
      </c>
      <c r="G456" s="248" t="s">
        <v>2234</v>
      </c>
      <c r="H456" s="249" t="s">
        <v>2205</v>
      </c>
    </row>
    <row r="457" spans="1:8" ht="15.6">
      <c r="A457" s="235"/>
      <c r="B457" s="236"/>
      <c r="C457" s="259" t="s">
        <v>398</v>
      </c>
      <c r="D457" s="250" t="s">
        <v>2311</v>
      </c>
      <c r="E457" s="20" t="s">
        <v>1488</v>
      </c>
      <c r="F457" s="252" t="s">
        <v>2312</v>
      </c>
      <c r="G457" s="248" t="s">
        <v>2055</v>
      </c>
      <c r="H457" s="249" t="s">
        <v>2205</v>
      </c>
    </row>
    <row r="458" spans="1:8" ht="15.6">
      <c r="A458" s="235"/>
      <c r="B458" s="236"/>
      <c r="C458" s="256"/>
      <c r="D458" s="20" t="s">
        <v>2313</v>
      </c>
      <c r="E458" s="20" t="s">
        <v>1488</v>
      </c>
      <c r="F458" s="252" t="s">
        <v>908</v>
      </c>
      <c r="G458" s="248" t="s">
        <v>2112</v>
      </c>
      <c r="H458" s="249" t="s">
        <v>2205</v>
      </c>
    </row>
    <row r="459" spans="1:8" ht="15.6">
      <c r="A459" s="235"/>
      <c r="B459" s="236"/>
      <c r="C459" s="256"/>
      <c r="D459" s="20" t="s">
        <v>2314</v>
      </c>
      <c r="E459" s="20" t="s">
        <v>1488</v>
      </c>
      <c r="F459" s="252" t="s">
        <v>909</v>
      </c>
      <c r="G459" s="248" t="s">
        <v>2279</v>
      </c>
      <c r="H459" s="249" t="s">
        <v>2205</v>
      </c>
    </row>
    <row r="460" spans="1:8" ht="15.6">
      <c r="A460" s="235"/>
      <c r="B460" s="236"/>
      <c r="C460" s="256"/>
      <c r="D460" s="20" t="s">
        <v>2315</v>
      </c>
      <c r="E460" s="20" t="s">
        <v>1488</v>
      </c>
      <c r="F460" s="252" t="s">
        <v>910</v>
      </c>
      <c r="G460" s="248" t="s">
        <v>2306</v>
      </c>
      <c r="H460" s="249" t="s">
        <v>2205</v>
      </c>
    </row>
    <row r="461" spans="1:8" ht="15.6">
      <c r="A461" s="235"/>
      <c r="B461" s="236"/>
      <c r="C461" s="256"/>
      <c r="D461" s="20" t="s">
        <v>2316</v>
      </c>
      <c r="E461" s="20" t="s">
        <v>1488</v>
      </c>
      <c r="F461" s="252" t="s">
        <v>911</v>
      </c>
      <c r="G461" s="248" t="s">
        <v>2285</v>
      </c>
      <c r="H461" s="249" t="s">
        <v>2205</v>
      </c>
    </row>
    <row r="462" spans="1:8" ht="15.6">
      <c r="A462" s="235"/>
      <c r="B462" s="236"/>
      <c r="C462" s="256"/>
      <c r="D462" s="20" t="s">
        <v>2317</v>
      </c>
      <c r="E462" s="20" t="s">
        <v>1488</v>
      </c>
      <c r="F462" s="252" t="s">
        <v>912</v>
      </c>
      <c r="G462" s="248" t="s">
        <v>2006</v>
      </c>
      <c r="H462" s="249" t="s">
        <v>2205</v>
      </c>
    </row>
    <row r="463" spans="1:8" ht="15.6">
      <c r="A463" s="235"/>
      <c r="B463" s="236"/>
      <c r="C463" s="256"/>
      <c r="D463" s="20" t="s">
        <v>2318</v>
      </c>
      <c r="E463" s="20" t="s">
        <v>1488</v>
      </c>
      <c r="F463" s="252" t="s">
        <v>913</v>
      </c>
      <c r="G463" s="248" t="s">
        <v>2285</v>
      </c>
      <c r="H463" s="249" t="s">
        <v>2205</v>
      </c>
    </row>
    <row r="464" spans="1:8" ht="15.6">
      <c r="A464" s="239"/>
      <c r="B464" s="19"/>
      <c r="C464" s="257"/>
      <c r="D464" s="20" t="s">
        <v>2319</v>
      </c>
      <c r="E464" s="20" t="s">
        <v>1488</v>
      </c>
      <c r="F464" s="252" t="s">
        <v>914</v>
      </c>
      <c r="G464" s="248" t="s">
        <v>2006</v>
      </c>
      <c r="H464" s="249" t="s">
        <v>2205</v>
      </c>
    </row>
    <row r="465" spans="1:8">
      <c r="A465" s="261" t="s">
        <v>2320</v>
      </c>
      <c r="B465" s="262" t="s">
        <v>1434</v>
      </c>
      <c r="C465" s="258" t="s">
        <v>2321</v>
      </c>
      <c r="D465" s="20" t="s">
        <v>2322</v>
      </c>
      <c r="E465" s="20" t="s">
        <v>2323</v>
      </c>
      <c r="F465" s="252" t="s">
        <v>842</v>
      </c>
      <c r="G465" s="248" t="s">
        <v>2324</v>
      </c>
      <c r="H465" s="263" t="s">
        <v>2325</v>
      </c>
    </row>
    <row r="466" spans="1:8">
      <c r="A466" s="235"/>
      <c r="B466" s="236"/>
      <c r="C466" s="258" t="s">
        <v>2326</v>
      </c>
      <c r="D466" s="20" t="s">
        <v>2327</v>
      </c>
      <c r="E466" s="20" t="s">
        <v>2328</v>
      </c>
      <c r="F466" s="252" t="s">
        <v>843</v>
      </c>
      <c r="G466" s="248" t="s">
        <v>2226</v>
      </c>
      <c r="H466" s="249" t="s">
        <v>2329</v>
      </c>
    </row>
    <row r="467" spans="1:8">
      <c r="A467" s="235"/>
      <c r="B467" s="236"/>
      <c r="C467" s="259" t="s">
        <v>2330</v>
      </c>
      <c r="D467" s="20" t="s">
        <v>138</v>
      </c>
      <c r="E467" s="20" t="s">
        <v>2328</v>
      </c>
      <c r="F467" s="252" t="s">
        <v>844</v>
      </c>
      <c r="G467" s="248" t="s">
        <v>2331</v>
      </c>
      <c r="H467" s="249" t="s">
        <v>2329</v>
      </c>
    </row>
    <row r="468" spans="1:8">
      <c r="A468" s="235"/>
      <c r="B468" s="236"/>
      <c r="C468" s="256"/>
      <c r="D468" s="20" t="s">
        <v>139</v>
      </c>
      <c r="E468" s="20" t="s">
        <v>2328</v>
      </c>
      <c r="F468" s="252" t="s">
        <v>845</v>
      </c>
      <c r="G468" s="248" t="s">
        <v>2332</v>
      </c>
      <c r="H468" s="249" t="s">
        <v>2329</v>
      </c>
    </row>
    <row r="469" spans="1:8">
      <c r="A469" s="235"/>
      <c r="B469" s="236"/>
      <c r="C469" s="256"/>
      <c r="D469" s="20" t="s">
        <v>140</v>
      </c>
      <c r="E469" s="20" t="s">
        <v>2328</v>
      </c>
      <c r="F469" s="252" t="s">
        <v>846</v>
      </c>
      <c r="G469" s="248" t="s">
        <v>2093</v>
      </c>
      <c r="H469" s="249" t="s">
        <v>2329</v>
      </c>
    </row>
    <row r="470" spans="1:8">
      <c r="A470" s="235"/>
      <c r="B470" s="236"/>
      <c r="C470" s="256"/>
      <c r="D470" s="20" t="s">
        <v>141</v>
      </c>
      <c r="E470" s="20" t="s">
        <v>1495</v>
      </c>
      <c r="F470" s="252" t="s">
        <v>847</v>
      </c>
      <c r="G470" s="248" t="s">
        <v>2333</v>
      </c>
      <c r="H470" s="249" t="s">
        <v>355</v>
      </c>
    </row>
    <row r="471" spans="1:8">
      <c r="A471" s="235"/>
      <c r="B471" s="236"/>
      <c r="C471" s="257"/>
      <c r="D471" s="20" t="s">
        <v>142</v>
      </c>
      <c r="E471" s="20" t="s">
        <v>1495</v>
      </c>
      <c r="F471" s="252" t="s">
        <v>848</v>
      </c>
      <c r="G471" s="248" t="s">
        <v>2334</v>
      </c>
      <c r="H471" s="249" t="s">
        <v>355</v>
      </c>
    </row>
    <row r="472" spans="1:8">
      <c r="A472" s="235"/>
      <c r="B472" s="236"/>
      <c r="C472" s="258" t="s">
        <v>2335</v>
      </c>
      <c r="D472" s="20" t="s">
        <v>143</v>
      </c>
      <c r="E472" s="20" t="s">
        <v>2328</v>
      </c>
      <c r="F472" s="252" t="s">
        <v>849</v>
      </c>
      <c r="G472" s="248" t="s">
        <v>2336</v>
      </c>
      <c r="H472" s="249" t="s">
        <v>2329</v>
      </c>
    </row>
    <row r="473" spans="1:8">
      <c r="A473" s="235"/>
      <c r="B473" s="236"/>
      <c r="C473" s="259" t="s">
        <v>2337</v>
      </c>
      <c r="D473" s="20" t="s">
        <v>144</v>
      </c>
      <c r="E473" s="20" t="s">
        <v>2328</v>
      </c>
      <c r="F473" s="252" t="s">
        <v>850</v>
      </c>
      <c r="G473" s="248" t="s">
        <v>2338</v>
      </c>
      <c r="H473" s="249" t="s">
        <v>2329</v>
      </c>
    </row>
    <row r="474" spans="1:8">
      <c r="A474" s="235"/>
      <c r="B474" s="236"/>
      <c r="C474" s="257"/>
      <c r="D474" s="20" t="s">
        <v>145</v>
      </c>
      <c r="E474" s="20" t="s">
        <v>1495</v>
      </c>
      <c r="F474" s="252" t="s">
        <v>851</v>
      </c>
      <c r="G474" s="248" t="s">
        <v>2339</v>
      </c>
      <c r="H474" s="249" t="s">
        <v>355</v>
      </c>
    </row>
    <row r="475" spans="1:8">
      <c r="A475" s="235"/>
      <c r="B475" s="236"/>
      <c r="C475" s="259" t="s">
        <v>2340</v>
      </c>
      <c r="D475" s="20" t="s">
        <v>146</v>
      </c>
      <c r="E475" s="20" t="s">
        <v>356</v>
      </c>
      <c r="F475" s="252" t="s">
        <v>852</v>
      </c>
      <c r="G475" s="248" t="s">
        <v>2212</v>
      </c>
      <c r="H475" s="249" t="s">
        <v>2212</v>
      </c>
    </row>
    <row r="476" spans="1:8">
      <c r="A476" s="235"/>
      <c r="B476" s="236"/>
      <c r="C476" s="256"/>
      <c r="D476" s="20" t="s">
        <v>147</v>
      </c>
      <c r="E476" s="20" t="s">
        <v>356</v>
      </c>
      <c r="F476" s="252" t="s">
        <v>853</v>
      </c>
      <c r="G476" s="248" t="s">
        <v>2212</v>
      </c>
      <c r="H476" s="249" t="s">
        <v>2212</v>
      </c>
    </row>
    <row r="477" spans="1:8">
      <c r="A477" s="235"/>
      <c r="B477" s="236"/>
      <c r="C477" s="256"/>
      <c r="D477" s="20" t="s">
        <v>151</v>
      </c>
      <c r="E477" s="20" t="s">
        <v>356</v>
      </c>
      <c r="F477" s="252" t="s">
        <v>854</v>
      </c>
      <c r="G477" s="248" t="s">
        <v>2212</v>
      </c>
      <c r="H477" s="249" t="s">
        <v>2212</v>
      </c>
    </row>
    <row r="478" spans="1:8">
      <c r="A478" s="235"/>
      <c r="B478" s="236"/>
      <c r="C478" s="257"/>
      <c r="D478" s="20" t="s">
        <v>152</v>
      </c>
      <c r="E478" s="20" t="s">
        <v>356</v>
      </c>
      <c r="F478" s="252" t="s">
        <v>855</v>
      </c>
      <c r="G478" s="248" t="s">
        <v>2212</v>
      </c>
      <c r="H478" s="249" t="s">
        <v>2212</v>
      </c>
    </row>
    <row r="479" spans="1:8">
      <c r="A479" s="235"/>
      <c r="B479" s="236"/>
      <c r="C479" s="259" t="s">
        <v>2341</v>
      </c>
      <c r="D479" s="20" t="s">
        <v>153</v>
      </c>
      <c r="E479" s="20" t="s">
        <v>356</v>
      </c>
      <c r="F479" s="252" t="s">
        <v>856</v>
      </c>
      <c r="G479" s="248" t="s">
        <v>2212</v>
      </c>
      <c r="H479" s="249" t="s">
        <v>2212</v>
      </c>
    </row>
    <row r="480" spans="1:8">
      <c r="A480" s="235"/>
      <c r="B480" s="236"/>
      <c r="C480" s="256"/>
      <c r="D480" s="20" t="s">
        <v>154</v>
      </c>
      <c r="E480" s="20" t="s">
        <v>356</v>
      </c>
      <c r="F480" s="252" t="s">
        <v>857</v>
      </c>
      <c r="G480" s="248" t="s">
        <v>2342</v>
      </c>
      <c r="H480" s="249" t="s">
        <v>2329</v>
      </c>
    </row>
    <row r="481" spans="1:8">
      <c r="A481" s="235"/>
      <c r="B481" s="236"/>
      <c r="C481" s="257"/>
      <c r="D481" s="20" t="s">
        <v>155</v>
      </c>
      <c r="E481" s="20" t="s">
        <v>356</v>
      </c>
      <c r="F481" s="252" t="s">
        <v>858</v>
      </c>
      <c r="G481" s="248" t="s">
        <v>2343</v>
      </c>
      <c r="H481" s="249" t="s">
        <v>2329</v>
      </c>
    </row>
    <row r="482" spans="1:8">
      <c r="A482" s="235"/>
      <c r="B482" s="236"/>
      <c r="C482" s="259" t="s">
        <v>2344</v>
      </c>
      <c r="D482" s="20" t="s">
        <v>156</v>
      </c>
      <c r="E482" s="20" t="s">
        <v>356</v>
      </c>
      <c r="F482" s="252" t="s">
        <v>859</v>
      </c>
      <c r="G482" s="248" t="s">
        <v>2345</v>
      </c>
      <c r="H482" s="249" t="s">
        <v>2329</v>
      </c>
    </row>
    <row r="483" spans="1:8">
      <c r="A483" s="235"/>
      <c r="B483" s="236"/>
      <c r="C483" s="257"/>
      <c r="D483" s="20" t="s">
        <v>157</v>
      </c>
      <c r="E483" s="20" t="s">
        <v>356</v>
      </c>
      <c r="F483" s="252" t="s">
        <v>860</v>
      </c>
      <c r="G483" s="248" t="s">
        <v>2261</v>
      </c>
      <c r="H483" s="249" t="s">
        <v>2329</v>
      </c>
    </row>
    <row r="484" spans="1:8">
      <c r="A484" s="235"/>
      <c r="B484" s="236"/>
      <c r="C484" s="258" t="s">
        <v>2346</v>
      </c>
      <c r="D484" s="20" t="s">
        <v>2347</v>
      </c>
      <c r="E484" s="20" t="s">
        <v>356</v>
      </c>
      <c r="F484" s="252" t="s">
        <v>861</v>
      </c>
      <c r="G484" s="248" t="s">
        <v>2212</v>
      </c>
      <c r="H484" s="249" t="s">
        <v>2212</v>
      </c>
    </row>
    <row r="485" spans="1:8">
      <c r="A485" s="235"/>
      <c r="B485" s="236"/>
      <c r="C485" s="258" t="s">
        <v>2348</v>
      </c>
      <c r="D485" s="20" t="s">
        <v>2349</v>
      </c>
      <c r="E485" s="20" t="s">
        <v>356</v>
      </c>
      <c r="F485" s="252" t="s">
        <v>862</v>
      </c>
      <c r="G485" s="248" t="s">
        <v>2350</v>
      </c>
      <c r="H485" s="249" t="s">
        <v>2329</v>
      </c>
    </row>
    <row r="486" spans="1:8">
      <c r="A486" s="239"/>
      <c r="B486" s="19"/>
      <c r="C486" s="258" t="s">
        <v>2351</v>
      </c>
      <c r="D486" s="20" t="s">
        <v>2352</v>
      </c>
      <c r="E486" s="20" t="s">
        <v>356</v>
      </c>
      <c r="F486" s="252" t="s">
        <v>863</v>
      </c>
      <c r="G486" s="248" t="s">
        <v>2212</v>
      </c>
      <c r="H486" s="249" t="s">
        <v>2212</v>
      </c>
    </row>
    <row r="487" spans="1:8">
      <c r="A487" s="261" t="s">
        <v>2353</v>
      </c>
      <c r="B487" s="262" t="s">
        <v>1435</v>
      </c>
      <c r="C487" s="259" t="s">
        <v>2354</v>
      </c>
      <c r="D487" s="20" t="s">
        <v>158</v>
      </c>
      <c r="E487" s="20" t="s">
        <v>2355</v>
      </c>
      <c r="F487" s="252" t="s">
        <v>864</v>
      </c>
      <c r="G487" s="248" t="s">
        <v>2250</v>
      </c>
      <c r="H487" s="249" t="s">
        <v>2356</v>
      </c>
    </row>
    <row r="488" spans="1:8">
      <c r="A488" s="235"/>
      <c r="B488" s="236"/>
      <c r="C488" s="257"/>
      <c r="D488" s="20" t="s">
        <v>159</v>
      </c>
      <c r="E488" s="20" t="s">
        <v>2355</v>
      </c>
      <c r="F488" s="252" t="s">
        <v>865</v>
      </c>
      <c r="G488" s="248" t="s">
        <v>2004</v>
      </c>
      <c r="H488" s="249" t="s">
        <v>2357</v>
      </c>
    </row>
    <row r="489" spans="1:8">
      <c r="A489" s="235"/>
      <c r="B489" s="236"/>
      <c r="C489" s="258" t="s">
        <v>2358</v>
      </c>
      <c r="D489" s="20" t="s">
        <v>2359</v>
      </c>
      <c r="E489" s="20" t="s">
        <v>2360</v>
      </c>
      <c r="F489" s="252" t="s">
        <v>866</v>
      </c>
      <c r="G489" s="248" t="s">
        <v>2110</v>
      </c>
      <c r="H489" s="249" t="s">
        <v>2361</v>
      </c>
    </row>
    <row r="490" spans="1:8">
      <c r="A490" s="235"/>
      <c r="B490" s="236"/>
      <c r="C490" s="259" t="s">
        <v>2362</v>
      </c>
      <c r="D490" s="20" t="s">
        <v>160</v>
      </c>
      <c r="E490" s="20" t="s">
        <v>2360</v>
      </c>
      <c r="F490" s="252" t="s">
        <v>867</v>
      </c>
      <c r="G490" s="248" t="s">
        <v>2363</v>
      </c>
      <c r="H490" s="249" t="s">
        <v>2361</v>
      </c>
    </row>
    <row r="491" spans="1:8">
      <c r="A491" s="235"/>
      <c r="B491" s="236"/>
      <c r="C491" s="256"/>
      <c r="D491" s="20" t="s">
        <v>161</v>
      </c>
      <c r="E491" s="20" t="s">
        <v>2360</v>
      </c>
      <c r="F491" s="252" t="s">
        <v>868</v>
      </c>
      <c r="G491" s="248" t="s">
        <v>2364</v>
      </c>
      <c r="H491" s="249" t="s">
        <v>2361</v>
      </c>
    </row>
    <row r="492" spans="1:8">
      <c r="A492" s="235"/>
      <c r="B492" s="236"/>
      <c r="C492" s="256"/>
      <c r="D492" s="20" t="s">
        <v>162</v>
      </c>
      <c r="E492" s="20" t="s">
        <v>2360</v>
      </c>
      <c r="F492" s="252" t="s">
        <v>869</v>
      </c>
      <c r="G492" s="248" t="s">
        <v>2365</v>
      </c>
      <c r="H492" s="249" t="s">
        <v>2361</v>
      </c>
    </row>
    <row r="493" spans="1:8">
      <c r="A493" s="235"/>
      <c r="B493" s="236"/>
      <c r="C493" s="256"/>
      <c r="D493" s="20" t="s">
        <v>163</v>
      </c>
      <c r="E493" s="20" t="s">
        <v>2360</v>
      </c>
      <c r="F493" s="252" t="s">
        <v>870</v>
      </c>
      <c r="G493" s="248" t="s">
        <v>2350</v>
      </c>
      <c r="H493" s="249" t="s">
        <v>2361</v>
      </c>
    </row>
    <row r="494" spans="1:8">
      <c r="A494" s="235"/>
      <c r="B494" s="236"/>
      <c r="C494" s="256"/>
      <c r="D494" s="20" t="s">
        <v>164</v>
      </c>
      <c r="E494" s="20" t="s">
        <v>2366</v>
      </c>
      <c r="F494" s="252" t="s">
        <v>871</v>
      </c>
      <c r="G494" s="248" t="s">
        <v>2343</v>
      </c>
      <c r="H494" s="263" t="s">
        <v>2367</v>
      </c>
    </row>
    <row r="495" spans="1:8">
      <c r="A495" s="235"/>
      <c r="B495" s="236"/>
      <c r="C495" s="257"/>
      <c r="D495" s="20" t="s">
        <v>165</v>
      </c>
      <c r="E495" s="20" t="s">
        <v>2368</v>
      </c>
      <c r="F495" s="252" t="s">
        <v>872</v>
      </c>
      <c r="G495" s="248" t="s">
        <v>2369</v>
      </c>
      <c r="H495" s="263" t="s">
        <v>2370</v>
      </c>
    </row>
    <row r="496" spans="1:8">
      <c r="A496" s="239"/>
      <c r="B496" s="19"/>
      <c r="C496" s="258" t="s">
        <v>2371</v>
      </c>
      <c r="D496" s="20" t="s">
        <v>2372</v>
      </c>
      <c r="E496" s="20" t="s">
        <v>357</v>
      </c>
      <c r="F496" s="252" t="s">
        <v>873</v>
      </c>
      <c r="G496" s="248" t="s">
        <v>2212</v>
      </c>
      <c r="H496" s="263" t="s">
        <v>2212</v>
      </c>
    </row>
    <row r="497" spans="1:8" ht="15.6">
      <c r="A497" s="261" t="s">
        <v>2373</v>
      </c>
      <c r="B497" s="262" t="s">
        <v>2374</v>
      </c>
      <c r="C497" s="258" t="s">
        <v>2375</v>
      </c>
      <c r="D497" s="20" t="s">
        <v>2376</v>
      </c>
      <c r="E497" s="20" t="s">
        <v>2377</v>
      </c>
      <c r="F497" s="252" t="s">
        <v>874</v>
      </c>
      <c r="G497" s="248" t="s">
        <v>2212</v>
      </c>
      <c r="H497" s="263" t="s">
        <v>2212</v>
      </c>
    </row>
    <row r="498" spans="1:8" ht="15.6">
      <c r="A498" s="235"/>
      <c r="B498" s="236"/>
      <c r="C498" s="258" t="s">
        <v>2378</v>
      </c>
      <c r="D498" s="20" t="s">
        <v>2379</v>
      </c>
      <c r="E498" s="20" t="s">
        <v>2377</v>
      </c>
      <c r="F498" s="252" t="s">
        <v>875</v>
      </c>
      <c r="G498" s="248" t="s">
        <v>2324</v>
      </c>
      <c r="H498" s="249" t="s">
        <v>2380</v>
      </c>
    </row>
    <row r="499" spans="1:8" ht="15.6">
      <c r="A499" s="235"/>
      <c r="B499" s="236"/>
      <c r="C499" s="258" t="s">
        <v>2381</v>
      </c>
      <c r="D499" s="20" t="s">
        <v>2382</v>
      </c>
      <c r="E499" s="20" t="s">
        <v>2377</v>
      </c>
      <c r="F499" s="252" t="s">
        <v>876</v>
      </c>
      <c r="G499" s="248" t="s">
        <v>2383</v>
      </c>
      <c r="H499" s="249" t="s">
        <v>2380</v>
      </c>
    </row>
    <row r="500" spans="1:8" ht="15.6">
      <c r="A500" s="235"/>
      <c r="B500" s="236"/>
      <c r="C500" s="258" t="s">
        <v>2384</v>
      </c>
      <c r="D500" s="20" t="s">
        <v>2385</v>
      </c>
      <c r="E500" s="20" t="s">
        <v>2386</v>
      </c>
      <c r="F500" s="252" t="s">
        <v>877</v>
      </c>
      <c r="G500" s="248" t="s">
        <v>2387</v>
      </c>
      <c r="H500" s="249" t="s">
        <v>425</v>
      </c>
    </row>
    <row r="501" spans="1:8" ht="15.6">
      <c r="A501" s="235"/>
      <c r="B501" s="236"/>
      <c r="C501" s="258" t="s">
        <v>2388</v>
      </c>
      <c r="D501" s="20" t="s">
        <v>2389</v>
      </c>
      <c r="E501" s="20" t="s">
        <v>2377</v>
      </c>
      <c r="F501" s="252" t="s">
        <v>878</v>
      </c>
      <c r="G501" s="248" t="s">
        <v>2212</v>
      </c>
      <c r="H501" s="263" t="s">
        <v>2212</v>
      </c>
    </row>
    <row r="502" spans="1:8" ht="15.6">
      <c r="A502" s="235"/>
      <c r="B502" s="236"/>
      <c r="C502" s="258" t="s">
        <v>2390</v>
      </c>
      <c r="D502" s="20" t="s">
        <v>2391</v>
      </c>
      <c r="E502" s="20" t="s">
        <v>2377</v>
      </c>
      <c r="F502" s="252" t="s">
        <v>879</v>
      </c>
      <c r="G502" s="248" t="s">
        <v>2212</v>
      </c>
      <c r="H502" s="263" t="s">
        <v>2212</v>
      </c>
    </row>
    <row r="503" spans="1:8" ht="15.6">
      <c r="A503" s="235"/>
      <c r="B503" s="236"/>
      <c r="C503" s="259" t="s">
        <v>2392</v>
      </c>
      <c r="D503" s="262" t="s">
        <v>2393</v>
      </c>
      <c r="E503" s="262" t="s">
        <v>2377</v>
      </c>
      <c r="F503" s="252" t="s">
        <v>880</v>
      </c>
      <c r="G503" s="457" t="s">
        <v>2394</v>
      </c>
      <c r="H503" s="458" t="s">
        <v>2380</v>
      </c>
    </row>
    <row r="504" spans="1:8">
      <c r="A504" s="460" t="s">
        <v>2395</v>
      </c>
      <c r="B504" s="461" t="s">
        <v>2396</v>
      </c>
      <c r="C504" s="462" t="s">
        <v>2397</v>
      </c>
      <c r="D504" s="462" t="s">
        <v>2398</v>
      </c>
      <c r="E504" s="462" t="s">
        <v>2399</v>
      </c>
      <c r="F504" s="260" t="s">
        <v>2400</v>
      </c>
      <c r="G504" s="248" t="s">
        <v>2401</v>
      </c>
      <c r="H504" s="249" t="s">
        <v>2402</v>
      </c>
    </row>
    <row r="505" spans="1:8">
      <c r="A505" s="463"/>
      <c r="B505" s="464"/>
      <c r="C505" s="462" t="s">
        <v>2403</v>
      </c>
      <c r="D505" s="462" t="s">
        <v>2404</v>
      </c>
      <c r="E505" s="462" t="s">
        <v>2399</v>
      </c>
      <c r="F505" s="260" t="s">
        <v>2405</v>
      </c>
      <c r="G505" s="248" t="s">
        <v>2406</v>
      </c>
      <c r="H505" s="249" t="s">
        <v>2402</v>
      </c>
    </row>
    <row r="506" spans="1:8">
      <c r="A506" s="463"/>
      <c r="B506" s="464"/>
      <c r="C506" s="462"/>
      <c r="D506" s="462" t="s">
        <v>2407</v>
      </c>
      <c r="E506" s="462" t="s">
        <v>2399</v>
      </c>
      <c r="F506" s="260" t="s">
        <v>2408</v>
      </c>
      <c r="G506" s="248" t="s">
        <v>2409</v>
      </c>
      <c r="H506" s="249" t="s">
        <v>2402</v>
      </c>
    </row>
    <row r="507" spans="1:8">
      <c r="A507" s="463"/>
      <c r="B507" s="464"/>
      <c r="C507" s="462"/>
      <c r="D507" s="462" t="s">
        <v>2410</v>
      </c>
      <c r="E507" s="462" t="s">
        <v>2399</v>
      </c>
      <c r="F507" s="260" t="s">
        <v>2411</v>
      </c>
      <c r="G507" s="248" t="s">
        <v>2412</v>
      </c>
      <c r="H507" s="249" t="s">
        <v>2402</v>
      </c>
    </row>
    <row r="508" spans="1:8">
      <c r="A508" s="465"/>
      <c r="B508" s="466"/>
      <c r="C508" s="467"/>
      <c r="D508" s="467" t="s">
        <v>2413</v>
      </c>
      <c r="E508" s="467" t="s">
        <v>2399</v>
      </c>
      <c r="F508" s="459" t="s">
        <v>2414</v>
      </c>
      <c r="G508" s="251" t="s">
        <v>2415</v>
      </c>
      <c r="H508" s="468" t="s">
        <v>2402</v>
      </c>
    </row>
  </sheetData>
  <sheetProtection selectLockedCells="1" selectUnlockedCells="1"/>
  <phoneticPr fontId="22"/>
  <printOptions horizontalCentered="1"/>
  <pageMargins left="0.23622047244094491" right="0.23622047244094491" top="0.74803149606299213" bottom="0.74803149606299213" header="0.31496062992125984" footer="0.31496062992125984"/>
  <pageSetup paperSize="9" scale="55" orientation="portrait" r:id="rId1"/>
  <headerFooter>
    <oddHeader>&amp;A</oddHead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7"/>
  </sheetPr>
  <dimension ref="A1:F38"/>
  <sheetViews>
    <sheetView showGridLines="0" zoomScale="75" zoomScaleNormal="75" workbookViewId="0">
      <pane ySplit="1" topLeftCell="A2" activePane="bottomLeft" state="frozen"/>
      <selection activeCell="N24" sqref="N24"/>
      <selection pane="bottomLeft" activeCell="I13" sqref="I13"/>
    </sheetView>
  </sheetViews>
  <sheetFormatPr defaultColWidth="9" defaultRowHeight="13.2"/>
  <cols>
    <col min="1" max="1" width="10.21875" style="18" customWidth="1"/>
    <col min="2" max="2" width="58" style="10" bestFit="1" customWidth="1"/>
    <col min="3" max="4" width="13.6640625" style="22" customWidth="1"/>
    <col min="5" max="16384" width="9" style="10"/>
  </cols>
  <sheetData>
    <row r="1" spans="1:6" ht="13.8" thickBot="1">
      <c r="A1" s="222" t="s">
        <v>354</v>
      </c>
      <c r="B1" s="266" t="s">
        <v>1479</v>
      </c>
      <c r="C1" s="267" t="s">
        <v>1903</v>
      </c>
      <c r="D1" s="267" t="s">
        <v>1904</v>
      </c>
      <c r="E1" s="15"/>
    </row>
    <row r="2" spans="1:6" ht="13.8" thickTop="1">
      <c r="A2" s="16" t="s">
        <v>1052</v>
      </c>
      <c r="B2" s="19" t="s">
        <v>1443</v>
      </c>
      <c r="C2" s="268" t="s">
        <v>1906</v>
      </c>
      <c r="D2" s="268" t="s">
        <v>1898</v>
      </c>
      <c r="E2" s="1243" t="s">
        <v>1472</v>
      </c>
      <c r="F2" s="10" t="str">
        <f>REPLACE(D2, 1, 3, "")</f>
        <v>t</v>
      </c>
    </row>
    <row r="3" spans="1:6">
      <c r="A3" s="17" t="s">
        <v>166</v>
      </c>
      <c r="B3" s="20" t="s">
        <v>1444</v>
      </c>
      <c r="C3" s="269" t="s">
        <v>1907</v>
      </c>
      <c r="D3" s="269" t="s">
        <v>1898</v>
      </c>
      <c r="E3" s="1244"/>
      <c r="F3" s="10" t="str">
        <f t="shared" ref="F3:F33" si="0">REPLACE(D3, 1, 3, "")</f>
        <v>t</v>
      </c>
    </row>
    <row r="4" spans="1:6">
      <c r="A4" s="17" t="s">
        <v>167</v>
      </c>
      <c r="B4" s="20" t="s">
        <v>1445</v>
      </c>
      <c r="C4" s="269" t="s">
        <v>1908</v>
      </c>
      <c r="D4" s="269" t="s">
        <v>1898</v>
      </c>
      <c r="E4" s="1244"/>
      <c r="F4" s="10" t="str">
        <f t="shared" si="0"/>
        <v>t</v>
      </c>
    </row>
    <row r="5" spans="1:6">
      <c r="A5" s="17" t="s">
        <v>168</v>
      </c>
      <c r="B5" s="20" t="s">
        <v>1436</v>
      </c>
      <c r="C5" s="269" t="s">
        <v>1909</v>
      </c>
      <c r="D5" s="269" t="s">
        <v>1898</v>
      </c>
      <c r="E5" s="1244"/>
      <c r="F5" s="10" t="str">
        <f t="shared" si="0"/>
        <v>t</v>
      </c>
    </row>
    <row r="6" spans="1:6">
      <c r="A6" s="17" t="s">
        <v>169</v>
      </c>
      <c r="B6" s="20" t="s">
        <v>1446</v>
      </c>
      <c r="C6" s="269" t="s">
        <v>1910</v>
      </c>
      <c r="D6" s="269" t="s">
        <v>1898</v>
      </c>
      <c r="E6" s="1244"/>
      <c r="F6" s="10" t="str">
        <f t="shared" si="0"/>
        <v>t</v>
      </c>
    </row>
    <row r="7" spans="1:6">
      <c r="A7" s="17" t="s">
        <v>170</v>
      </c>
      <c r="B7" s="20" t="s">
        <v>1447</v>
      </c>
      <c r="C7" s="269" t="s">
        <v>1911</v>
      </c>
      <c r="D7" s="269" t="s">
        <v>1898</v>
      </c>
      <c r="E7" s="1244"/>
      <c r="F7" s="10" t="str">
        <f t="shared" si="0"/>
        <v>t</v>
      </c>
    </row>
    <row r="8" spans="1:6">
      <c r="A8" s="17" t="s">
        <v>171</v>
      </c>
      <c r="B8" s="20" t="s">
        <v>1448</v>
      </c>
      <c r="C8" s="269" t="s">
        <v>1912</v>
      </c>
      <c r="D8" s="269" t="s">
        <v>1898</v>
      </c>
      <c r="E8" s="1244"/>
      <c r="F8" s="10" t="str">
        <f t="shared" si="0"/>
        <v>t</v>
      </c>
    </row>
    <row r="9" spans="1:6">
      <c r="A9" s="17" t="s">
        <v>172</v>
      </c>
      <c r="B9" s="20" t="s">
        <v>1449</v>
      </c>
      <c r="C9" s="269" t="s">
        <v>1913</v>
      </c>
      <c r="D9" s="269" t="s">
        <v>1898</v>
      </c>
      <c r="E9" s="1244"/>
      <c r="F9" s="10" t="str">
        <f t="shared" si="0"/>
        <v>t</v>
      </c>
    </row>
    <row r="10" spans="1:6">
      <c r="A10" s="17" t="s">
        <v>173</v>
      </c>
      <c r="B10" s="20" t="s">
        <v>1450</v>
      </c>
      <c r="C10" s="269" t="s">
        <v>1914</v>
      </c>
      <c r="D10" s="269" t="s">
        <v>1898</v>
      </c>
      <c r="E10" s="1244"/>
      <c r="F10" s="10" t="str">
        <f t="shared" si="0"/>
        <v>t</v>
      </c>
    </row>
    <row r="11" spans="1:6">
      <c r="A11" s="17" t="s">
        <v>174</v>
      </c>
      <c r="B11" s="20" t="s">
        <v>1459</v>
      </c>
      <c r="C11" s="269" t="s">
        <v>1915</v>
      </c>
      <c r="D11" s="269" t="s">
        <v>1898</v>
      </c>
      <c r="E11" s="1244" t="s">
        <v>1473</v>
      </c>
      <c r="F11" s="10" t="str">
        <f t="shared" si="0"/>
        <v>t</v>
      </c>
    </row>
    <row r="12" spans="1:6">
      <c r="A12" s="17" t="s">
        <v>175</v>
      </c>
      <c r="B12" s="20" t="s">
        <v>1460</v>
      </c>
      <c r="C12" s="269" t="s">
        <v>1916</v>
      </c>
      <c r="D12" s="269" t="s">
        <v>1898</v>
      </c>
      <c r="E12" s="1244"/>
      <c r="F12" s="10" t="str">
        <f t="shared" si="0"/>
        <v>t</v>
      </c>
    </row>
    <row r="13" spans="1:6">
      <c r="A13" s="17" t="s">
        <v>176</v>
      </c>
      <c r="B13" s="20" t="s">
        <v>1461</v>
      </c>
      <c r="C13" s="269" t="s">
        <v>1917</v>
      </c>
      <c r="D13" s="269" t="s">
        <v>1899</v>
      </c>
      <c r="E13" s="1244"/>
      <c r="F13" s="10" t="str">
        <f t="shared" si="0"/>
        <v>kl</v>
      </c>
    </row>
    <row r="14" spans="1:6">
      <c r="A14" s="17" t="s">
        <v>177</v>
      </c>
      <c r="B14" s="20" t="s">
        <v>1462</v>
      </c>
      <c r="C14" s="269" t="s">
        <v>1918</v>
      </c>
      <c r="D14" s="269" t="s">
        <v>1899</v>
      </c>
      <c r="E14" s="1244"/>
      <c r="F14" s="10" t="str">
        <f t="shared" si="0"/>
        <v>kl</v>
      </c>
    </row>
    <row r="15" spans="1:6">
      <c r="A15" s="17" t="s">
        <v>178</v>
      </c>
      <c r="B15" s="20" t="s">
        <v>1463</v>
      </c>
      <c r="C15" s="269" t="s">
        <v>1919</v>
      </c>
      <c r="D15" s="269" t="s">
        <v>1899</v>
      </c>
      <c r="E15" s="1244"/>
      <c r="F15" s="10" t="str">
        <f t="shared" si="0"/>
        <v>kl</v>
      </c>
    </row>
    <row r="16" spans="1:6">
      <c r="A16" s="17" t="s">
        <v>179</v>
      </c>
      <c r="B16" s="20" t="s">
        <v>1464</v>
      </c>
      <c r="C16" s="269" t="s">
        <v>1920</v>
      </c>
      <c r="D16" s="269" t="s">
        <v>1899</v>
      </c>
      <c r="E16" s="1244"/>
      <c r="F16" s="10" t="str">
        <f t="shared" si="0"/>
        <v>kl</v>
      </c>
    </row>
    <row r="17" spans="1:6">
      <c r="A17" s="17" t="s">
        <v>180</v>
      </c>
      <c r="B17" s="20" t="s">
        <v>1465</v>
      </c>
      <c r="C17" s="269" t="s">
        <v>1921</v>
      </c>
      <c r="D17" s="269" t="s">
        <v>1899</v>
      </c>
      <c r="E17" s="1244"/>
      <c r="F17" s="10" t="str">
        <f t="shared" si="0"/>
        <v>kl</v>
      </c>
    </row>
    <row r="18" spans="1:6">
      <c r="A18" s="17" t="s">
        <v>181</v>
      </c>
      <c r="B18" s="20" t="s">
        <v>1466</v>
      </c>
      <c r="C18" s="269" t="s">
        <v>1921</v>
      </c>
      <c r="D18" s="269" t="s">
        <v>1899</v>
      </c>
      <c r="E18" s="1244"/>
      <c r="F18" s="10" t="str">
        <f t="shared" si="0"/>
        <v>kl</v>
      </c>
    </row>
    <row r="19" spans="1:6">
      <c r="A19" s="17" t="s">
        <v>182</v>
      </c>
      <c r="B19" s="20" t="s">
        <v>1467</v>
      </c>
      <c r="C19" s="269" t="s">
        <v>1922</v>
      </c>
      <c r="D19" s="269" t="s">
        <v>1899</v>
      </c>
      <c r="E19" s="1244"/>
      <c r="F19" s="10" t="str">
        <f t="shared" si="0"/>
        <v>kl</v>
      </c>
    </row>
    <row r="20" spans="1:6">
      <c r="A20" s="17" t="s">
        <v>183</v>
      </c>
      <c r="B20" s="20" t="s">
        <v>1468</v>
      </c>
      <c r="C20" s="269" t="s">
        <v>1923</v>
      </c>
      <c r="D20" s="269" t="s">
        <v>1899</v>
      </c>
      <c r="E20" s="1244"/>
      <c r="F20" s="10" t="str">
        <f t="shared" si="0"/>
        <v>kl</v>
      </c>
    </row>
    <row r="21" spans="1:6">
      <c r="A21" s="17" t="s">
        <v>184</v>
      </c>
      <c r="B21" s="20" t="s">
        <v>1469</v>
      </c>
      <c r="C21" s="269" t="s">
        <v>1924</v>
      </c>
      <c r="D21" s="269" t="s">
        <v>1899</v>
      </c>
      <c r="E21" s="1244"/>
      <c r="F21" s="10" t="str">
        <f t="shared" si="0"/>
        <v>kl</v>
      </c>
    </row>
    <row r="22" spans="1:6">
      <c r="A22" s="17" t="s">
        <v>185</v>
      </c>
      <c r="B22" s="20" t="s">
        <v>1470</v>
      </c>
      <c r="C22" s="269" t="s">
        <v>1925</v>
      </c>
      <c r="D22" s="269" t="s">
        <v>1899</v>
      </c>
      <c r="E22" s="1244"/>
      <c r="F22" s="10" t="str">
        <f t="shared" si="0"/>
        <v>kl</v>
      </c>
    </row>
    <row r="23" spans="1:6">
      <c r="A23" s="17" t="s">
        <v>186</v>
      </c>
      <c r="B23" s="20" t="s">
        <v>1471</v>
      </c>
      <c r="C23" s="269" t="s">
        <v>1926</v>
      </c>
      <c r="D23" s="269" t="s">
        <v>1899</v>
      </c>
      <c r="E23" s="1244"/>
      <c r="F23" s="10" t="str">
        <f t="shared" si="0"/>
        <v>kl</v>
      </c>
    </row>
    <row r="24" spans="1:6">
      <c r="A24" s="17" t="s">
        <v>187</v>
      </c>
      <c r="B24" s="20" t="s">
        <v>1451</v>
      </c>
      <c r="C24" s="269" t="s">
        <v>1927</v>
      </c>
      <c r="D24" s="269" t="s">
        <v>1898</v>
      </c>
      <c r="E24" s="1244" t="s">
        <v>1474</v>
      </c>
      <c r="F24" s="10" t="str">
        <f t="shared" si="0"/>
        <v>t</v>
      </c>
    </row>
    <row r="25" spans="1:6">
      <c r="A25" s="17" t="s">
        <v>188</v>
      </c>
      <c r="B25" s="20" t="s">
        <v>1452</v>
      </c>
      <c r="C25" s="269" t="s">
        <v>1928</v>
      </c>
      <c r="D25" s="269" t="s">
        <v>944</v>
      </c>
      <c r="E25" s="1244"/>
      <c r="F25" s="10" t="str">
        <f t="shared" si="0"/>
        <v>千Nm3</v>
      </c>
    </row>
    <row r="26" spans="1:6">
      <c r="A26" s="17" t="s">
        <v>189</v>
      </c>
      <c r="B26" s="20" t="s">
        <v>1453</v>
      </c>
      <c r="C26" s="269" t="s">
        <v>1929</v>
      </c>
      <c r="D26" s="269" t="s">
        <v>1898</v>
      </c>
      <c r="E26" s="1244"/>
      <c r="F26" s="10" t="str">
        <f t="shared" si="0"/>
        <v>t</v>
      </c>
    </row>
    <row r="27" spans="1:6">
      <c r="A27" s="17" t="s">
        <v>190</v>
      </c>
      <c r="B27" s="20" t="s">
        <v>1454</v>
      </c>
      <c r="C27" s="269" t="s">
        <v>1930</v>
      </c>
      <c r="D27" s="269" t="s">
        <v>944</v>
      </c>
      <c r="E27" s="1244"/>
      <c r="F27" s="10" t="str">
        <f t="shared" si="0"/>
        <v>千Nm3</v>
      </c>
    </row>
    <row r="28" spans="1:6">
      <c r="A28" s="17" t="s">
        <v>191</v>
      </c>
      <c r="B28" s="20" t="s">
        <v>1455</v>
      </c>
      <c r="C28" s="269" t="s">
        <v>1931</v>
      </c>
      <c r="D28" s="269" t="s">
        <v>944</v>
      </c>
      <c r="E28" s="1244"/>
      <c r="F28" s="10" t="str">
        <f t="shared" si="0"/>
        <v>千Nm3</v>
      </c>
    </row>
    <row r="29" spans="1:6">
      <c r="A29" s="17" t="s">
        <v>192</v>
      </c>
      <c r="B29" s="20" t="s">
        <v>1456</v>
      </c>
      <c r="C29" s="269" t="s">
        <v>1</v>
      </c>
      <c r="D29" s="269" t="s">
        <v>944</v>
      </c>
      <c r="E29" s="1244"/>
      <c r="F29" s="10" t="str">
        <f t="shared" si="0"/>
        <v>千Nm3</v>
      </c>
    </row>
    <row r="30" spans="1:6">
      <c r="A30" s="17" t="s">
        <v>193</v>
      </c>
      <c r="B30" s="20" t="s">
        <v>1457</v>
      </c>
      <c r="C30" s="269" t="s">
        <v>2</v>
      </c>
      <c r="D30" s="269" t="s">
        <v>944</v>
      </c>
      <c r="E30" s="1244"/>
      <c r="F30" s="10" t="str">
        <f t="shared" si="0"/>
        <v>千Nm3</v>
      </c>
    </row>
    <row r="31" spans="1:6">
      <c r="A31" s="17" t="s">
        <v>194</v>
      </c>
      <c r="B31" s="20" t="s">
        <v>926</v>
      </c>
      <c r="C31" s="269" t="s">
        <v>927</v>
      </c>
      <c r="D31" s="269" t="s">
        <v>944</v>
      </c>
      <c r="E31" s="1244"/>
      <c r="F31" s="10" t="str">
        <f t="shared" si="0"/>
        <v>千Nm3</v>
      </c>
    </row>
    <row r="32" spans="1:6">
      <c r="A32" s="17" t="s">
        <v>195</v>
      </c>
      <c r="B32" s="20" t="s">
        <v>1458</v>
      </c>
      <c r="C32" s="269" t="s">
        <v>3</v>
      </c>
      <c r="D32" s="269" t="s">
        <v>944</v>
      </c>
      <c r="E32" s="1244"/>
      <c r="F32" s="10" t="str">
        <f t="shared" si="0"/>
        <v>千Nm3</v>
      </c>
    </row>
    <row r="33" spans="1:6">
      <c r="A33" s="223" t="s">
        <v>196</v>
      </c>
      <c r="B33" s="21" t="s">
        <v>1475</v>
      </c>
      <c r="C33" s="270" t="s">
        <v>1053</v>
      </c>
      <c r="D33" s="270" t="s">
        <v>1900</v>
      </c>
      <c r="E33" s="224"/>
      <c r="F33" s="10" t="str">
        <f t="shared" si="0"/>
        <v>ｔ</v>
      </c>
    </row>
    <row r="34" spans="1:6" hidden="1">
      <c r="A34" s="16" t="s">
        <v>197</v>
      </c>
      <c r="B34" s="19" t="s">
        <v>1476</v>
      </c>
      <c r="C34" s="268" t="s">
        <v>4</v>
      </c>
      <c r="D34" s="268" t="s">
        <v>1901</v>
      </c>
      <c r="E34" s="220"/>
    </row>
    <row r="35" spans="1:6" hidden="1">
      <c r="A35" s="17" t="s">
        <v>198</v>
      </c>
      <c r="B35" s="20" t="s">
        <v>1477</v>
      </c>
      <c r="C35" s="269" t="s">
        <v>5</v>
      </c>
      <c r="D35" s="269" t="s">
        <v>1901</v>
      </c>
      <c r="E35" s="220"/>
    </row>
    <row r="36" spans="1:6" hidden="1">
      <c r="A36" s="17" t="s">
        <v>199</v>
      </c>
      <c r="B36" s="20" t="s">
        <v>358</v>
      </c>
      <c r="C36" s="269" t="s">
        <v>6</v>
      </c>
      <c r="D36" s="269" t="s">
        <v>1902</v>
      </c>
      <c r="E36" s="220"/>
    </row>
    <row r="37" spans="1:6" hidden="1">
      <c r="A37" s="17" t="s">
        <v>200</v>
      </c>
      <c r="B37" s="20" t="s">
        <v>359</v>
      </c>
      <c r="C37" s="269" t="s">
        <v>7</v>
      </c>
      <c r="D37" s="269" t="s">
        <v>1902</v>
      </c>
      <c r="E37" s="220"/>
    </row>
    <row r="38" spans="1:6" hidden="1">
      <c r="A38" s="223" t="s">
        <v>201</v>
      </c>
      <c r="B38" s="21" t="s">
        <v>1478</v>
      </c>
      <c r="C38" s="270" t="s">
        <v>8</v>
      </c>
      <c r="D38" s="251" t="s">
        <v>1902</v>
      </c>
      <c r="E38" s="221"/>
    </row>
  </sheetData>
  <sheetProtection password="D13A" sheet="1" objects="1" scenarios="1" selectLockedCells="1" selectUnlockedCells="1"/>
  <mergeCells count="3">
    <mergeCell ref="E2:E10"/>
    <mergeCell ref="E11:E23"/>
    <mergeCell ref="E24:E32"/>
  </mergeCells>
  <phoneticPr fontId="22"/>
  <pageMargins left="0.70866141732283472" right="0.70866141732283472" top="0.74803149606299213" bottom="0.74803149606299213" header="0.31496062992125984" footer="0.31496062992125984"/>
  <pageSetup paperSize="9" scale="98" orientation="portrait" verticalDpi="0" r:id="rId1"/>
  <headerFooter>
    <oddHeader>&amp;A</oddHead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indexed="47"/>
  </sheetPr>
  <dimension ref="A1:I1857"/>
  <sheetViews>
    <sheetView showGridLines="0" zoomScale="75" zoomScaleNormal="75" workbookViewId="0">
      <pane ySplit="1" topLeftCell="A1613" activePane="bottomLeft" state="frozen"/>
      <selection activeCell="D271" sqref="D271:D274"/>
      <selection pane="bottomLeft" activeCell="I1629" sqref="I1629"/>
    </sheetView>
  </sheetViews>
  <sheetFormatPr defaultColWidth="9" defaultRowHeight="13.2"/>
  <cols>
    <col min="1" max="1" width="10.77734375" style="8" bestFit="1" customWidth="1"/>
    <col min="2" max="2" width="15.44140625" style="8" bestFit="1" customWidth="1"/>
    <col min="3" max="4" width="18" style="8" customWidth="1"/>
    <col min="5" max="5" width="53.44140625" style="8" bestFit="1" customWidth="1"/>
    <col min="6" max="6" width="13.44140625" style="8" customWidth="1"/>
    <col min="7" max="7" width="11" style="8" customWidth="1"/>
    <col min="8" max="8" width="9" style="8"/>
    <col min="9" max="9" width="11.33203125" style="8" customWidth="1"/>
    <col min="10" max="16384" width="9" style="8"/>
  </cols>
  <sheetData>
    <row r="1" spans="1:9" ht="13.8" thickBot="1">
      <c r="A1" s="11" t="s">
        <v>361</v>
      </c>
      <c r="B1" s="12" t="s">
        <v>1496</v>
      </c>
      <c r="C1" s="12" t="s">
        <v>362</v>
      </c>
      <c r="D1" s="12" t="s">
        <v>1432</v>
      </c>
      <c r="E1" s="243" t="s">
        <v>1479</v>
      </c>
    </row>
    <row r="2" spans="1:9" ht="13.8" thickTop="1">
      <c r="A2" s="235" t="s">
        <v>399</v>
      </c>
      <c r="B2" s="236" t="s">
        <v>400</v>
      </c>
      <c r="C2" s="256" t="s">
        <v>1497</v>
      </c>
      <c r="D2" s="19" t="s">
        <v>1528</v>
      </c>
      <c r="E2" s="271" t="s">
        <v>322</v>
      </c>
      <c r="F2" s="334" t="str">
        <f>LEFT($D2,5)&amp;"_"&amp;LEFT(E2,2)</f>
        <v>C0101_07</v>
      </c>
      <c r="G2" s="8" t="s">
        <v>322</v>
      </c>
      <c r="H2" s="8" t="str">
        <f>LEFT(G2,2)</f>
        <v>07</v>
      </c>
      <c r="I2" s="8" t="str">
        <f>VLOOKUP(H2,燃料種!$A$2:$C$33,3,FALSE)</f>
        <v xml:space="preserve"> 14.4</v>
      </c>
    </row>
    <row r="3" spans="1:9">
      <c r="A3" s="235"/>
      <c r="B3" s="236"/>
      <c r="C3" s="256"/>
      <c r="D3" s="20" t="s">
        <v>1529</v>
      </c>
      <c r="E3" s="272" t="s">
        <v>323</v>
      </c>
      <c r="F3" s="334" t="str">
        <f>LEFT($D3,5)&amp;"_"&amp;LEFT(E3,2)</f>
        <v>C0102_08</v>
      </c>
      <c r="G3" s="8" t="s">
        <v>323</v>
      </c>
      <c r="H3" s="8" t="str">
        <f t="shared" ref="H3:H66" si="0">LEFT(G3,2)</f>
        <v>08</v>
      </c>
      <c r="I3" s="8" t="str">
        <f>VLOOKUP(H3,燃料種!$A$2:$C$33,3,FALSE)</f>
        <v xml:space="preserve"> 30.5</v>
      </c>
    </row>
    <row r="4" spans="1:9">
      <c r="A4" s="235"/>
      <c r="B4" s="236"/>
      <c r="C4" s="256"/>
      <c r="D4" s="20" t="s">
        <v>1530</v>
      </c>
      <c r="E4" s="272" t="s">
        <v>324</v>
      </c>
      <c r="F4" s="334" t="str">
        <f>LEFT($D4,5)&amp;"_"&amp;LEFT(E4,2)</f>
        <v>C0103_32</v>
      </c>
      <c r="G4" s="8" t="s">
        <v>324</v>
      </c>
      <c r="H4" s="8" t="str">
        <f t="shared" si="0"/>
        <v>32</v>
      </c>
      <c r="I4" s="8" t="str">
        <f>VLOOKUP(H4,燃料種!$A$2:$C$33,3,FALSE)</f>
        <v>13.9</v>
      </c>
    </row>
    <row r="5" spans="1:9">
      <c r="A5" s="235"/>
      <c r="B5" s="236"/>
      <c r="C5" s="256"/>
      <c r="D5" s="262" t="s">
        <v>1531</v>
      </c>
      <c r="E5" s="272" t="s">
        <v>325</v>
      </c>
      <c r="F5" s="334" t="str">
        <f t="shared" ref="F5:F13" si="1">LEFT($D$5,5)&amp;"_"&amp;LEFT(E5,2)</f>
        <v>C0104_01</v>
      </c>
      <c r="G5" s="8" t="s">
        <v>325</v>
      </c>
      <c r="H5" s="8" t="str">
        <f t="shared" si="0"/>
        <v>01</v>
      </c>
      <c r="I5" s="8" t="str">
        <f>VLOOKUP(H5,燃料種!$A$2:$C$33,3,FALSE)</f>
        <v xml:space="preserve"> 29.0</v>
      </c>
    </row>
    <row r="6" spans="1:9">
      <c r="A6" s="235"/>
      <c r="B6" s="236"/>
      <c r="C6" s="256"/>
      <c r="D6" s="236"/>
      <c r="E6" s="272" t="s">
        <v>326</v>
      </c>
      <c r="F6" s="334" t="str">
        <f t="shared" si="1"/>
        <v>C0104_02</v>
      </c>
      <c r="G6" s="8" t="s">
        <v>326</v>
      </c>
      <c r="H6" s="8" t="str">
        <f t="shared" si="0"/>
        <v>02</v>
      </c>
      <c r="I6" s="8" t="str">
        <f>VLOOKUP(H6,燃料種!$A$2:$C$33,3,FALSE)</f>
        <v xml:space="preserve"> 25.7</v>
      </c>
    </row>
    <row r="7" spans="1:9">
      <c r="A7" s="235"/>
      <c r="B7" s="236"/>
      <c r="C7" s="256"/>
      <c r="D7" s="236"/>
      <c r="E7" s="272" t="s">
        <v>327</v>
      </c>
      <c r="F7" s="334" t="str">
        <f t="shared" si="1"/>
        <v>C0104_03</v>
      </c>
      <c r="G7" s="8" t="s">
        <v>327</v>
      </c>
      <c r="H7" s="8" t="str">
        <f t="shared" si="0"/>
        <v>03</v>
      </c>
      <c r="I7" s="8" t="str">
        <f>VLOOKUP(H7,燃料種!$A$2:$C$33,3,FALSE)</f>
        <v xml:space="preserve"> 26.9</v>
      </c>
    </row>
    <row r="8" spans="1:9">
      <c r="A8" s="235"/>
      <c r="B8" s="236"/>
      <c r="C8" s="256"/>
      <c r="D8" s="236"/>
      <c r="E8" s="272" t="s">
        <v>328</v>
      </c>
      <c r="F8" s="334" t="str">
        <f t="shared" si="1"/>
        <v>C0104_04</v>
      </c>
      <c r="G8" s="8" t="s">
        <v>328</v>
      </c>
      <c r="H8" s="8" t="str">
        <f t="shared" si="0"/>
        <v>04</v>
      </c>
      <c r="I8" s="8" t="str">
        <f>VLOOKUP(H8,燃料種!$A$2:$C$33,3,FALSE)</f>
        <v xml:space="preserve"> 29.4</v>
      </c>
    </row>
    <row r="9" spans="1:9">
      <c r="A9" s="235"/>
      <c r="B9" s="236"/>
      <c r="C9" s="256"/>
      <c r="D9" s="236"/>
      <c r="E9" s="272" t="s">
        <v>329</v>
      </c>
      <c r="F9" s="334" t="str">
        <f t="shared" si="1"/>
        <v>C0104_05</v>
      </c>
      <c r="G9" s="8" t="s">
        <v>329</v>
      </c>
      <c r="H9" s="8" t="str">
        <f t="shared" si="0"/>
        <v>05</v>
      </c>
      <c r="I9" s="8" t="str">
        <f>VLOOKUP(H9,燃料種!$A$2:$C$33,3,FALSE)</f>
        <v xml:space="preserve"> 29.9</v>
      </c>
    </row>
    <row r="10" spans="1:9">
      <c r="A10" s="235"/>
      <c r="B10" s="236"/>
      <c r="C10" s="256"/>
      <c r="D10" s="236"/>
      <c r="E10" s="272" t="s">
        <v>330</v>
      </c>
      <c r="F10" s="334" t="str">
        <f t="shared" si="1"/>
        <v>C0104_06</v>
      </c>
      <c r="G10" s="8" t="s">
        <v>330</v>
      </c>
      <c r="H10" s="8" t="str">
        <f t="shared" si="0"/>
        <v>06</v>
      </c>
      <c r="I10" s="8" t="str">
        <f>VLOOKUP(H10,燃料種!$A$2:$C$33,3,FALSE)</f>
        <v xml:space="preserve"> 23.9</v>
      </c>
    </row>
    <row r="11" spans="1:9">
      <c r="A11" s="235"/>
      <c r="B11" s="236"/>
      <c r="C11" s="256"/>
      <c r="D11" s="236"/>
      <c r="E11" s="272" t="s">
        <v>322</v>
      </c>
      <c r="F11" s="334" t="str">
        <f t="shared" si="1"/>
        <v>C0104_07</v>
      </c>
      <c r="G11" s="8" t="s">
        <v>322</v>
      </c>
      <c r="H11" s="8" t="str">
        <f t="shared" si="0"/>
        <v>07</v>
      </c>
      <c r="I11" s="8" t="str">
        <f>VLOOKUP(H11,燃料種!$A$2:$C$33,3,FALSE)</f>
        <v xml:space="preserve"> 14.4</v>
      </c>
    </row>
    <row r="12" spans="1:9">
      <c r="A12" s="235"/>
      <c r="B12" s="236"/>
      <c r="C12" s="256"/>
      <c r="D12" s="236"/>
      <c r="E12" s="272" t="s">
        <v>323</v>
      </c>
      <c r="F12" s="334" t="str">
        <f t="shared" si="1"/>
        <v>C0104_08</v>
      </c>
      <c r="G12" s="8" t="s">
        <v>323</v>
      </c>
      <c r="H12" s="8" t="str">
        <f t="shared" si="0"/>
        <v>08</v>
      </c>
      <c r="I12" s="8" t="str">
        <f>VLOOKUP(H12,燃料種!$A$2:$C$33,3,FALSE)</f>
        <v xml:space="preserve"> 30.5</v>
      </c>
    </row>
    <row r="13" spans="1:9">
      <c r="A13" s="235"/>
      <c r="B13" s="236"/>
      <c r="C13" s="256"/>
      <c r="D13" s="19"/>
      <c r="E13" s="272" t="s">
        <v>331</v>
      </c>
      <c r="F13" s="334" t="str">
        <f t="shared" si="1"/>
        <v>C0104_09</v>
      </c>
      <c r="G13" s="8" t="s">
        <v>331</v>
      </c>
      <c r="H13" s="8" t="str">
        <f t="shared" si="0"/>
        <v>09</v>
      </c>
      <c r="I13" s="8" t="str">
        <f>VLOOKUP(H13,燃料種!$A$2:$C$33,3,FALSE)</f>
        <v xml:space="preserve"> 33.1</v>
      </c>
    </row>
    <row r="14" spans="1:9">
      <c r="A14" s="235"/>
      <c r="B14" s="236"/>
      <c r="C14" s="256"/>
      <c r="D14" s="262" t="s">
        <v>1532</v>
      </c>
      <c r="E14" s="272" t="s">
        <v>332</v>
      </c>
      <c r="F14" s="334" t="str">
        <f t="shared" ref="F14:F22" si="2">LEFT($D$14,5)&amp;"_"&amp;LEFT(E14,2)</f>
        <v>C0105_23</v>
      </c>
      <c r="G14" s="8" t="s">
        <v>332</v>
      </c>
      <c r="H14" s="8" t="str">
        <f t="shared" si="0"/>
        <v>23</v>
      </c>
      <c r="I14" s="8" t="str">
        <f>VLOOKUP(H14,燃料種!$A$2:$C$33,3,FALSE)</f>
        <v xml:space="preserve"> 50.8</v>
      </c>
    </row>
    <row r="15" spans="1:9">
      <c r="A15" s="235"/>
      <c r="B15" s="236"/>
      <c r="C15" s="256"/>
      <c r="D15" s="236"/>
      <c r="E15" s="272" t="s">
        <v>333</v>
      </c>
      <c r="F15" s="334" t="str">
        <f t="shared" si="2"/>
        <v>C0105_24</v>
      </c>
      <c r="G15" s="8" t="s">
        <v>333</v>
      </c>
      <c r="H15" s="8" t="str">
        <f t="shared" si="0"/>
        <v>24</v>
      </c>
      <c r="I15" s="8" t="str">
        <f>VLOOKUP(H15,燃料種!$A$2:$C$33,3,FALSE)</f>
        <v xml:space="preserve"> 44.9</v>
      </c>
    </row>
    <row r="16" spans="1:9">
      <c r="A16" s="235"/>
      <c r="B16" s="236"/>
      <c r="C16" s="256"/>
      <c r="D16" s="236"/>
      <c r="E16" s="272" t="s">
        <v>334</v>
      </c>
      <c r="F16" s="334" t="str">
        <f t="shared" si="2"/>
        <v>C0105_25</v>
      </c>
      <c r="G16" s="8" t="s">
        <v>334</v>
      </c>
      <c r="H16" s="8" t="str">
        <f t="shared" si="0"/>
        <v>25</v>
      </c>
      <c r="I16" s="8" t="str">
        <f>VLOOKUP(H16,燃料種!$A$2:$C$33,3,FALSE)</f>
        <v xml:space="preserve"> 54.6</v>
      </c>
    </row>
    <row r="17" spans="1:9">
      <c r="A17" s="235"/>
      <c r="B17" s="236"/>
      <c r="C17" s="256"/>
      <c r="D17" s="236"/>
      <c r="E17" s="272" t="s">
        <v>335</v>
      </c>
      <c r="F17" s="334" t="str">
        <f t="shared" si="2"/>
        <v>C0105_26</v>
      </c>
      <c r="G17" s="8" t="s">
        <v>335</v>
      </c>
      <c r="H17" s="8" t="str">
        <f t="shared" si="0"/>
        <v>26</v>
      </c>
      <c r="I17" s="8" t="str">
        <f>VLOOKUP(H17,燃料種!$A$2:$C$33,3,FALSE)</f>
        <v xml:space="preserve"> 43.5</v>
      </c>
    </row>
    <row r="18" spans="1:9">
      <c r="A18" s="235"/>
      <c r="B18" s="236"/>
      <c r="C18" s="256"/>
      <c r="D18" s="236"/>
      <c r="E18" s="272" t="s">
        <v>336</v>
      </c>
      <c r="F18" s="334" t="str">
        <f t="shared" si="2"/>
        <v>C0105_27</v>
      </c>
      <c r="G18" s="8" t="s">
        <v>336</v>
      </c>
      <c r="H18" s="8" t="str">
        <f t="shared" si="0"/>
        <v>27</v>
      </c>
      <c r="I18" s="8" t="str">
        <f>VLOOKUP(H18,燃料種!$A$2:$C$33,3,FALSE)</f>
        <v xml:space="preserve"> 21.1</v>
      </c>
    </row>
    <row r="19" spans="1:9">
      <c r="A19" s="235"/>
      <c r="B19" s="236"/>
      <c r="C19" s="256"/>
      <c r="D19" s="236"/>
      <c r="E19" s="272" t="s">
        <v>337</v>
      </c>
      <c r="F19" s="334" t="str">
        <f t="shared" si="2"/>
        <v>C0105_28</v>
      </c>
      <c r="G19" s="8" t="s">
        <v>337</v>
      </c>
      <c r="H19" s="8" t="str">
        <f t="shared" si="0"/>
        <v>28</v>
      </c>
      <c r="I19" s="8" t="str">
        <f>VLOOKUP(H19,燃料種!$A$2:$C$33,3,FALSE)</f>
        <v xml:space="preserve"> 3.41</v>
      </c>
    </row>
    <row r="20" spans="1:9">
      <c r="A20" s="235"/>
      <c r="B20" s="236"/>
      <c r="C20" s="256"/>
      <c r="D20" s="236"/>
      <c r="E20" s="272" t="s">
        <v>338</v>
      </c>
      <c r="F20" s="334" t="str">
        <f t="shared" si="2"/>
        <v>C0105_29</v>
      </c>
      <c r="G20" s="8" t="s">
        <v>338</v>
      </c>
      <c r="H20" s="8" t="str">
        <f t="shared" si="0"/>
        <v>29</v>
      </c>
      <c r="I20" s="8" t="str">
        <f>VLOOKUP(H20,燃料種!$A$2:$C$33,3,FALSE)</f>
        <v xml:space="preserve"> 8.41</v>
      </c>
    </row>
    <row r="21" spans="1:9">
      <c r="A21" s="235"/>
      <c r="B21" s="236"/>
      <c r="C21" s="256"/>
      <c r="D21" s="236"/>
      <c r="E21" s="272" t="s">
        <v>929</v>
      </c>
      <c r="F21" s="334" t="str">
        <f t="shared" si="2"/>
        <v>C0105_30</v>
      </c>
      <c r="G21" s="8" t="s">
        <v>339</v>
      </c>
      <c r="H21" s="8" t="str">
        <f t="shared" si="0"/>
        <v>30</v>
      </c>
      <c r="I21" s="8" t="str">
        <f>VLOOKUP(H21,燃料種!$A$2:$C$33,3,FALSE)</f>
        <v>46.04655</v>
      </c>
    </row>
    <row r="22" spans="1:9">
      <c r="A22" s="235"/>
      <c r="B22" s="236"/>
      <c r="C22" s="256"/>
      <c r="D22" s="19"/>
      <c r="E22" s="272" t="s">
        <v>340</v>
      </c>
      <c r="F22" s="334" t="str">
        <f t="shared" si="2"/>
        <v>C0105_31</v>
      </c>
      <c r="G22" s="8" t="s">
        <v>340</v>
      </c>
      <c r="H22" s="8" t="str">
        <f t="shared" si="0"/>
        <v>31</v>
      </c>
      <c r="I22" s="8" t="str">
        <f>VLOOKUP(H22,燃料種!$A$2:$C$33,3,FALSE)</f>
        <v xml:space="preserve"> 28.5</v>
      </c>
    </row>
    <row r="23" spans="1:9">
      <c r="A23" s="235"/>
      <c r="B23" s="236"/>
      <c r="C23" s="256"/>
      <c r="D23" s="262" t="s">
        <v>1533</v>
      </c>
      <c r="E23" s="272" t="s">
        <v>325</v>
      </c>
      <c r="F23" s="334" t="str">
        <f t="shared" ref="F23:F54" si="3">LEFT($D$23,5)&amp;"_"&amp;LEFT(E23,2)</f>
        <v>C0106_01</v>
      </c>
      <c r="G23" s="8" t="s">
        <v>325</v>
      </c>
      <c r="H23" s="8" t="str">
        <f t="shared" si="0"/>
        <v>01</v>
      </c>
      <c r="I23" s="8" t="str">
        <f>VLOOKUP(H23,燃料種!$A$2:$C$33,3,FALSE)</f>
        <v xml:space="preserve"> 29.0</v>
      </c>
    </row>
    <row r="24" spans="1:9">
      <c r="A24" s="235"/>
      <c r="B24" s="236"/>
      <c r="C24" s="256"/>
      <c r="D24" s="236"/>
      <c r="E24" s="272" t="s">
        <v>326</v>
      </c>
      <c r="F24" s="334" t="str">
        <f t="shared" si="3"/>
        <v>C0106_02</v>
      </c>
      <c r="G24" s="8" t="s">
        <v>326</v>
      </c>
      <c r="H24" s="8" t="str">
        <f t="shared" si="0"/>
        <v>02</v>
      </c>
      <c r="I24" s="8" t="str">
        <f>VLOOKUP(H24,燃料種!$A$2:$C$33,3,FALSE)</f>
        <v xml:space="preserve"> 25.7</v>
      </c>
    </row>
    <row r="25" spans="1:9">
      <c r="A25" s="235"/>
      <c r="B25" s="236"/>
      <c r="C25" s="256"/>
      <c r="D25" s="236"/>
      <c r="E25" s="272" t="s">
        <v>327</v>
      </c>
      <c r="F25" s="334" t="str">
        <f t="shared" si="3"/>
        <v>C0106_03</v>
      </c>
      <c r="G25" s="8" t="s">
        <v>327</v>
      </c>
      <c r="H25" s="8" t="str">
        <f t="shared" si="0"/>
        <v>03</v>
      </c>
      <c r="I25" s="8" t="str">
        <f>VLOOKUP(H25,燃料種!$A$2:$C$33,3,FALSE)</f>
        <v xml:space="preserve"> 26.9</v>
      </c>
    </row>
    <row r="26" spans="1:9">
      <c r="A26" s="235"/>
      <c r="B26" s="236"/>
      <c r="C26" s="256"/>
      <c r="D26" s="236"/>
      <c r="E26" s="272" t="s">
        <v>328</v>
      </c>
      <c r="F26" s="334" t="str">
        <f t="shared" si="3"/>
        <v>C0106_04</v>
      </c>
      <c r="G26" s="8" t="s">
        <v>328</v>
      </c>
      <c r="H26" s="8" t="str">
        <f t="shared" si="0"/>
        <v>04</v>
      </c>
      <c r="I26" s="8" t="str">
        <f>VLOOKUP(H26,燃料種!$A$2:$C$33,3,FALSE)</f>
        <v xml:space="preserve"> 29.4</v>
      </c>
    </row>
    <row r="27" spans="1:9">
      <c r="A27" s="235"/>
      <c r="B27" s="236"/>
      <c r="C27" s="256"/>
      <c r="D27" s="236"/>
      <c r="E27" s="272" t="s">
        <v>329</v>
      </c>
      <c r="F27" s="334" t="str">
        <f t="shared" si="3"/>
        <v>C0106_05</v>
      </c>
      <c r="G27" s="8" t="s">
        <v>329</v>
      </c>
      <c r="H27" s="8" t="str">
        <f t="shared" si="0"/>
        <v>05</v>
      </c>
      <c r="I27" s="8" t="str">
        <f>VLOOKUP(H27,燃料種!$A$2:$C$33,3,FALSE)</f>
        <v xml:space="preserve"> 29.9</v>
      </c>
    </row>
    <row r="28" spans="1:9">
      <c r="A28" s="235"/>
      <c r="B28" s="236"/>
      <c r="C28" s="256"/>
      <c r="D28" s="236"/>
      <c r="E28" s="272" t="s">
        <v>330</v>
      </c>
      <c r="F28" s="334" t="str">
        <f t="shared" si="3"/>
        <v>C0106_06</v>
      </c>
      <c r="G28" s="8" t="s">
        <v>330</v>
      </c>
      <c r="H28" s="8" t="str">
        <f t="shared" si="0"/>
        <v>06</v>
      </c>
      <c r="I28" s="8" t="str">
        <f>VLOOKUP(H28,燃料種!$A$2:$C$33,3,FALSE)</f>
        <v xml:space="preserve"> 23.9</v>
      </c>
    </row>
    <row r="29" spans="1:9">
      <c r="A29" s="235"/>
      <c r="B29" s="236"/>
      <c r="C29" s="256"/>
      <c r="D29" s="236"/>
      <c r="E29" s="272" t="s">
        <v>322</v>
      </c>
      <c r="F29" s="334" t="str">
        <f t="shared" si="3"/>
        <v>C0106_07</v>
      </c>
      <c r="G29" s="8" t="s">
        <v>322</v>
      </c>
      <c r="H29" s="8" t="str">
        <f t="shared" si="0"/>
        <v>07</v>
      </c>
      <c r="I29" s="8" t="str">
        <f>VLOOKUP(H29,燃料種!$A$2:$C$33,3,FALSE)</f>
        <v xml:space="preserve"> 14.4</v>
      </c>
    </row>
    <row r="30" spans="1:9">
      <c r="A30" s="235"/>
      <c r="B30" s="236"/>
      <c r="C30" s="256"/>
      <c r="D30" s="236"/>
      <c r="E30" s="272" t="s">
        <v>323</v>
      </c>
      <c r="F30" s="334" t="str">
        <f t="shared" si="3"/>
        <v>C0106_08</v>
      </c>
      <c r="G30" s="8" t="s">
        <v>323</v>
      </c>
      <c r="H30" s="8" t="str">
        <f t="shared" si="0"/>
        <v>08</v>
      </c>
      <c r="I30" s="8" t="str">
        <f>VLOOKUP(H30,燃料種!$A$2:$C$33,3,FALSE)</f>
        <v xml:space="preserve"> 30.5</v>
      </c>
    </row>
    <row r="31" spans="1:9">
      <c r="A31" s="235"/>
      <c r="B31" s="236"/>
      <c r="C31" s="256"/>
      <c r="D31" s="236"/>
      <c r="E31" s="272" t="s">
        <v>331</v>
      </c>
      <c r="F31" s="334" t="str">
        <f t="shared" si="3"/>
        <v>C0106_09</v>
      </c>
      <c r="G31" s="8" t="s">
        <v>331</v>
      </c>
      <c r="H31" s="8" t="str">
        <f t="shared" si="0"/>
        <v>09</v>
      </c>
      <c r="I31" s="8" t="str">
        <f>VLOOKUP(H31,燃料種!$A$2:$C$33,3,FALSE)</f>
        <v xml:space="preserve"> 33.1</v>
      </c>
    </row>
    <row r="32" spans="1:9">
      <c r="A32" s="235"/>
      <c r="B32" s="236"/>
      <c r="C32" s="256"/>
      <c r="D32" s="236"/>
      <c r="E32" s="272" t="s">
        <v>341</v>
      </c>
      <c r="F32" s="334" t="str">
        <f t="shared" si="3"/>
        <v>C0106_10</v>
      </c>
      <c r="G32" s="8" t="s">
        <v>341</v>
      </c>
      <c r="H32" s="8" t="str">
        <f t="shared" si="0"/>
        <v>10</v>
      </c>
      <c r="I32" s="8" t="str">
        <f>VLOOKUP(H32,燃料種!$A$2:$C$33,3,FALSE)</f>
        <v xml:space="preserve"> 37.3</v>
      </c>
    </row>
    <row r="33" spans="1:9">
      <c r="A33" s="235"/>
      <c r="B33" s="236"/>
      <c r="C33" s="256"/>
      <c r="D33" s="236"/>
      <c r="E33" s="272" t="s">
        <v>342</v>
      </c>
      <c r="F33" s="334" t="str">
        <f t="shared" si="3"/>
        <v>C0106_11</v>
      </c>
      <c r="G33" s="8" t="s">
        <v>342</v>
      </c>
      <c r="H33" s="8" t="str">
        <f t="shared" si="0"/>
        <v>11</v>
      </c>
      <c r="I33" s="8" t="str">
        <f>VLOOKUP(H33,燃料種!$A$2:$C$33,3,FALSE)</f>
        <v xml:space="preserve"> 40.9</v>
      </c>
    </row>
    <row r="34" spans="1:9">
      <c r="A34" s="235"/>
      <c r="B34" s="236"/>
      <c r="C34" s="256"/>
      <c r="D34" s="236"/>
      <c r="E34" s="272" t="s">
        <v>343</v>
      </c>
      <c r="F34" s="334" t="str">
        <f t="shared" si="3"/>
        <v>C0106_12</v>
      </c>
      <c r="G34" s="8" t="s">
        <v>343</v>
      </c>
      <c r="H34" s="8" t="str">
        <f t="shared" si="0"/>
        <v>12</v>
      </c>
      <c r="I34" s="8" t="str">
        <f>VLOOKUP(H34,燃料種!$A$2:$C$33,3,FALSE)</f>
        <v xml:space="preserve"> 35.3</v>
      </c>
    </row>
    <row r="35" spans="1:9">
      <c r="A35" s="235"/>
      <c r="B35" s="236"/>
      <c r="C35" s="256"/>
      <c r="D35" s="236"/>
      <c r="E35" s="272" t="s">
        <v>344</v>
      </c>
      <c r="F35" s="334" t="str">
        <f t="shared" si="3"/>
        <v>C0106_13</v>
      </c>
      <c r="G35" s="8" t="s">
        <v>344</v>
      </c>
      <c r="H35" s="8" t="str">
        <f t="shared" si="0"/>
        <v>13</v>
      </c>
      <c r="I35" s="8" t="str">
        <f>VLOOKUP(H35,燃料種!$A$2:$C$33,3,FALSE)</f>
        <v xml:space="preserve"> 38.2</v>
      </c>
    </row>
    <row r="36" spans="1:9">
      <c r="A36" s="235"/>
      <c r="B36" s="236"/>
      <c r="C36" s="256"/>
      <c r="D36" s="236"/>
      <c r="E36" s="272" t="s">
        <v>345</v>
      </c>
      <c r="F36" s="334" t="str">
        <f t="shared" si="3"/>
        <v>C0106_14</v>
      </c>
      <c r="G36" s="8" t="s">
        <v>345</v>
      </c>
      <c r="H36" s="8" t="str">
        <f t="shared" si="0"/>
        <v>14</v>
      </c>
      <c r="I36" s="8" t="str">
        <f>VLOOKUP(H36,燃料種!$A$2:$C$33,3,FALSE)</f>
        <v xml:space="preserve"> 34.6</v>
      </c>
    </row>
    <row r="37" spans="1:9">
      <c r="A37" s="235"/>
      <c r="B37" s="236"/>
      <c r="C37" s="256"/>
      <c r="D37" s="236"/>
      <c r="E37" s="272" t="s">
        <v>346</v>
      </c>
      <c r="F37" s="334" t="str">
        <f t="shared" si="3"/>
        <v>C0106_15</v>
      </c>
      <c r="G37" s="8" t="s">
        <v>346</v>
      </c>
      <c r="H37" s="8" t="str">
        <f t="shared" si="0"/>
        <v>15</v>
      </c>
      <c r="I37" s="8" t="str">
        <f>VLOOKUP(H37,燃料種!$A$2:$C$33,3,FALSE)</f>
        <v xml:space="preserve"> 33.6</v>
      </c>
    </row>
    <row r="38" spans="1:9">
      <c r="A38" s="235"/>
      <c r="B38" s="236"/>
      <c r="C38" s="256"/>
      <c r="D38" s="236"/>
      <c r="E38" s="272" t="s">
        <v>347</v>
      </c>
      <c r="F38" s="334" t="str">
        <f t="shared" si="3"/>
        <v>C0106_16</v>
      </c>
      <c r="G38" s="8" t="s">
        <v>347</v>
      </c>
      <c r="H38" s="8" t="str">
        <f t="shared" si="0"/>
        <v>16</v>
      </c>
      <c r="I38" s="8" t="str">
        <f>VLOOKUP(H38,燃料種!$A$2:$C$33,3,FALSE)</f>
        <v xml:space="preserve"> 36.7</v>
      </c>
    </row>
    <row r="39" spans="1:9">
      <c r="A39" s="235"/>
      <c r="B39" s="236"/>
      <c r="C39" s="256"/>
      <c r="D39" s="236"/>
      <c r="E39" s="272" t="s">
        <v>348</v>
      </c>
      <c r="F39" s="334" t="str">
        <f t="shared" si="3"/>
        <v>C0106_17</v>
      </c>
      <c r="G39" s="8" t="s">
        <v>348</v>
      </c>
      <c r="H39" s="8" t="str">
        <f t="shared" si="0"/>
        <v>17</v>
      </c>
      <c r="I39" s="8" t="str">
        <f>VLOOKUP(H39,燃料種!$A$2:$C$33,3,FALSE)</f>
        <v xml:space="preserve"> 36.7</v>
      </c>
    </row>
    <row r="40" spans="1:9">
      <c r="A40" s="235"/>
      <c r="B40" s="236"/>
      <c r="C40" s="256"/>
      <c r="D40" s="236"/>
      <c r="E40" s="272" t="s">
        <v>349</v>
      </c>
      <c r="F40" s="334" t="str">
        <f t="shared" si="3"/>
        <v>C0106_18</v>
      </c>
      <c r="G40" s="8" t="s">
        <v>349</v>
      </c>
      <c r="H40" s="8" t="str">
        <f t="shared" si="0"/>
        <v>18</v>
      </c>
      <c r="I40" s="8" t="str">
        <f>VLOOKUP(H40,燃料種!$A$2:$C$33,3,FALSE)</f>
        <v xml:space="preserve"> 37.7</v>
      </c>
    </row>
    <row r="41" spans="1:9">
      <c r="A41" s="235"/>
      <c r="B41" s="236"/>
      <c r="C41" s="256"/>
      <c r="D41" s="236"/>
      <c r="E41" s="272" t="s">
        <v>350</v>
      </c>
      <c r="F41" s="334" t="str">
        <f t="shared" si="3"/>
        <v>C0106_19</v>
      </c>
      <c r="G41" s="8" t="s">
        <v>350</v>
      </c>
      <c r="H41" s="8" t="str">
        <f t="shared" si="0"/>
        <v>19</v>
      </c>
      <c r="I41" s="8" t="str">
        <f>VLOOKUP(H41,燃料種!$A$2:$C$33,3,FALSE)</f>
        <v xml:space="preserve"> 39.1</v>
      </c>
    </row>
    <row r="42" spans="1:9">
      <c r="A42" s="235"/>
      <c r="B42" s="236"/>
      <c r="C42" s="256"/>
      <c r="D42" s="236"/>
      <c r="E42" s="272" t="s">
        <v>351</v>
      </c>
      <c r="F42" s="334" t="str">
        <f t="shared" si="3"/>
        <v>C0106_20</v>
      </c>
      <c r="G42" s="8" t="s">
        <v>351</v>
      </c>
      <c r="H42" s="8" t="str">
        <f t="shared" si="0"/>
        <v>20</v>
      </c>
      <c r="I42" s="8" t="str">
        <f>VLOOKUP(H42,燃料種!$A$2:$C$33,3,FALSE)</f>
        <v xml:space="preserve"> 41.9</v>
      </c>
    </row>
    <row r="43" spans="1:9">
      <c r="A43" s="235"/>
      <c r="B43" s="236"/>
      <c r="C43" s="256"/>
      <c r="D43" s="236"/>
      <c r="E43" s="272" t="s">
        <v>352</v>
      </c>
      <c r="F43" s="334" t="str">
        <f t="shared" si="3"/>
        <v>C0106_21</v>
      </c>
      <c r="G43" s="8" t="s">
        <v>352</v>
      </c>
      <c r="H43" s="8" t="str">
        <f t="shared" si="0"/>
        <v>21</v>
      </c>
      <c r="I43" s="8" t="str">
        <f>VLOOKUP(H43,燃料種!$A$2:$C$33,3,FALSE)</f>
        <v xml:space="preserve"> 40.2</v>
      </c>
    </row>
    <row r="44" spans="1:9">
      <c r="A44" s="235"/>
      <c r="B44" s="236"/>
      <c r="C44" s="256"/>
      <c r="D44" s="236"/>
      <c r="E44" s="272" t="s">
        <v>353</v>
      </c>
      <c r="F44" s="334" t="str">
        <f t="shared" si="3"/>
        <v>C0106_22</v>
      </c>
      <c r="G44" s="8" t="s">
        <v>353</v>
      </c>
      <c r="H44" s="8" t="str">
        <f t="shared" si="0"/>
        <v>22</v>
      </c>
      <c r="I44" s="8" t="str">
        <f>VLOOKUP(H44,燃料種!$A$2:$C$33,3,FALSE)</f>
        <v xml:space="preserve"> 37.9</v>
      </c>
    </row>
    <row r="45" spans="1:9">
      <c r="A45" s="235"/>
      <c r="B45" s="236"/>
      <c r="C45" s="256"/>
      <c r="D45" s="236"/>
      <c r="E45" s="272" t="s">
        <v>332</v>
      </c>
      <c r="F45" s="334" t="str">
        <f t="shared" si="3"/>
        <v>C0106_23</v>
      </c>
      <c r="G45" s="8" t="s">
        <v>332</v>
      </c>
      <c r="H45" s="8" t="str">
        <f t="shared" si="0"/>
        <v>23</v>
      </c>
      <c r="I45" s="8" t="str">
        <f>VLOOKUP(H45,燃料種!$A$2:$C$33,3,FALSE)</f>
        <v xml:space="preserve"> 50.8</v>
      </c>
    </row>
    <row r="46" spans="1:9">
      <c r="A46" s="235"/>
      <c r="B46" s="236"/>
      <c r="C46" s="256"/>
      <c r="D46" s="236"/>
      <c r="E46" s="272" t="s">
        <v>333</v>
      </c>
      <c r="F46" s="334" t="str">
        <f t="shared" si="3"/>
        <v>C0106_24</v>
      </c>
      <c r="G46" s="8" t="s">
        <v>333</v>
      </c>
      <c r="H46" s="8" t="str">
        <f t="shared" si="0"/>
        <v>24</v>
      </c>
      <c r="I46" s="8" t="str">
        <f>VLOOKUP(H46,燃料種!$A$2:$C$33,3,FALSE)</f>
        <v xml:space="preserve"> 44.9</v>
      </c>
    </row>
    <row r="47" spans="1:9">
      <c r="A47" s="235"/>
      <c r="B47" s="236"/>
      <c r="C47" s="256"/>
      <c r="D47" s="236"/>
      <c r="E47" s="272" t="s">
        <v>334</v>
      </c>
      <c r="F47" s="334" t="str">
        <f t="shared" si="3"/>
        <v>C0106_25</v>
      </c>
      <c r="G47" s="8" t="s">
        <v>334</v>
      </c>
      <c r="H47" s="8" t="str">
        <f t="shared" si="0"/>
        <v>25</v>
      </c>
      <c r="I47" s="8" t="str">
        <f>VLOOKUP(H47,燃料種!$A$2:$C$33,3,FALSE)</f>
        <v xml:space="preserve"> 54.6</v>
      </c>
    </row>
    <row r="48" spans="1:9">
      <c r="A48" s="235"/>
      <c r="B48" s="236"/>
      <c r="C48" s="256"/>
      <c r="D48" s="236"/>
      <c r="E48" s="272" t="s">
        <v>335</v>
      </c>
      <c r="F48" s="334" t="str">
        <f t="shared" si="3"/>
        <v>C0106_26</v>
      </c>
      <c r="G48" s="8" t="s">
        <v>335</v>
      </c>
      <c r="H48" s="8" t="str">
        <f t="shared" si="0"/>
        <v>26</v>
      </c>
      <c r="I48" s="8" t="str">
        <f>VLOOKUP(H48,燃料種!$A$2:$C$33,3,FALSE)</f>
        <v xml:space="preserve"> 43.5</v>
      </c>
    </row>
    <row r="49" spans="1:9">
      <c r="A49" s="235"/>
      <c r="B49" s="236"/>
      <c r="C49" s="256"/>
      <c r="D49" s="236"/>
      <c r="E49" s="272" t="s">
        <v>336</v>
      </c>
      <c r="F49" s="334" t="str">
        <f t="shared" si="3"/>
        <v>C0106_27</v>
      </c>
      <c r="G49" s="8" t="s">
        <v>336</v>
      </c>
      <c r="H49" s="8" t="str">
        <f t="shared" si="0"/>
        <v>27</v>
      </c>
      <c r="I49" s="8" t="str">
        <f>VLOOKUP(H49,燃料種!$A$2:$C$33,3,FALSE)</f>
        <v xml:space="preserve"> 21.1</v>
      </c>
    </row>
    <row r="50" spans="1:9">
      <c r="A50" s="235"/>
      <c r="B50" s="236"/>
      <c r="C50" s="256"/>
      <c r="D50" s="236"/>
      <c r="E50" s="272" t="s">
        <v>337</v>
      </c>
      <c r="F50" s="334" t="str">
        <f t="shared" si="3"/>
        <v>C0106_28</v>
      </c>
      <c r="G50" s="8" t="s">
        <v>337</v>
      </c>
      <c r="H50" s="8" t="str">
        <f t="shared" si="0"/>
        <v>28</v>
      </c>
      <c r="I50" s="8" t="str">
        <f>VLOOKUP(H50,燃料種!$A$2:$C$33,3,FALSE)</f>
        <v xml:space="preserve"> 3.41</v>
      </c>
    </row>
    <row r="51" spans="1:9">
      <c r="A51" s="235"/>
      <c r="B51" s="236"/>
      <c r="C51" s="256"/>
      <c r="D51" s="236"/>
      <c r="E51" s="272" t="s">
        <v>338</v>
      </c>
      <c r="F51" s="334" t="str">
        <f t="shared" si="3"/>
        <v>C0106_29</v>
      </c>
      <c r="G51" s="8" t="s">
        <v>338</v>
      </c>
      <c r="H51" s="8" t="str">
        <f t="shared" si="0"/>
        <v>29</v>
      </c>
      <c r="I51" s="8" t="str">
        <f>VLOOKUP(H51,燃料種!$A$2:$C$33,3,FALSE)</f>
        <v xml:space="preserve"> 8.41</v>
      </c>
    </row>
    <row r="52" spans="1:9">
      <c r="A52" s="235"/>
      <c r="B52" s="236"/>
      <c r="C52" s="256"/>
      <c r="D52" s="236"/>
      <c r="E52" s="272" t="s">
        <v>929</v>
      </c>
      <c r="F52" s="334" t="str">
        <f t="shared" si="3"/>
        <v>C0106_30</v>
      </c>
      <c r="G52" s="8" t="s">
        <v>339</v>
      </c>
      <c r="H52" s="8" t="str">
        <f t="shared" si="0"/>
        <v>30</v>
      </c>
      <c r="I52" s="8" t="str">
        <f>VLOOKUP(H52,燃料種!$A$2:$C$33,3,FALSE)</f>
        <v>46.04655</v>
      </c>
    </row>
    <row r="53" spans="1:9">
      <c r="A53" s="235"/>
      <c r="B53" s="236"/>
      <c r="C53" s="256"/>
      <c r="D53" s="236"/>
      <c r="E53" s="272" t="s">
        <v>340</v>
      </c>
      <c r="F53" s="334" t="str">
        <f t="shared" si="3"/>
        <v>C0106_31</v>
      </c>
      <c r="G53" s="8" t="s">
        <v>340</v>
      </c>
      <c r="H53" s="8" t="str">
        <f t="shared" si="0"/>
        <v>31</v>
      </c>
      <c r="I53" s="8" t="str">
        <f>VLOOKUP(H53,燃料種!$A$2:$C$33,3,FALSE)</f>
        <v xml:space="preserve"> 28.5</v>
      </c>
    </row>
    <row r="54" spans="1:9">
      <c r="A54" s="235"/>
      <c r="B54" s="236"/>
      <c r="C54" s="256"/>
      <c r="D54" s="19"/>
      <c r="E54" s="272" t="s">
        <v>324</v>
      </c>
      <c r="F54" s="334" t="str">
        <f t="shared" si="3"/>
        <v>C0106_32</v>
      </c>
      <c r="G54" s="8" t="s">
        <v>324</v>
      </c>
      <c r="H54" s="8" t="str">
        <f t="shared" si="0"/>
        <v>32</v>
      </c>
      <c r="I54" s="8" t="str">
        <f>VLOOKUP(H54,燃料種!$A$2:$C$33,3,FALSE)</f>
        <v>13.9</v>
      </c>
    </row>
    <row r="55" spans="1:9">
      <c r="A55" s="235"/>
      <c r="B55" s="236"/>
      <c r="C55" s="256"/>
      <c r="D55" s="262" t="s">
        <v>882</v>
      </c>
      <c r="E55" s="272" t="s">
        <v>325</v>
      </c>
      <c r="F55" s="334" t="str">
        <f t="shared" ref="F55:F63" si="4">LEFT($D$55,5)&amp;"_"&amp;LEFT(E55,2)</f>
        <v>C0107_01</v>
      </c>
      <c r="G55" s="8" t="s">
        <v>325</v>
      </c>
      <c r="H55" s="8" t="str">
        <f t="shared" si="0"/>
        <v>01</v>
      </c>
      <c r="I55" s="8" t="str">
        <f>VLOOKUP(H55,燃料種!$A$2:$C$33,3,FALSE)</f>
        <v xml:space="preserve"> 29.0</v>
      </c>
    </row>
    <row r="56" spans="1:9">
      <c r="A56" s="235"/>
      <c r="B56" s="236"/>
      <c r="C56" s="256"/>
      <c r="D56" s="236"/>
      <c r="E56" s="272" t="s">
        <v>326</v>
      </c>
      <c r="F56" s="334" t="str">
        <f t="shared" si="4"/>
        <v>C0107_02</v>
      </c>
      <c r="G56" s="8" t="s">
        <v>326</v>
      </c>
      <c r="H56" s="8" t="str">
        <f t="shared" si="0"/>
        <v>02</v>
      </c>
      <c r="I56" s="8" t="str">
        <f>VLOOKUP(H56,燃料種!$A$2:$C$33,3,FALSE)</f>
        <v xml:space="preserve"> 25.7</v>
      </c>
    </row>
    <row r="57" spans="1:9">
      <c r="A57" s="235"/>
      <c r="B57" s="236"/>
      <c r="C57" s="256"/>
      <c r="D57" s="236"/>
      <c r="E57" s="272" t="s">
        <v>327</v>
      </c>
      <c r="F57" s="334" t="str">
        <f t="shared" si="4"/>
        <v>C0107_03</v>
      </c>
      <c r="G57" s="8" t="s">
        <v>327</v>
      </c>
      <c r="H57" s="8" t="str">
        <f t="shared" si="0"/>
        <v>03</v>
      </c>
      <c r="I57" s="8" t="str">
        <f>VLOOKUP(H57,燃料種!$A$2:$C$33,3,FALSE)</f>
        <v xml:space="preserve"> 26.9</v>
      </c>
    </row>
    <row r="58" spans="1:9">
      <c r="A58" s="235"/>
      <c r="B58" s="236"/>
      <c r="C58" s="256"/>
      <c r="D58" s="236"/>
      <c r="E58" s="272" t="s">
        <v>328</v>
      </c>
      <c r="F58" s="334" t="str">
        <f t="shared" si="4"/>
        <v>C0107_04</v>
      </c>
      <c r="G58" s="8" t="s">
        <v>328</v>
      </c>
      <c r="H58" s="8" t="str">
        <f t="shared" si="0"/>
        <v>04</v>
      </c>
      <c r="I58" s="8" t="str">
        <f>VLOOKUP(H58,燃料種!$A$2:$C$33,3,FALSE)</f>
        <v xml:space="preserve"> 29.4</v>
      </c>
    </row>
    <row r="59" spans="1:9">
      <c r="A59" s="235"/>
      <c r="B59" s="236"/>
      <c r="C59" s="256"/>
      <c r="D59" s="236"/>
      <c r="E59" s="272" t="s">
        <v>329</v>
      </c>
      <c r="F59" s="334" t="str">
        <f t="shared" si="4"/>
        <v>C0107_05</v>
      </c>
      <c r="G59" s="8" t="s">
        <v>329</v>
      </c>
      <c r="H59" s="8" t="str">
        <f t="shared" si="0"/>
        <v>05</v>
      </c>
      <c r="I59" s="8" t="str">
        <f>VLOOKUP(H59,燃料種!$A$2:$C$33,3,FALSE)</f>
        <v xml:space="preserve"> 29.9</v>
      </c>
    </row>
    <row r="60" spans="1:9">
      <c r="A60" s="235"/>
      <c r="B60" s="236"/>
      <c r="C60" s="256"/>
      <c r="D60" s="236"/>
      <c r="E60" s="272" t="s">
        <v>330</v>
      </c>
      <c r="F60" s="334" t="str">
        <f t="shared" si="4"/>
        <v>C0107_06</v>
      </c>
      <c r="G60" s="8" t="s">
        <v>330</v>
      </c>
      <c r="H60" s="8" t="str">
        <f t="shared" si="0"/>
        <v>06</v>
      </c>
      <c r="I60" s="8" t="str">
        <f>VLOOKUP(H60,燃料種!$A$2:$C$33,3,FALSE)</f>
        <v xml:space="preserve"> 23.9</v>
      </c>
    </row>
    <row r="61" spans="1:9">
      <c r="A61" s="235"/>
      <c r="B61" s="236"/>
      <c r="C61" s="256"/>
      <c r="D61" s="236"/>
      <c r="E61" s="272" t="s">
        <v>322</v>
      </c>
      <c r="F61" s="334" t="str">
        <f t="shared" si="4"/>
        <v>C0107_07</v>
      </c>
      <c r="G61" s="8" t="s">
        <v>322</v>
      </c>
      <c r="H61" s="8" t="str">
        <f t="shared" si="0"/>
        <v>07</v>
      </c>
      <c r="I61" s="8" t="str">
        <f>VLOOKUP(H61,燃料種!$A$2:$C$33,3,FALSE)</f>
        <v xml:space="preserve"> 14.4</v>
      </c>
    </row>
    <row r="62" spans="1:9">
      <c r="A62" s="235"/>
      <c r="B62" s="236"/>
      <c r="C62" s="256"/>
      <c r="D62" s="236"/>
      <c r="E62" s="272" t="s">
        <v>323</v>
      </c>
      <c r="F62" s="334" t="str">
        <f t="shared" si="4"/>
        <v>C0107_08</v>
      </c>
      <c r="G62" s="8" t="s">
        <v>323</v>
      </c>
      <c r="H62" s="8" t="str">
        <f t="shared" si="0"/>
        <v>08</v>
      </c>
      <c r="I62" s="8" t="str">
        <f>VLOOKUP(H62,燃料種!$A$2:$C$33,3,FALSE)</f>
        <v xml:space="preserve"> 30.5</v>
      </c>
    </row>
    <row r="63" spans="1:9">
      <c r="A63" s="235"/>
      <c r="B63" s="236"/>
      <c r="C63" s="256"/>
      <c r="D63" s="19"/>
      <c r="E63" s="272" t="s">
        <v>331</v>
      </c>
      <c r="F63" s="334" t="str">
        <f t="shared" si="4"/>
        <v>C0107_09</v>
      </c>
      <c r="G63" s="8" t="s">
        <v>331</v>
      </c>
      <c r="H63" s="8" t="str">
        <f t="shared" si="0"/>
        <v>09</v>
      </c>
      <c r="I63" s="8" t="str">
        <f>VLOOKUP(H63,燃料種!$A$2:$C$33,3,FALSE)</f>
        <v xml:space="preserve"> 33.1</v>
      </c>
    </row>
    <row r="64" spans="1:9">
      <c r="A64" s="235"/>
      <c r="B64" s="236"/>
      <c r="C64" s="256"/>
      <c r="D64" s="262" t="s">
        <v>1534</v>
      </c>
      <c r="E64" s="272" t="s">
        <v>332</v>
      </c>
      <c r="F64" s="334" t="str">
        <f t="shared" ref="F64:F72" si="5">LEFT($D$64,5)&amp;"_"&amp;LEFT(E64,2)</f>
        <v>C0108_23</v>
      </c>
      <c r="G64" s="8" t="s">
        <v>332</v>
      </c>
      <c r="H64" s="8" t="str">
        <f t="shared" si="0"/>
        <v>23</v>
      </c>
      <c r="I64" s="8" t="str">
        <f>VLOOKUP(H64,燃料種!$A$2:$C$33,3,FALSE)</f>
        <v xml:space="preserve"> 50.8</v>
      </c>
    </row>
    <row r="65" spans="1:9">
      <c r="A65" s="235"/>
      <c r="B65" s="236"/>
      <c r="C65" s="256"/>
      <c r="D65" s="236"/>
      <c r="E65" s="272" t="s">
        <v>333</v>
      </c>
      <c r="F65" s="334" t="str">
        <f t="shared" si="5"/>
        <v>C0108_24</v>
      </c>
      <c r="G65" s="8" t="s">
        <v>333</v>
      </c>
      <c r="H65" s="8" t="str">
        <f t="shared" si="0"/>
        <v>24</v>
      </c>
      <c r="I65" s="8" t="str">
        <f>VLOOKUP(H65,燃料種!$A$2:$C$33,3,FALSE)</f>
        <v xml:space="preserve"> 44.9</v>
      </c>
    </row>
    <row r="66" spans="1:9">
      <c r="A66" s="235"/>
      <c r="B66" s="236"/>
      <c r="C66" s="256"/>
      <c r="D66" s="236"/>
      <c r="E66" s="272" t="s">
        <v>334</v>
      </c>
      <c r="F66" s="334" t="str">
        <f t="shared" si="5"/>
        <v>C0108_25</v>
      </c>
      <c r="G66" s="8" t="s">
        <v>334</v>
      </c>
      <c r="H66" s="8" t="str">
        <f t="shared" si="0"/>
        <v>25</v>
      </c>
      <c r="I66" s="8" t="str">
        <f>VLOOKUP(H66,燃料種!$A$2:$C$33,3,FALSE)</f>
        <v xml:space="preserve"> 54.6</v>
      </c>
    </row>
    <row r="67" spans="1:9">
      <c r="A67" s="235"/>
      <c r="B67" s="236"/>
      <c r="C67" s="256"/>
      <c r="D67" s="236"/>
      <c r="E67" s="272" t="s">
        <v>335</v>
      </c>
      <c r="F67" s="334" t="str">
        <f t="shared" si="5"/>
        <v>C0108_26</v>
      </c>
      <c r="G67" s="8" t="s">
        <v>335</v>
      </c>
      <c r="H67" s="8" t="str">
        <f t="shared" ref="H67:H130" si="6">LEFT(G67,2)</f>
        <v>26</v>
      </c>
      <c r="I67" s="8" t="str">
        <f>VLOOKUP(H67,燃料種!$A$2:$C$33,3,FALSE)</f>
        <v xml:space="preserve"> 43.5</v>
      </c>
    </row>
    <row r="68" spans="1:9">
      <c r="A68" s="235"/>
      <c r="B68" s="236"/>
      <c r="C68" s="256"/>
      <c r="D68" s="236"/>
      <c r="E68" s="272" t="s">
        <v>336</v>
      </c>
      <c r="F68" s="334" t="str">
        <f t="shared" si="5"/>
        <v>C0108_27</v>
      </c>
      <c r="G68" s="8" t="s">
        <v>336</v>
      </c>
      <c r="H68" s="8" t="str">
        <f t="shared" si="6"/>
        <v>27</v>
      </c>
      <c r="I68" s="8" t="str">
        <f>VLOOKUP(H68,燃料種!$A$2:$C$33,3,FALSE)</f>
        <v xml:space="preserve"> 21.1</v>
      </c>
    </row>
    <row r="69" spans="1:9">
      <c r="A69" s="235"/>
      <c r="B69" s="236"/>
      <c r="C69" s="256"/>
      <c r="D69" s="236"/>
      <c r="E69" s="272" t="s">
        <v>337</v>
      </c>
      <c r="F69" s="334" t="str">
        <f t="shared" si="5"/>
        <v>C0108_28</v>
      </c>
      <c r="G69" s="8" t="s">
        <v>337</v>
      </c>
      <c r="H69" s="8" t="str">
        <f t="shared" si="6"/>
        <v>28</v>
      </c>
      <c r="I69" s="8" t="str">
        <f>VLOOKUP(H69,燃料種!$A$2:$C$33,3,FALSE)</f>
        <v xml:space="preserve"> 3.41</v>
      </c>
    </row>
    <row r="70" spans="1:9">
      <c r="A70" s="235"/>
      <c r="B70" s="236"/>
      <c r="C70" s="256"/>
      <c r="D70" s="236"/>
      <c r="E70" s="272" t="s">
        <v>338</v>
      </c>
      <c r="F70" s="334" t="str">
        <f t="shared" si="5"/>
        <v>C0108_29</v>
      </c>
      <c r="G70" s="8" t="s">
        <v>338</v>
      </c>
      <c r="H70" s="8" t="str">
        <f t="shared" si="6"/>
        <v>29</v>
      </c>
      <c r="I70" s="8" t="str">
        <f>VLOOKUP(H70,燃料種!$A$2:$C$33,3,FALSE)</f>
        <v xml:space="preserve"> 8.41</v>
      </c>
    </row>
    <row r="71" spans="1:9">
      <c r="A71" s="235"/>
      <c r="B71" s="236"/>
      <c r="C71" s="256"/>
      <c r="D71" s="236"/>
      <c r="E71" s="272" t="s">
        <v>929</v>
      </c>
      <c r="F71" s="334" t="str">
        <f t="shared" si="5"/>
        <v>C0108_30</v>
      </c>
      <c r="G71" s="8" t="s">
        <v>339</v>
      </c>
      <c r="H71" s="8" t="str">
        <f t="shared" si="6"/>
        <v>30</v>
      </c>
      <c r="I71" s="8" t="str">
        <f>VLOOKUP(H71,燃料種!$A$2:$C$33,3,FALSE)</f>
        <v>46.04655</v>
      </c>
    </row>
    <row r="72" spans="1:9">
      <c r="A72" s="235"/>
      <c r="B72" s="236"/>
      <c r="C72" s="256"/>
      <c r="D72" s="19"/>
      <c r="E72" s="272" t="s">
        <v>340</v>
      </c>
      <c r="F72" s="334" t="str">
        <f t="shared" si="5"/>
        <v>C0108_31</v>
      </c>
      <c r="G72" s="8" t="s">
        <v>340</v>
      </c>
      <c r="H72" s="8" t="str">
        <f t="shared" si="6"/>
        <v>31</v>
      </c>
      <c r="I72" s="8" t="str">
        <f>VLOOKUP(H72,燃料種!$A$2:$C$33,3,FALSE)</f>
        <v xml:space="preserve"> 28.5</v>
      </c>
    </row>
    <row r="73" spans="1:9">
      <c r="A73" s="235"/>
      <c r="B73" s="236"/>
      <c r="C73" s="256"/>
      <c r="D73" s="262" t="s">
        <v>1535</v>
      </c>
      <c r="E73" s="272" t="s">
        <v>325</v>
      </c>
      <c r="F73" s="334" t="str">
        <f t="shared" ref="F73:F81" si="7">LEFT($D$73,5)&amp;"_"&amp;LEFT(E73,2)</f>
        <v>C0109_01</v>
      </c>
      <c r="G73" s="8" t="s">
        <v>325</v>
      </c>
      <c r="H73" s="8" t="str">
        <f t="shared" si="6"/>
        <v>01</v>
      </c>
      <c r="I73" s="8" t="str">
        <f>VLOOKUP(H73,燃料種!$A$2:$C$33,3,FALSE)</f>
        <v xml:space="preserve"> 29.0</v>
      </c>
    </row>
    <row r="74" spans="1:9">
      <c r="A74" s="235"/>
      <c r="B74" s="236"/>
      <c r="C74" s="256"/>
      <c r="D74" s="236"/>
      <c r="E74" s="272" t="s">
        <v>326</v>
      </c>
      <c r="F74" s="334" t="str">
        <f t="shared" si="7"/>
        <v>C0109_02</v>
      </c>
      <c r="G74" s="8" t="s">
        <v>326</v>
      </c>
      <c r="H74" s="8" t="str">
        <f t="shared" si="6"/>
        <v>02</v>
      </c>
      <c r="I74" s="8" t="str">
        <f>VLOOKUP(H74,燃料種!$A$2:$C$33,3,FALSE)</f>
        <v xml:space="preserve"> 25.7</v>
      </c>
    </row>
    <row r="75" spans="1:9">
      <c r="A75" s="235"/>
      <c r="B75" s="236"/>
      <c r="C75" s="256"/>
      <c r="D75" s="236"/>
      <c r="E75" s="272" t="s">
        <v>327</v>
      </c>
      <c r="F75" s="334" t="str">
        <f t="shared" si="7"/>
        <v>C0109_03</v>
      </c>
      <c r="G75" s="8" t="s">
        <v>327</v>
      </c>
      <c r="H75" s="8" t="str">
        <f t="shared" si="6"/>
        <v>03</v>
      </c>
      <c r="I75" s="8" t="str">
        <f>VLOOKUP(H75,燃料種!$A$2:$C$33,3,FALSE)</f>
        <v xml:space="preserve"> 26.9</v>
      </c>
    </row>
    <row r="76" spans="1:9">
      <c r="A76" s="235"/>
      <c r="B76" s="236"/>
      <c r="C76" s="256"/>
      <c r="D76" s="236"/>
      <c r="E76" s="272" t="s">
        <v>328</v>
      </c>
      <c r="F76" s="334" t="str">
        <f t="shared" si="7"/>
        <v>C0109_04</v>
      </c>
      <c r="G76" s="8" t="s">
        <v>328</v>
      </c>
      <c r="H76" s="8" t="str">
        <f t="shared" si="6"/>
        <v>04</v>
      </c>
      <c r="I76" s="8" t="str">
        <f>VLOOKUP(H76,燃料種!$A$2:$C$33,3,FALSE)</f>
        <v xml:space="preserve"> 29.4</v>
      </c>
    </row>
    <row r="77" spans="1:9">
      <c r="A77" s="235"/>
      <c r="B77" s="236"/>
      <c r="C77" s="256"/>
      <c r="D77" s="236"/>
      <c r="E77" s="272" t="s">
        <v>329</v>
      </c>
      <c r="F77" s="334" t="str">
        <f t="shared" si="7"/>
        <v>C0109_05</v>
      </c>
      <c r="G77" s="8" t="s">
        <v>329</v>
      </c>
      <c r="H77" s="8" t="str">
        <f t="shared" si="6"/>
        <v>05</v>
      </c>
      <c r="I77" s="8" t="str">
        <f>VLOOKUP(H77,燃料種!$A$2:$C$33,3,FALSE)</f>
        <v xml:space="preserve"> 29.9</v>
      </c>
    </row>
    <row r="78" spans="1:9">
      <c r="A78" s="235"/>
      <c r="B78" s="236"/>
      <c r="C78" s="256"/>
      <c r="D78" s="236"/>
      <c r="E78" s="272" t="s">
        <v>330</v>
      </c>
      <c r="F78" s="334" t="str">
        <f t="shared" si="7"/>
        <v>C0109_06</v>
      </c>
      <c r="G78" s="8" t="s">
        <v>330</v>
      </c>
      <c r="H78" s="8" t="str">
        <f t="shared" si="6"/>
        <v>06</v>
      </c>
      <c r="I78" s="8" t="str">
        <f>VLOOKUP(H78,燃料種!$A$2:$C$33,3,FALSE)</f>
        <v xml:space="preserve"> 23.9</v>
      </c>
    </row>
    <row r="79" spans="1:9">
      <c r="A79" s="235"/>
      <c r="B79" s="236"/>
      <c r="C79" s="256"/>
      <c r="D79" s="236"/>
      <c r="E79" s="272" t="s">
        <v>322</v>
      </c>
      <c r="F79" s="334" t="str">
        <f t="shared" si="7"/>
        <v>C0109_07</v>
      </c>
      <c r="G79" s="8" t="s">
        <v>322</v>
      </c>
      <c r="H79" s="8" t="str">
        <f t="shared" si="6"/>
        <v>07</v>
      </c>
      <c r="I79" s="8" t="str">
        <f>VLOOKUP(H79,燃料種!$A$2:$C$33,3,FALSE)</f>
        <v xml:space="preserve"> 14.4</v>
      </c>
    </row>
    <row r="80" spans="1:9">
      <c r="A80" s="235"/>
      <c r="B80" s="236"/>
      <c r="C80" s="256"/>
      <c r="D80" s="236"/>
      <c r="E80" s="272" t="s">
        <v>323</v>
      </c>
      <c r="F80" s="334" t="str">
        <f t="shared" si="7"/>
        <v>C0109_08</v>
      </c>
      <c r="G80" s="8" t="s">
        <v>323</v>
      </c>
      <c r="H80" s="8" t="str">
        <f t="shared" si="6"/>
        <v>08</v>
      </c>
      <c r="I80" s="8" t="str">
        <f>VLOOKUP(H80,燃料種!$A$2:$C$33,3,FALSE)</f>
        <v xml:space="preserve"> 30.5</v>
      </c>
    </row>
    <row r="81" spans="1:9">
      <c r="A81" s="235"/>
      <c r="B81" s="236"/>
      <c r="C81" s="256"/>
      <c r="D81" s="19"/>
      <c r="E81" s="272" t="s">
        <v>331</v>
      </c>
      <c r="F81" s="334" t="str">
        <f t="shared" si="7"/>
        <v>C0109_09</v>
      </c>
      <c r="G81" s="8" t="s">
        <v>331</v>
      </c>
      <c r="H81" s="8" t="str">
        <f t="shared" si="6"/>
        <v>09</v>
      </c>
      <c r="I81" s="8" t="str">
        <f>VLOOKUP(H81,燃料種!$A$2:$C$33,3,FALSE)</f>
        <v xml:space="preserve"> 33.1</v>
      </c>
    </row>
    <row r="82" spans="1:9">
      <c r="A82" s="235"/>
      <c r="B82" s="236"/>
      <c r="C82" s="256"/>
      <c r="D82" s="262" t="s">
        <v>1536</v>
      </c>
      <c r="E82" s="272" t="s">
        <v>332</v>
      </c>
      <c r="F82" s="334" t="str">
        <f t="shared" ref="F82:F90" si="8">LEFT($D$82,5)&amp;"_"&amp;LEFT(E82,2)</f>
        <v>C0110_23</v>
      </c>
      <c r="G82" s="8" t="s">
        <v>332</v>
      </c>
      <c r="H82" s="8" t="str">
        <f t="shared" si="6"/>
        <v>23</v>
      </c>
      <c r="I82" s="8" t="str">
        <f>VLOOKUP(H82,燃料種!$A$2:$C$33,3,FALSE)</f>
        <v xml:space="preserve"> 50.8</v>
      </c>
    </row>
    <row r="83" spans="1:9">
      <c r="A83" s="235"/>
      <c r="B83" s="236"/>
      <c r="C83" s="256"/>
      <c r="D83" s="236"/>
      <c r="E83" s="272" t="s">
        <v>333</v>
      </c>
      <c r="F83" s="334" t="str">
        <f t="shared" si="8"/>
        <v>C0110_24</v>
      </c>
      <c r="G83" s="8" t="s">
        <v>333</v>
      </c>
      <c r="H83" s="8" t="str">
        <f t="shared" si="6"/>
        <v>24</v>
      </c>
      <c r="I83" s="8" t="str">
        <f>VLOOKUP(H83,燃料種!$A$2:$C$33,3,FALSE)</f>
        <v xml:space="preserve"> 44.9</v>
      </c>
    </row>
    <row r="84" spans="1:9">
      <c r="A84" s="235"/>
      <c r="B84" s="236"/>
      <c r="C84" s="256"/>
      <c r="D84" s="236"/>
      <c r="E84" s="272" t="s">
        <v>334</v>
      </c>
      <c r="F84" s="334" t="str">
        <f t="shared" si="8"/>
        <v>C0110_25</v>
      </c>
      <c r="G84" s="8" t="s">
        <v>334</v>
      </c>
      <c r="H84" s="8" t="str">
        <f t="shared" si="6"/>
        <v>25</v>
      </c>
      <c r="I84" s="8" t="str">
        <f>VLOOKUP(H84,燃料種!$A$2:$C$33,3,FALSE)</f>
        <v xml:space="preserve"> 54.6</v>
      </c>
    </row>
    <row r="85" spans="1:9">
      <c r="A85" s="235"/>
      <c r="B85" s="236"/>
      <c r="C85" s="256"/>
      <c r="D85" s="236"/>
      <c r="E85" s="272" t="s">
        <v>335</v>
      </c>
      <c r="F85" s="334" t="str">
        <f t="shared" si="8"/>
        <v>C0110_26</v>
      </c>
      <c r="G85" s="8" t="s">
        <v>335</v>
      </c>
      <c r="H85" s="8" t="str">
        <f t="shared" si="6"/>
        <v>26</v>
      </c>
      <c r="I85" s="8" t="str">
        <f>VLOOKUP(H85,燃料種!$A$2:$C$33,3,FALSE)</f>
        <v xml:space="preserve"> 43.5</v>
      </c>
    </row>
    <row r="86" spans="1:9">
      <c r="A86" s="235"/>
      <c r="B86" s="236"/>
      <c r="C86" s="256"/>
      <c r="D86" s="236"/>
      <c r="E86" s="272" t="s">
        <v>336</v>
      </c>
      <c r="F86" s="334" t="str">
        <f t="shared" si="8"/>
        <v>C0110_27</v>
      </c>
      <c r="G86" s="8" t="s">
        <v>336</v>
      </c>
      <c r="H86" s="8" t="str">
        <f t="shared" si="6"/>
        <v>27</v>
      </c>
      <c r="I86" s="8" t="str">
        <f>VLOOKUP(H86,燃料種!$A$2:$C$33,3,FALSE)</f>
        <v xml:space="preserve"> 21.1</v>
      </c>
    </row>
    <row r="87" spans="1:9">
      <c r="A87" s="235"/>
      <c r="B87" s="236"/>
      <c r="C87" s="256"/>
      <c r="D87" s="236"/>
      <c r="E87" s="272" t="s">
        <v>337</v>
      </c>
      <c r="F87" s="334" t="str">
        <f t="shared" si="8"/>
        <v>C0110_28</v>
      </c>
      <c r="G87" s="8" t="s">
        <v>337</v>
      </c>
      <c r="H87" s="8" t="str">
        <f t="shared" si="6"/>
        <v>28</v>
      </c>
      <c r="I87" s="8" t="str">
        <f>VLOOKUP(H87,燃料種!$A$2:$C$33,3,FALSE)</f>
        <v xml:space="preserve"> 3.41</v>
      </c>
    </row>
    <row r="88" spans="1:9">
      <c r="A88" s="235"/>
      <c r="B88" s="236"/>
      <c r="C88" s="256"/>
      <c r="D88" s="236"/>
      <c r="E88" s="272" t="s">
        <v>338</v>
      </c>
      <c r="F88" s="334" t="str">
        <f t="shared" si="8"/>
        <v>C0110_29</v>
      </c>
      <c r="G88" s="8" t="s">
        <v>338</v>
      </c>
      <c r="H88" s="8" t="str">
        <f t="shared" si="6"/>
        <v>29</v>
      </c>
      <c r="I88" s="8" t="str">
        <f>VLOOKUP(H88,燃料種!$A$2:$C$33,3,FALSE)</f>
        <v xml:space="preserve"> 8.41</v>
      </c>
    </row>
    <row r="89" spans="1:9">
      <c r="A89" s="235"/>
      <c r="B89" s="236"/>
      <c r="C89" s="256"/>
      <c r="D89" s="236"/>
      <c r="E89" s="272" t="s">
        <v>929</v>
      </c>
      <c r="F89" s="334" t="str">
        <f t="shared" si="8"/>
        <v>C0110_30</v>
      </c>
      <c r="G89" s="8" t="s">
        <v>339</v>
      </c>
      <c r="H89" s="8" t="str">
        <f t="shared" si="6"/>
        <v>30</v>
      </c>
      <c r="I89" s="8" t="str">
        <f>VLOOKUP(H89,燃料種!$A$2:$C$33,3,FALSE)</f>
        <v>46.04655</v>
      </c>
    </row>
    <row r="90" spans="1:9">
      <c r="A90" s="235"/>
      <c r="B90" s="236"/>
      <c r="C90" s="256"/>
      <c r="D90" s="19"/>
      <c r="E90" s="272" t="s">
        <v>340</v>
      </c>
      <c r="F90" s="334" t="str">
        <f t="shared" si="8"/>
        <v>C0110_31</v>
      </c>
      <c r="G90" s="8" t="s">
        <v>340</v>
      </c>
      <c r="H90" s="8" t="str">
        <f t="shared" si="6"/>
        <v>31</v>
      </c>
      <c r="I90" s="8" t="str">
        <f>VLOOKUP(H90,燃料種!$A$2:$C$33,3,FALSE)</f>
        <v xml:space="preserve"> 28.5</v>
      </c>
    </row>
    <row r="91" spans="1:9">
      <c r="A91" s="235"/>
      <c r="B91" s="236"/>
      <c r="C91" s="256"/>
      <c r="D91" s="262" t="s">
        <v>1537</v>
      </c>
      <c r="E91" s="272" t="s">
        <v>325</v>
      </c>
      <c r="F91" s="334" t="str">
        <f t="shared" ref="F91:F122" si="9">LEFT($D$91,5)&amp;"_"&amp;LEFT(E91,2)</f>
        <v>C0111_01</v>
      </c>
      <c r="G91" s="8" t="s">
        <v>325</v>
      </c>
      <c r="H91" s="8" t="str">
        <f t="shared" si="6"/>
        <v>01</v>
      </c>
      <c r="I91" s="8" t="str">
        <f>VLOOKUP(H91,燃料種!$A$2:$C$33,3,FALSE)</f>
        <v xml:space="preserve"> 29.0</v>
      </c>
    </row>
    <row r="92" spans="1:9">
      <c r="A92" s="235"/>
      <c r="B92" s="236"/>
      <c r="C92" s="256"/>
      <c r="D92" s="236"/>
      <c r="E92" s="272" t="s">
        <v>326</v>
      </c>
      <c r="F92" s="334" t="str">
        <f t="shared" si="9"/>
        <v>C0111_02</v>
      </c>
      <c r="G92" s="8" t="s">
        <v>326</v>
      </c>
      <c r="H92" s="8" t="str">
        <f t="shared" si="6"/>
        <v>02</v>
      </c>
      <c r="I92" s="8" t="str">
        <f>VLOOKUP(H92,燃料種!$A$2:$C$33,3,FALSE)</f>
        <v xml:space="preserve"> 25.7</v>
      </c>
    </row>
    <row r="93" spans="1:9">
      <c r="A93" s="235"/>
      <c r="B93" s="236"/>
      <c r="C93" s="256"/>
      <c r="D93" s="236"/>
      <c r="E93" s="272" t="s">
        <v>327</v>
      </c>
      <c r="F93" s="334" t="str">
        <f t="shared" si="9"/>
        <v>C0111_03</v>
      </c>
      <c r="G93" s="8" t="s">
        <v>327</v>
      </c>
      <c r="H93" s="8" t="str">
        <f t="shared" si="6"/>
        <v>03</v>
      </c>
      <c r="I93" s="8" t="str">
        <f>VLOOKUP(H93,燃料種!$A$2:$C$33,3,FALSE)</f>
        <v xml:space="preserve"> 26.9</v>
      </c>
    </row>
    <row r="94" spans="1:9">
      <c r="A94" s="235"/>
      <c r="B94" s="236"/>
      <c r="C94" s="256"/>
      <c r="D94" s="236"/>
      <c r="E94" s="272" t="s">
        <v>328</v>
      </c>
      <c r="F94" s="334" t="str">
        <f t="shared" si="9"/>
        <v>C0111_04</v>
      </c>
      <c r="G94" s="8" t="s">
        <v>328</v>
      </c>
      <c r="H94" s="8" t="str">
        <f t="shared" si="6"/>
        <v>04</v>
      </c>
      <c r="I94" s="8" t="str">
        <f>VLOOKUP(H94,燃料種!$A$2:$C$33,3,FALSE)</f>
        <v xml:space="preserve"> 29.4</v>
      </c>
    </row>
    <row r="95" spans="1:9">
      <c r="A95" s="235"/>
      <c r="B95" s="236"/>
      <c r="C95" s="256"/>
      <c r="D95" s="236"/>
      <c r="E95" s="272" t="s">
        <v>329</v>
      </c>
      <c r="F95" s="334" t="str">
        <f t="shared" si="9"/>
        <v>C0111_05</v>
      </c>
      <c r="G95" s="8" t="s">
        <v>329</v>
      </c>
      <c r="H95" s="8" t="str">
        <f t="shared" si="6"/>
        <v>05</v>
      </c>
      <c r="I95" s="8" t="str">
        <f>VLOOKUP(H95,燃料種!$A$2:$C$33,3,FALSE)</f>
        <v xml:space="preserve"> 29.9</v>
      </c>
    </row>
    <row r="96" spans="1:9">
      <c r="A96" s="235"/>
      <c r="B96" s="236"/>
      <c r="C96" s="256"/>
      <c r="D96" s="236"/>
      <c r="E96" s="272" t="s">
        <v>330</v>
      </c>
      <c r="F96" s="334" t="str">
        <f t="shared" si="9"/>
        <v>C0111_06</v>
      </c>
      <c r="G96" s="8" t="s">
        <v>330</v>
      </c>
      <c r="H96" s="8" t="str">
        <f t="shared" si="6"/>
        <v>06</v>
      </c>
      <c r="I96" s="8" t="str">
        <f>VLOOKUP(H96,燃料種!$A$2:$C$33,3,FALSE)</f>
        <v xml:space="preserve"> 23.9</v>
      </c>
    </row>
    <row r="97" spans="1:9">
      <c r="A97" s="235"/>
      <c r="B97" s="236"/>
      <c r="C97" s="256"/>
      <c r="D97" s="236"/>
      <c r="E97" s="272" t="s">
        <v>322</v>
      </c>
      <c r="F97" s="334" t="str">
        <f t="shared" si="9"/>
        <v>C0111_07</v>
      </c>
      <c r="G97" s="8" t="s">
        <v>322</v>
      </c>
      <c r="H97" s="8" t="str">
        <f t="shared" si="6"/>
        <v>07</v>
      </c>
      <c r="I97" s="8" t="str">
        <f>VLOOKUP(H97,燃料種!$A$2:$C$33,3,FALSE)</f>
        <v xml:space="preserve"> 14.4</v>
      </c>
    </row>
    <row r="98" spans="1:9">
      <c r="A98" s="235"/>
      <c r="B98" s="236"/>
      <c r="C98" s="256"/>
      <c r="D98" s="236"/>
      <c r="E98" s="272" t="s">
        <v>323</v>
      </c>
      <c r="F98" s="334" t="str">
        <f t="shared" si="9"/>
        <v>C0111_08</v>
      </c>
      <c r="G98" s="8" t="s">
        <v>323</v>
      </c>
      <c r="H98" s="8" t="str">
        <f t="shared" si="6"/>
        <v>08</v>
      </c>
      <c r="I98" s="8" t="str">
        <f>VLOOKUP(H98,燃料種!$A$2:$C$33,3,FALSE)</f>
        <v xml:space="preserve"> 30.5</v>
      </c>
    </row>
    <row r="99" spans="1:9">
      <c r="A99" s="235"/>
      <c r="B99" s="236"/>
      <c r="C99" s="256"/>
      <c r="D99" s="236"/>
      <c r="E99" s="272" t="s">
        <v>331</v>
      </c>
      <c r="F99" s="334" t="str">
        <f t="shared" si="9"/>
        <v>C0111_09</v>
      </c>
      <c r="G99" s="8" t="s">
        <v>331</v>
      </c>
      <c r="H99" s="8" t="str">
        <f t="shared" si="6"/>
        <v>09</v>
      </c>
      <c r="I99" s="8" t="str">
        <f>VLOOKUP(H99,燃料種!$A$2:$C$33,3,FALSE)</f>
        <v xml:space="preserve"> 33.1</v>
      </c>
    </row>
    <row r="100" spans="1:9">
      <c r="A100" s="235"/>
      <c r="B100" s="236"/>
      <c r="C100" s="256"/>
      <c r="D100" s="236"/>
      <c r="E100" s="272" t="s">
        <v>341</v>
      </c>
      <c r="F100" s="334" t="str">
        <f t="shared" si="9"/>
        <v>C0111_10</v>
      </c>
      <c r="G100" s="8" t="s">
        <v>341</v>
      </c>
      <c r="H100" s="8" t="str">
        <f t="shared" si="6"/>
        <v>10</v>
      </c>
      <c r="I100" s="8" t="str">
        <f>VLOOKUP(H100,燃料種!$A$2:$C$33,3,FALSE)</f>
        <v xml:space="preserve"> 37.3</v>
      </c>
    </row>
    <row r="101" spans="1:9">
      <c r="A101" s="235"/>
      <c r="B101" s="236"/>
      <c r="C101" s="256"/>
      <c r="D101" s="236"/>
      <c r="E101" s="272" t="s">
        <v>342</v>
      </c>
      <c r="F101" s="334" t="str">
        <f t="shared" si="9"/>
        <v>C0111_11</v>
      </c>
      <c r="G101" s="8" t="s">
        <v>342</v>
      </c>
      <c r="H101" s="8" t="str">
        <f t="shared" si="6"/>
        <v>11</v>
      </c>
      <c r="I101" s="8" t="str">
        <f>VLOOKUP(H101,燃料種!$A$2:$C$33,3,FALSE)</f>
        <v xml:space="preserve"> 40.9</v>
      </c>
    </row>
    <row r="102" spans="1:9">
      <c r="A102" s="235"/>
      <c r="B102" s="236"/>
      <c r="C102" s="256"/>
      <c r="D102" s="236"/>
      <c r="E102" s="272" t="s">
        <v>343</v>
      </c>
      <c r="F102" s="334" t="str">
        <f t="shared" si="9"/>
        <v>C0111_12</v>
      </c>
      <c r="G102" s="8" t="s">
        <v>343</v>
      </c>
      <c r="H102" s="8" t="str">
        <f t="shared" si="6"/>
        <v>12</v>
      </c>
      <c r="I102" s="8" t="str">
        <f>VLOOKUP(H102,燃料種!$A$2:$C$33,3,FALSE)</f>
        <v xml:space="preserve"> 35.3</v>
      </c>
    </row>
    <row r="103" spans="1:9">
      <c r="A103" s="235"/>
      <c r="B103" s="236"/>
      <c r="C103" s="256"/>
      <c r="D103" s="236"/>
      <c r="E103" s="272" t="s">
        <v>344</v>
      </c>
      <c r="F103" s="334" t="str">
        <f t="shared" si="9"/>
        <v>C0111_13</v>
      </c>
      <c r="G103" s="8" t="s">
        <v>344</v>
      </c>
      <c r="H103" s="8" t="str">
        <f t="shared" si="6"/>
        <v>13</v>
      </c>
      <c r="I103" s="8" t="str">
        <f>VLOOKUP(H103,燃料種!$A$2:$C$33,3,FALSE)</f>
        <v xml:space="preserve"> 38.2</v>
      </c>
    </row>
    <row r="104" spans="1:9">
      <c r="A104" s="235"/>
      <c r="B104" s="236"/>
      <c r="C104" s="256"/>
      <c r="D104" s="236"/>
      <c r="E104" s="272" t="s">
        <v>345</v>
      </c>
      <c r="F104" s="334" t="str">
        <f t="shared" si="9"/>
        <v>C0111_14</v>
      </c>
      <c r="G104" s="8" t="s">
        <v>345</v>
      </c>
      <c r="H104" s="8" t="str">
        <f t="shared" si="6"/>
        <v>14</v>
      </c>
      <c r="I104" s="8" t="str">
        <f>VLOOKUP(H104,燃料種!$A$2:$C$33,3,FALSE)</f>
        <v xml:space="preserve"> 34.6</v>
      </c>
    </row>
    <row r="105" spans="1:9">
      <c r="A105" s="235"/>
      <c r="B105" s="236"/>
      <c r="C105" s="256"/>
      <c r="D105" s="236"/>
      <c r="E105" s="272" t="s">
        <v>346</v>
      </c>
      <c r="F105" s="334" t="str">
        <f t="shared" si="9"/>
        <v>C0111_15</v>
      </c>
      <c r="G105" s="8" t="s">
        <v>346</v>
      </c>
      <c r="H105" s="8" t="str">
        <f t="shared" si="6"/>
        <v>15</v>
      </c>
      <c r="I105" s="8" t="str">
        <f>VLOOKUP(H105,燃料種!$A$2:$C$33,3,FALSE)</f>
        <v xml:space="preserve"> 33.6</v>
      </c>
    </row>
    <row r="106" spans="1:9">
      <c r="A106" s="235"/>
      <c r="B106" s="236"/>
      <c r="C106" s="256"/>
      <c r="D106" s="236"/>
      <c r="E106" s="272" t="s">
        <v>347</v>
      </c>
      <c r="F106" s="334" t="str">
        <f t="shared" si="9"/>
        <v>C0111_16</v>
      </c>
      <c r="G106" s="8" t="s">
        <v>347</v>
      </c>
      <c r="H106" s="8" t="str">
        <f t="shared" si="6"/>
        <v>16</v>
      </c>
      <c r="I106" s="8" t="str">
        <f>VLOOKUP(H106,燃料種!$A$2:$C$33,3,FALSE)</f>
        <v xml:space="preserve"> 36.7</v>
      </c>
    </row>
    <row r="107" spans="1:9">
      <c r="A107" s="235"/>
      <c r="B107" s="236"/>
      <c r="C107" s="256"/>
      <c r="D107" s="236"/>
      <c r="E107" s="272" t="s">
        <v>348</v>
      </c>
      <c r="F107" s="334" t="str">
        <f t="shared" si="9"/>
        <v>C0111_17</v>
      </c>
      <c r="G107" s="8" t="s">
        <v>348</v>
      </c>
      <c r="H107" s="8" t="str">
        <f t="shared" si="6"/>
        <v>17</v>
      </c>
      <c r="I107" s="8" t="str">
        <f>VLOOKUP(H107,燃料種!$A$2:$C$33,3,FALSE)</f>
        <v xml:space="preserve"> 36.7</v>
      </c>
    </row>
    <row r="108" spans="1:9">
      <c r="A108" s="235"/>
      <c r="B108" s="236"/>
      <c r="C108" s="256"/>
      <c r="D108" s="236"/>
      <c r="E108" s="272" t="s">
        <v>349</v>
      </c>
      <c r="F108" s="334" t="str">
        <f t="shared" si="9"/>
        <v>C0111_18</v>
      </c>
      <c r="G108" s="8" t="s">
        <v>349</v>
      </c>
      <c r="H108" s="8" t="str">
        <f t="shared" si="6"/>
        <v>18</v>
      </c>
      <c r="I108" s="8" t="str">
        <f>VLOOKUP(H108,燃料種!$A$2:$C$33,3,FALSE)</f>
        <v xml:space="preserve"> 37.7</v>
      </c>
    </row>
    <row r="109" spans="1:9">
      <c r="A109" s="235"/>
      <c r="B109" s="236"/>
      <c r="C109" s="256"/>
      <c r="D109" s="236"/>
      <c r="E109" s="272" t="s">
        <v>350</v>
      </c>
      <c r="F109" s="334" t="str">
        <f t="shared" si="9"/>
        <v>C0111_19</v>
      </c>
      <c r="G109" s="8" t="s">
        <v>350</v>
      </c>
      <c r="H109" s="8" t="str">
        <f t="shared" si="6"/>
        <v>19</v>
      </c>
      <c r="I109" s="8" t="str">
        <f>VLOOKUP(H109,燃料種!$A$2:$C$33,3,FALSE)</f>
        <v xml:space="preserve"> 39.1</v>
      </c>
    </row>
    <row r="110" spans="1:9">
      <c r="A110" s="235"/>
      <c r="B110" s="236"/>
      <c r="C110" s="256"/>
      <c r="D110" s="236"/>
      <c r="E110" s="272" t="s">
        <v>351</v>
      </c>
      <c r="F110" s="334" t="str">
        <f t="shared" si="9"/>
        <v>C0111_20</v>
      </c>
      <c r="G110" s="8" t="s">
        <v>351</v>
      </c>
      <c r="H110" s="8" t="str">
        <f t="shared" si="6"/>
        <v>20</v>
      </c>
      <c r="I110" s="8" t="str">
        <f>VLOOKUP(H110,燃料種!$A$2:$C$33,3,FALSE)</f>
        <v xml:space="preserve"> 41.9</v>
      </c>
    </row>
    <row r="111" spans="1:9">
      <c r="A111" s="235"/>
      <c r="B111" s="236"/>
      <c r="C111" s="256"/>
      <c r="D111" s="236"/>
      <c r="E111" s="272" t="s">
        <v>352</v>
      </c>
      <c r="F111" s="334" t="str">
        <f t="shared" si="9"/>
        <v>C0111_21</v>
      </c>
      <c r="G111" s="8" t="s">
        <v>352</v>
      </c>
      <c r="H111" s="8" t="str">
        <f t="shared" si="6"/>
        <v>21</v>
      </c>
      <c r="I111" s="8" t="str">
        <f>VLOOKUP(H111,燃料種!$A$2:$C$33,3,FALSE)</f>
        <v xml:space="preserve"> 40.2</v>
      </c>
    </row>
    <row r="112" spans="1:9">
      <c r="A112" s="235"/>
      <c r="B112" s="236"/>
      <c r="C112" s="256"/>
      <c r="D112" s="236"/>
      <c r="E112" s="272" t="s">
        <v>353</v>
      </c>
      <c r="F112" s="334" t="str">
        <f t="shared" si="9"/>
        <v>C0111_22</v>
      </c>
      <c r="G112" s="8" t="s">
        <v>353</v>
      </c>
      <c r="H112" s="8" t="str">
        <f t="shared" si="6"/>
        <v>22</v>
      </c>
      <c r="I112" s="8" t="str">
        <f>VLOOKUP(H112,燃料種!$A$2:$C$33,3,FALSE)</f>
        <v xml:space="preserve"> 37.9</v>
      </c>
    </row>
    <row r="113" spans="1:9">
      <c r="A113" s="235"/>
      <c r="B113" s="236"/>
      <c r="C113" s="256"/>
      <c r="D113" s="236"/>
      <c r="E113" s="272" t="s">
        <v>332</v>
      </c>
      <c r="F113" s="334" t="str">
        <f t="shared" si="9"/>
        <v>C0111_23</v>
      </c>
      <c r="G113" s="8" t="s">
        <v>332</v>
      </c>
      <c r="H113" s="8" t="str">
        <f t="shared" si="6"/>
        <v>23</v>
      </c>
      <c r="I113" s="8" t="str">
        <f>VLOOKUP(H113,燃料種!$A$2:$C$33,3,FALSE)</f>
        <v xml:space="preserve"> 50.8</v>
      </c>
    </row>
    <row r="114" spans="1:9">
      <c r="A114" s="235"/>
      <c r="B114" s="236"/>
      <c r="C114" s="256"/>
      <c r="D114" s="236"/>
      <c r="E114" s="272" t="s">
        <v>333</v>
      </c>
      <c r="F114" s="334" t="str">
        <f t="shared" si="9"/>
        <v>C0111_24</v>
      </c>
      <c r="G114" s="8" t="s">
        <v>333</v>
      </c>
      <c r="H114" s="8" t="str">
        <f t="shared" si="6"/>
        <v>24</v>
      </c>
      <c r="I114" s="8" t="str">
        <f>VLOOKUP(H114,燃料種!$A$2:$C$33,3,FALSE)</f>
        <v xml:space="preserve"> 44.9</v>
      </c>
    </row>
    <row r="115" spans="1:9">
      <c r="A115" s="235"/>
      <c r="B115" s="236"/>
      <c r="C115" s="256"/>
      <c r="D115" s="236"/>
      <c r="E115" s="272" t="s">
        <v>334</v>
      </c>
      <c r="F115" s="334" t="str">
        <f t="shared" si="9"/>
        <v>C0111_25</v>
      </c>
      <c r="G115" s="8" t="s">
        <v>334</v>
      </c>
      <c r="H115" s="8" t="str">
        <f t="shared" si="6"/>
        <v>25</v>
      </c>
      <c r="I115" s="8" t="str">
        <f>VLOOKUP(H115,燃料種!$A$2:$C$33,3,FALSE)</f>
        <v xml:space="preserve"> 54.6</v>
      </c>
    </row>
    <row r="116" spans="1:9">
      <c r="A116" s="235"/>
      <c r="B116" s="236"/>
      <c r="C116" s="256"/>
      <c r="D116" s="236"/>
      <c r="E116" s="272" t="s">
        <v>335</v>
      </c>
      <c r="F116" s="334" t="str">
        <f t="shared" si="9"/>
        <v>C0111_26</v>
      </c>
      <c r="G116" s="8" t="s">
        <v>335</v>
      </c>
      <c r="H116" s="8" t="str">
        <f t="shared" si="6"/>
        <v>26</v>
      </c>
      <c r="I116" s="8" t="str">
        <f>VLOOKUP(H116,燃料種!$A$2:$C$33,3,FALSE)</f>
        <v xml:space="preserve"> 43.5</v>
      </c>
    </row>
    <row r="117" spans="1:9">
      <c r="A117" s="235"/>
      <c r="B117" s="236"/>
      <c r="C117" s="256"/>
      <c r="D117" s="236"/>
      <c r="E117" s="272" t="s">
        <v>336</v>
      </c>
      <c r="F117" s="334" t="str">
        <f t="shared" si="9"/>
        <v>C0111_27</v>
      </c>
      <c r="G117" s="8" t="s">
        <v>336</v>
      </c>
      <c r="H117" s="8" t="str">
        <f t="shared" si="6"/>
        <v>27</v>
      </c>
      <c r="I117" s="8" t="str">
        <f>VLOOKUP(H117,燃料種!$A$2:$C$33,3,FALSE)</f>
        <v xml:space="preserve"> 21.1</v>
      </c>
    </row>
    <row r="118" spans="1:9">
      <c r="A118" s="235"/>
      <c r="B118" s="236"/>
      <c r="C118" s="256"/>
      <c r="D118" s="236"/>
      <c r="E118" s="272" t="s">
        <v>337</v>
      </c>
      <c r="F118" s="334" t="str">
        <f t="shared" si="9"/>
        <v>C0111_28</v>
      </c>
      <c r="G118" s="8" t="s">
        <v>337</v>
      </c>
      <c r="H118" s="8" t="str">
        <f t="shared" si="6"/>
        <v>28</v>
      </c>
      <c r="I118" s="8" t="str">
        <f>VLOOKUP(H118,燃料種!$A$2:$C$33,3,FALSE)</f>
        <v xml:space="preserve"> 3.41</v>
      </c>
    </row>
    <row r="119" spans="1:9">
      <c r="A119" s="235"/>
      <c r="B119" s="236"/>
      <c r="C119" s="256"/>
      <c r="D119" s="236"/>
      <c r="E119" s="272" t="s">
        <v>338</v>
      </c>
      <c r="F119" s="334" t="str">
        <f t="shared" si="9"/>
        <v>C0111_29</v>
      </c>
      <c r="G119" s="8" t="s">
        <v>338</v>
      </c>
      <c r="H119" s="8" t="str">
        <f t="shared" si="6"/>
        <v>29</v>
      </c>
      <c r="I119" s="8" t="str">
        <f>VLOOKUP(H119,燃料種!$A$2:$C$33,3,FALSE)</f>
        <v xml:space="preserve"> 8.41</v>
      </c>
    </row>
    <row r="120" spans="1:9">
      <c r="A120" s="235"/>
      <c r="B120" s="236"/>
      <c r="C120" s="256"/>
      <c r="D120" s="236"/>
      <c r="E120" s="272" t="s">
        <v>929</v>
      </c>
      <c r="F120" s="334" t="str">
        <f t="shared" si="9"/>
        <v>C0111_30</v>
      </c>
      <c r="G120" s="8" t="s">
        <v>339</v>
      </c>
      <c r="H120" s="8" t="str">
        <f t="shared" si="6"/>
        <v>30</v>
      </c>
      <c r="I120" s="8" t="str">
        <f>VLOOKUP(H120,燃料種!$A$2:$C$33,3,FALSE)</f>
        <v>46.04655</v>
      </c>
    </row>
    <row r="121" spans="1:9">
      <c r="A121" s="235"/>
      <c r="B121" s="236"/>
      <c r="C121" s="256"/>
      <c r="D121" s="236"/>
      <c r="E121" s="272" t="s">
        <v>340</v>
      </c>
      <c r="F121" s="334" t="str">
        <f t="shared" si="9"/>
        <v>C0111_31</v>
      </c>
      <c r="G121" s="8" t="s">
        <v>340</v>
      </c>
      <c r="H121" s="8" t="str">
        <f t="shared" si="6"/>
        <v>31</v>
      </c>
      <c r="I121" s="8" t="str">
        <f>VLOOKUP(H121,燃料種!$A$2:$C$33,3,FALSE)</f>
        <v xml:space="preserve"> 28.5</v>
      </c>
    </row>
    <row r="122" spans="1:9">
      <c r="A122" s="235"/>
      <c r="B122" s="236"/>
      <c r="C122" s="256"/>
      <c r="D122" s="19"/>
      <c r="E122" s="272" t="s">
        <v>324</v>
      </c>
      <c r="F122" s="334" t="str">
        <f t="shared" si="9"/>
        <v>C0111_32</v>
      </c>
      <c r="G122" s="8" t="s">
        <v>324</v>
      </c>
      <c r="H122" s="8" t="str">
        <f t="shared" si="6"/>
        <v>32</v>
      </c>
      <c r="I122" s="8" t="str">
        <f>VLOOKUP(H122,燃料種!$A$2:$C$33,3,FALSE)</f>
        <v>13.9</v>
      </c>
    </row>
    <row r="123" spans="1:9">
      <c r="A123" s="235"/>
      <c r="B123" s="236"/>
      <c r="C123" s="256"/>
      <c r="D123" s="262" t="s">
        <v>1538</v>
      </c>
      <c r="E123" s="272" t="s">
        <v>325</v>
      </c>
      <c r="F123" s="334" t="str">
        <f t="shared" ref="F123:F131" si="10">LEFT($D$123,5)&amp;"_"&amp;LEFT(E123,2)</f>
        <v>C0112_01</v>
      </c>
      <c r="G123" s="8" t="s">
        <v>325</v>
      </c>
      <c r="H123" s="8" t="str">
        <f t="shared" si="6"/>
        <v>01</v>
      </c>
      <c r="I123" s="8" t="str">
        <f>VLOOKUP(H123,燃料種!$A$2:$C$33,3,FALSE)</f>
        <v xml:space="preserve"> 29.0</v>
      </c>
    </row>
    <row r="124" spans="1:9">
      <c r="A124" s="235"/>
      <c r="B124" s="236"/>
      <c r="C124" s="256"/>
      <c r="D124" s="236"/>
      <c r="E124" s="272" t="s">
        <v>326</v>
      </c>
      <c r="F124" s="334" t="str">
        <f t="shared" si="10"/>
        <v>C0112_02</v>
      </c>
      <c r="G124" s="8" t="s">
        <v>326</v>
      </c>
      <c r="H124" s="8" t="str">
        <f t="shared" si="6"/>
        <v>02</v>
      </c>
      <c r="I124" s="8" t="str">
        <f>VLOOKUP(H124,燃料種!$A$2:$C$33,3,FALSE)</f>
        <v xml:space="preserve"> 25.7</v>
      </c>
    </row>
    <row r="125" spans="1:9">
      <c r="A125" s="235"/>
      <c r="B125" s="236"/>
      <c r="C125" s="256"/>
      <c r="D125" s="236"/>
      <c r="E125" s="272" t="s">
        <v>327</v>
      </c>
      <c r="F125" s="334" t="str">
        <f t="shared" si="10"/>
        <v>C0112_03</v>
      </c>
      <c r="G125" s="8" t="s">
        <v>327</v>
      </c>
      <c r="H125" s="8" t="str">
        <f t="shared" si="6"/>
        <v>03</v>
      </c>
      <c r="I125" s="8" t="str">
        <f>VLOOKUP(H125,燃料種!$A$2:$C$33,3,FALSE)</f>
        <v xml:space="preserve"> 26.9</v>
      </c>
    </row>
    <row r="126" spans="1:9">
      <c r="A126" s="235"/>
      <c r="B126" s="236"/>
      <c r="C126" s="256"/>
      <c r="D126" s="236"/>
      <c r="E126" s="272" t="s">
        <v>328</v>
      </c>
      <c r="F126" s="334" t="str">
        <f t="shared" si="10"/>
        <v>C0112_04</v>
      </c>
      <c r="G126" s="8" t="s">
        <v>328</v>
      </c>
      <c r="H126" s="8" t="str">
        <f t="shared" si="6"/>
        <v>04</v>
      </c>
      <c r="I126" s="8" t="str">
        <f>VLOOKUP(H126,燃料種!$A$2:$C$33,3,FALSE)</f>
        <v xml:space="preserve"> 29.4</v>
      </c>
    </row>
    <row r="127" spans="1:9">
      <c r="A127" s="235"/>
      <c r="B127" s="236"/>
      <c r="C127" s="256"/>
      <c r="D127" s="236"/>
      <c r="E127" s="272" t="s">
        <v>329</v>
      </c>
      <c r="F127" s="334" t="str">
        <f t="shared" si="10"/>
        <v>C0112_05</v>
      </c>
      <c r="G127" s="8" t="s">
        <v>329</v>
      </c>
      <c r="H127" s="8" t="str">
        <f t="shared" si="6"/>
        <v>05</v>
      </c>
      <c r="I127" s="8" t="str">
        <f>VLOOKUP(H127,燃料種!$A$2:$C$33,3,FALSE)</f>
        <v xml:space="preserve"> 29.9</v>
      </c>
    </row>
    <row r="128" spans="1:9">
      <c r="A128" s="235"/>
      <c r="B128" s="236"/>
      <c r="C128" s="256"/>
      <c r="D128" s="236"/>
      <c r="E128" s="272" t="s">
        <v>330</v>
      </c>
      <c r="F128" s="334" t="str">
        <f t="shared" si="10"/>
        <v>C0112_06</v>
      </c>
      <c r="G128" s="8" t="s">
        <v>330</v>
      </c>
      <c r="H128" s="8" t="str">
        <f t="shared" si="6"/>
        <v>06</v>
      </c>
      <c r="I128" s="8" t="str">
        <f>VLOOKUP(H128,燃料種!$A$2:$C$33,3,FALSE)</f>
        <v xml:space="preserve"> 23.9</v>
      </c>
    </row>
    <row r="129" spans="1:9">
      <c r="A129" s="235"/>
      <c r="B129" s="236"/>
      <c r="C129" s="256"/>
      <c r="D129" s="236"/>
      <c r="E129" s="272" t="s">
        <v>322</v>
      </c>
      <c r="F129" s="334" t="str">
        <f t="shared" si="10"/>
        <v>C0112_07</v>
      </c>
      <c r="G129" s="8" t="s">
        <v>322</v>
      </c>
      <c r="H129" s="8" t="str">
        <f t="shared" si="6"/>
        <v>07</v>
      </c>
      <c r="I129" s="8" t="str">
        <f>VLOOKUP(H129,燃料種!$A$2:$C$33,3,FALSE)</f>
        <v xml:space="preserve"> 14.4</v>
      </c>
    </row>
    <row r="130" spans="1:9">
      <c r="A130" s="235"/>
      <c r="B130" s="236"/>
      <c r="C130" s="256"/>
      <c r="D130" s="236"/>
      <c r="E130" s="272" t="s">
        <v>323</v>
      </c>
      <c r="F130" s="334" t="str">
        <f t="shared" si="10"/>
        <v>C0112_08</v>
      </c>
      <c r="G130" s="8" t="s">
        <v>323</v>
      </c>
      <c r="H130" s="8" t="str">
        <f t="shared" si="6"/>
        <v>08</v>
      </c>
      <c r="I130" s="8" t="str">
        <f>VLOOKUP(H130,燃料種!$A$2:$C$33,3,FALSE)</f>
        <v xml:space="preserve"> 30.5</v>
      </c>
    </row>
    <row r="131" spans="1:9">
      <c r="A131" s="235"/>
      <c r="B131" s="236"/>
      <c r="C131" s="256"/>
      <c r="D131" s="19"/>
      <c r="E131" s="272" t="s">
        <v>331</v>
      </c>
      <c r="F131" s="334" t="str">
        <f t="shared" si="10"/>
        <v>C0112_09</v>
      </c>
      <c r="G131" s="8" t="s">
        <v>331</v>
      </c>
      <c r="H131" s="8" t="str">
        <f t="shared" ref="H131:H194" si="11">LEFT(G131,2)</f>
        <v>09</v>
      </c>
      <c r="I131" s="8" t="str">
        <f>VLOOKUP(H131,燃料種!$A$2:$C$33,3,FALSE)</f>
        <v xml:space="preserve"> 33.1</v>
      </c>
    </row>
    <row r="132" spans="1:9">
      <c r="A132" s="235"/>
      <c r="B132" s="236"/>
      <c r="C132" s="256"/>
      <c r="D132" s="262" t="s">
        <v>1539</v>
      </c>
      <c r="E132" s="272" t="s">
        <v>332</v>
      </c>
      <c r="F132" s="334" t="str">
        <f t="shared" ref="F132:F140" si="12">LEFT($D$132,5)&amp;"_"&amp;LEFT(E132,2)</f>
        <v>C0113_23</v>
      </c>
      <c r="G132" s="8" t="s">
        <v>332</v>
      </c>
      <c r="H132" s="8" t="str">
        <f t="shared" si="11"/>
        <v>23</v>
      </c>
      <c r="I132" s="8" t="str">
        <f>VLOOKUP(H132,燃料種!$A$2:$C$33,3,FALSE)</f>
        <v xml:space="preserve"> 50.8</v>
      </c>
    </row>
    <row r="133" spans="1:9">
      <c r="A133" s="235"/>
      <c r="B133" s="236"/>
      <c r="C133" s="256"/>
      <c r="D133" s="236"/>
      <c r="E133" s="272" t="s">
        <v>333</v>
      </c>
      <c r="F133" s="334" t="str">
        <f t="shared" si="12"/>
        <v>C0113_24</v>
      </c>
      <c r="G133" s="8" t="s">
        <v>333</v>
      </c>
      <c r="H133" s="8" t="str">
        <f t="shared" si="11"/>
        <v>24</v>
      </c>
      <c r="I133" s="8" t="str">
        <f>VLOOKUP(H133,燃料種!$A$2:$C$33,3,FALSE)</f>
        <v xml:space="preserve"> 44.9</v>
      </c>
    </row>
    <row r="134" spans="1:9">
      <c r="A134" s="235"/>
      <c r="B134" s="236"/>
      <c r="C134" s="256"/>
      <c r="D134" s="236"/>
      <c r="E134" s="272" t="s">
        <v>334</v>
      </c>
      <c r="F134" s="334" t="str">
        <f t="shared" si="12"/>
        <v>C0113_25</v>
      </c>
      <c r="G134" s="8" t="s">
        <v>334</v>
      </c>
      <c r="H134" s="8" t="str">
        <f t="shared" si="11"/>
        <v>25</v>
      </c>
      <c r="I134" s="8" t="str">
        <f>VLOOKUP(H134,燃料種!$A$2:$C$33,3,FALSE)</f>
        <v xml:space="preserve"> 54.6</v>
      </c>
    </row>
    <row r="135" spans="1:9">
      <c r="A135" s="235"/>
      <c r="B135" s="236"/>
      <c r="C135" s="256"/>
      <c r="D135" s="236"/>
      <c r="E135" s="272" t="s">
        <v>335</v>
      </c>
      <c r="F135" s="334" t="str">
        <f t="shared" si="12"/>
        <v>C0113_26</v>
      </c>
      <c r="G135" s="8" t="s">
        <v>335</v>
      </c>
      <c r="H135" s="8" t="str">
        <f t="shared" si="11"/>
        <v>26</v>
      </c>
      <c r="I135" s="8" t="str">
        <f>VLOOKUP(H135,燃料種!$A$2:$C$33,3,FALSE)</f>
        <v xml:space="preserve"> 43.5</v>
      </c>
    </row>
    <row r="136" spans="1:9">
      <c r="A136" s="235"/>
      <c r="B136" s="236"/>
      <c r="C136" s="256"/>
      <c r="D136" s="236"/>
      <c r="E136" s="272" t="s">
        <v>336</v>
      </c>
      <c r="F136" s="334" t="str">
        <f t="shared" si="12"/>
        <v>C0113_27</v>
      </c>
      <c r="G136" s="8" t="s">
        <v>336</v>
      </c>
      <c r="H136" s="8" t="str">
        <f t="shared" si="11"/>
        <v>27</v>
      </c>
      <c r="I136" s="8" t="str">
        <f>VLOOKUP(H136,燃料種!$A$2:$C$33,3,FALSE)</f>
        <v xml:space="preserve"> 21.1</v>
      </c>
    </row>
    <row r="137" spans="1:9">
      <c r="A137" s="235"/>
      <c r="B137" s="236"/>
      <c r="C137" s="256"/>
      <c r="D137" s="236"/>
      <c r="E137" s="272" t="s">
        <v>337</v>
      </c>
      <c r="F137" s="334" t="str">
        <f t="shared" si="12"/>
        <v>C0113_28</v>
      </c>
      <c r="G137" s="8" t="s">
        <v>337</v>
      </c>
      <c r="H137" s="8" t="str">
        <f t="shared" si="11"/>
        <v>28</v>
      </c>
      <c r="I137" s="8" t="str">
        <f>VLOOKUP(H137,燃料種!$A$2:$C$33,3,FALSE)</f>
        <v xml:space="preserve"> 3.41</v>
      </c>
    </row>
    <row r="138" spans="1:9">
      <c r="A138" s="235"/>
      <c r="B138" s="236"/>
      <c r="C138" s="256"/>
      <c r="D138" s="236"/>
      <c r="E138" s="272" t="s">
        <v>338</v>
      </c>
      <c r="F138" s="334" t="str">
        <f t="shared" si="12"/>
        <v>C0113_29</v>
      </c>
      <c r="G138" s="8" t="s">
        <v>338</v>
      </c>
      <c r="H138" s="8" t="str">
        <f t="shared" si="11"/>
        <v>29</v>
      </c>
      <c r="I138" s="8" t="str">
        <f>VLOOKUP(H138,燃料種!$A$2:$C$33,3,FALSE)</f>
        <v xml:space="preserve"> 8.41</v>
      </c>
    </row>
    <row r="139" spans="1:9">
      <c r="A139" s="235"/>
      <c r="B139" s="236"/>
      <c r="C139" s="256"/>
      <c r="D139" s="236"/>
      <c r="E139" s="272" t="s">
        <v>929</v>
      </c>
      <c r="F139" s="334" t="str">
        <f t="shared" si="12"/>
        <v>C0113_30</v>
      </c>
      <c r="G139" s="8" t="s">
        <v>339</v>
      </c>
      <c r="H139" s="8" t="str">
        <f t="shared" si="11"/>
        <v>30</v>
      </c>
      <c r="I139" s="8" t="str">
        <f>VLOOKUP(H139,燃料種!$A$2:$C$33,3,FALSE)</f>
        <v>46.04655</v>
      </c>
    </row>
    <row r="140" spans="1:9">
      <c r="A140" s="235"/>
      <c r="B140" s="236"/>
      <c r="C140" s="256"/>
      <c r="D140" s="19"/>
      <c r="E140" s="272" t="s">
        <v>340</v>
      </c>
      <c r="F140" s="334" t="str">
        <f t="shared" si="12"/>
        <v>C0113_31</v>
      </c>
      <c r="G140" s="8" t="s">
        <v>340</v>
      </c>
      <c r="H140" s="8" t="str">
        <f t="shared" si="11"/>
        <v>31</v>
      </c>
      <c r="I140" s="8" t="str">
        <f>VLOOKUP(H140,燃料種!$A$2:$C$33,3,FALSE)</f>
        <v xml:space="preserve"> 28.5</v>
      </c>
    </row>
    <row r="141" spans="1:9">
      <c r="A141" s="235"/>
      <c r="B141" s="236"/>
      <c r="C141" s="256"/>
      <c r="D141" s="262" t="s">
        <v>1540</v>
      </c>
      <c r="E141" s="272" t="s">
        <v>325</v>
      </c>
      <c r="F141" s="334" t="str">
        <f t="shared" ref="F141:F149" si="13">LEFT($D$141,5)&amp;"_"&amp;LEFT(E141,2)</f>
        <v>C0114_01</v>
      </c>
      <c r="G141" s="8" t="s">
        <v>325</v>
      </c>
      <c r="H141" s="8" t="str">
        <f t="shared" si="11"/>
        <v>01</v>
      </c>
      <c r="I141" s="8" t="str">
        <f>VLOOKUP(H141,燃料種!$A$2:$C$33,3,FALSE)</f>
        <v xml:space="preserve"> 29.0</v>
      </c>
    </row>
    <row r="142" spans="1:9">
      <c r="A142" s="235"/>
      <c r="B142" s="236"/>
      <c r="C142" s="256"/>
      <c r="D142" s="236"/>
      <c r="E142" s="272" t="s">
        <v>326</v>
      </c>
      <c r="F142" s="334" t="str">
        <f t="shared" si="13"/>
        <v>C0114_02</v>
      </c>
      <c r="G142" s="8" t="s">
        <v>326</v>
      </c>
      <c r="H142" s="8" t="str">
        <f t="shared" si="11"/>
        <v>02</v>
      </c>
      <c r="I142" s="8" t="str">
        <f>VLOOKUP(H142,燃料種!$A$2:$C$33,3,FALSE)</f>
        <v xml:space="preserve"> 25.7</v>
      </c>
    </row>
    <row r="143" spans="1:9">
      <c r="A143" s="235"/>
      <c r="B143" s="236"/>
      <c r="C143" s="256"/>
      <c r="D143" s="236"/>
      <c r="E143" s="272" t="s">
        <v>327</v>
      </c>
      <c r="F143" s="334" t="str">
        <f t="shared" si="13"/>
        <v>C0114_03</v>
      </c>
      <c r="G143" s="8" t="s">
        <v>327</v>
      </c>
      <c r="H143" s="8" t="str">
        <f t="shared" si="11"/>
        <v>03</v>
      </c>
      <c r="I143" s="8" t="str">
        <f>VLOOKUP(H143,燃料種!$A$2:$C$33,3,FALSE)</f>
        <v xml:space="preserve"> 26.9</v>
      </c>
    </row>
    <row r="144" spans="1:9">
      <c r="A144" s="235"/>
      <c r="B144" s="236"/>
      <c r="C144" s="256"/>
      <c r="D144" s="236"/>
      <c r="E144" s="272" t="s">
        <v>328</v>
      </c>
      <c r="F144" s="334" t="str">
        <f t="shared" si="13"/>
        <v>C0114_04</v>
      </c>
      <c r="G144" s="8" t="s">
        <v>328</v>
      </c>
      <c r="H144" s="8" t="str">
        <f t="shared" si="11"/>
        <v>04</v>
      </c>
      <c r="I144" s="8" t="str">
        <f>VLOOKUP(H144,燃料種!$A$2:$C$33,3,FALSE)</f>
        <v xml:space="preserve"> 29.4</v>
      </c>
    </row>
    <row r="145" spans="1:9">
      <c r="A145" s="235"/>
      <c r="B145" s="236"/>
      <c r="C145" s="256"/>
      <c r="D145" s="236"/>
      <c r="E145" s="272" t="s">
        <v>329</v>
      </c>
      <c r="F145" s="334" t="str">
        <f t="shared" si="13"/>
        <v>C0114_05</v>
      </c>
      <c r="G145" s="8" t="s">
        <v>329</v>
      </c>
      <c r="H145" s="8" t="str">
        <f t="shared" si="11"/>
        <v>05</v>
      </c>
      <c r="I145" s="8" t="str">
        <f>VLOOKUP(H145,燃料種!$A$2:$C$33,3,FALSE)</f>
        <v xml:space="preserve"> 29.9</v>
      </c>
    </row>
    <row r="146" spans="1:9">
      <c r="A146" s="235"/>
      <c r="B146" s="236"/>
      <c r="C146" s="256"/>
      <c r="D146" s="236"/>
      <c r="E146" s="272" t="s">
        <v>330</v>
      </c>
      <c r="F146" s="334" t="str">
        <f t="shared" si="13"/>
        <v>C0114_06</v>
      </c>
      <c r="G146" s="8" t="s">
        <v>330</v>
      </c>
      <c r="H146" s="8" t="str">
        <f t="shared" si="11"/>
        <v>06</v>
      </c>
      <c r="I146" s="8" t="str">
        <f>VLOOKUP(H146,燃料種!$A$2:$C$33,3,FALSE)</f>
        <v xml:space="preserve"> 23.9</v>
      </c>
    </row>
    <row r="147" spans="1:9">
      <c r="A147" s="235"/>
      <c r="B147" s="236"/>
      <c r="C147" s="256"/>
      <c r="D147" s="236"/>
      <c r="E147" s="272" t="s">
        <v>322</v>
      </c>
      <c r="F147" s="334" t="str">
        <f t="shared" si="13"/>
        <v>C0114_07</v>
      </c>
      <c r="G147" s="8" t="s">
        <v>322</v>
      </c>
      <c r="H147" s="8" t="str">
        <f t="shared" si="11"/>
        <v>07</v>
      </c>
      <c r="I147" s="8" t="str">
        <f>VLOOKUP(H147,燃料種!$A$2:$C$33,3,FALSE)</f>
        <v xml:space="preserve"> 14.4</v>
      </c>
    </row>
    <row r="148" spans="1:9">
      <c r="A148" s="235"/>
      <c r="B148" s="236"/>
      <c r="C148" s="256"/>
      <c r="D148" s="236"/>
      <c r="E148" s="272" t="s">
        <v>323</v>
      </c>
      <c r="F148" s="334" t="str">
        <f t="shared" si="13"/>
        <v>C0114_08</v>
      </c>
      <c r="G148" s="8" t="s">
        <v>323</v>
      </c>
      <c r="H148" s="8" t="str">
        <f t="shared" si="11"/>
        <v>08</v>
      </c>
      <c r="I148" s="8" t="str">
        <f>VLOOKUP(H148,燃料種!$A$2:$C$33,3,FALSE)</f>
        <v xml:space="preserve"> 30.5</v>
      </c>
    </row>
    <row r="149" spans="1:9">
      <c r="A149" s="235"/>
      <c r="B149" s="236"/>
      <c r="C149" s="256"/>
      <c r="D149" s="19"/>
      <c r="E149" s="272" t="s">
        <v>331</v>
      </c>
      <c r="F149" s="334" t="str">
        <f t="shared" si="13"/>
        <v>C0114_09</v>
      </c>
      <c r="G149" s="8" t="s">
        <v>331</v>
      </c>
      <c r="H149" s="8" t="str">
        <f t="shared" si="11"/>
        <v>09</v>
      </c>
      <c r="I149" s="8" t="str">
        <f>VLOOKUP(H149,燃料種!$A$2:$C$33,3,FALSE)</f>
        <v xml:space="preserve"> 33.1</v>
      </c>
    </row>
    <row r="150" spans="1:9">
      <c r="A150" s="235"/>
      <c r="B150" s="236"/>
      <c r="C150" s="256"/>
      <c r="D150" s="262" t="s">
        <v>1541</v>
      </c>
      <c r="E150" s="272" t="s">
        <v>332</v>
      </c>
      <c r="F150" s="334" t="str">
        <f t="shared" ref="F150:F158" si="14">LEFT($D$150,5)&amp;"_"&amp;LEFT(E150,2)</f>
        <v>C0115_23</v>
      </c>
      <c r="G150" s="8" t="s">
        <v>332</v>
      </c>
      <c r="H150" s="8" t="str">
        <f t="shared" si="11"/>
        <v>23</v>
      </c>
      <c r="I150" s="8" t="str">
        <f>VLOOKUP(H150,燃料種!$A$2:$C$33,3,FALSE)</f>
        <v xml:space="preserve"> 50.8</v>
      </c>
    </row>
    <row r="151" spans="1:9">
      <c r="A151" s="235"/>
      <c r="B151" s="236"/>
      <c r="C151" s="256"/>
      <c r="D151" s="236"/>
      <c r="E151" s="272" t="s">
        <v>333</v>
      </c>
      <c r="F151" s="334" t="str">
        <f t="shared" si="14"/>
        <v>C0115_24</v>
      </c>
      <c r="G151" s="8" t="s">
        <v>333</v>
      </c>
      <c r="H151" s="8" t="str">
        <f t="shared" si="11"/>
        <v>24</v>
      </c>
      <c r="I151" s="8" t="str">
        <f>VLOOKUP(H151,燃料種!$A$2:$C$33,3,FALSE)</f>
        <v xml:space="preserve"> 44.9</v>
      </c>
    </row>
    <row r="152" spans="1:9">
      <c r="A152" s="235"/>
      <c r="B152" s="236"/>
      <c r="C152" s="256"/>
      <c r="D152" s="236"/>
      <c r="E152" s="272" t="s">
        <v>334</v>
      </c>
      <c r="F152" s="334" t="str">
        <f t="shared" si="14"/>
        <v>C0115_25</v>
      </c>
      <c r="G152" s="8" t="s">
        <v>334</v>
      </c>
      <c r="H152" s="8" t="str">
        <f t="shared" si="11"/>
        <v>25</v>
      </c>
      <c r="I152" s="8" t="str">
        <f>VLOOKUP(H152,燃料種!$A$2:$C$33,3,FALSE)</f>
        <v xml:space="preserve"> 54.6</v>
      </c>
    </row>
    <row r="153" spans="1:9">
      <c r="A153" s="235"/>
      <c r="B153" s="236"/>
      <c r="C153" s="256"/>
      <c r="D153" s="236"/>
      <c r="E153" s="272" t="s">
        <v>335</v>
      </c>
      <c r="F153" s="334" t="str">
        <f t="shared" si="14"/>
        <v>C0115_26</v>
      </c>
      <c r="G153" s="8" t="s">
        <v>335</v>
      </c>
      <c r="H153" s="8" t="str">
        <f t="shared" si="11"/>
        <v>26</v>
      </c>
      <c r="I153" s="8" t="str">
        <f>VLOOKUP(H153,燃料種!$A$2:$C$33,3,FALSE)</f>
        <v xml:space="preserve"> 43.5</v>
      </c>
    </row>
    <row r="154" spans="1:9">
      <c r="A154" s="235"/>
      <c r="B154" s="236"/>
      <c r="C154" s="256"/>
      <c r="D154" s="236"/>
      <c r="E154" s="272" t="s">
        <v>336</v>
      </c>
      <c r="F154" s="334" t="str">
        <f t="shared" si="14"/>
        <v>C0115_27</v>
      </c>
      <c r="G154" s="8" t="s">
        <v>336</v>
      </c>
      <c r="H154" s="8" t="str">
        <f t="shared" si="11"/>
        <v>27</v>
      </c>
      <c r="I154" s="8" t="str">
        <f>VLOOKUP(H154,燃料種!$A$2:$C$33,3,FALSE)</f>
        <v xml:space="preserve"> 21.1</v>
      </c>
    </row>
    <row r="155" spans="1:9">
      <c r="A155" s="235"/>
      <c r="B155" s="236"/>
      <c r="C155" s="256"/>
      <c r="D155" s="236"/>
      <c r="E155" s="272" t="s">
        <v>337</v>
      </c>
      <c r="F155" s="334" t="str">
        <f t="shared" si="14"/>
        <v>C0115_28</v>
      </c>
      <c r="G155" s="8" t="s">
        <v>337</v>
      </c>
      <c r="H155" s="8" t="str">
        <f t="shared" si="11"/>
        <v>28</v>
      </c>
      <c r="I155" s="8" t="str">
        <f>VLOOKUP(H155,燃料種!$A$2:$C$33,3,FALSE)</f>
        <v xml:space="preserve"> 3.41</v>
      </c>
    </row>
    <row r="156" spans="1:9">
      <c r="A156" s="235"/>
      <c r="B156" s="236"/>
      <c r="C156" s="256"/>
      <c r="D156" s="236"/>
      <c r="E156" s="272" t="s">
        <v>338</v>
      </c>
      <c r="F156" s="334" t="str">
        <f t="shared" si="14"/>
        <v>C0115_29</v>
      </c>
      <c r="G156" s="8" t="s">
        <v>338</v>
      </c>
      <c r="H156" s="8" t="str">
        <f t="shared" si="11"/>
        <v>29</v>
      </c>
      <c r="I156" s="8" t="str">
        <f>VLOOKUP(H156,燃料種!$A$2:$C$33,3,FALSE)</f>
        <v xml:space="preserve"> 8.41</v>
      </c>
    </row>
    <row r="157" spans="1:9">
      <c r="A157" s="235"/>
      <c r="B157" s="236"/>
      <c r="C157" s="256"/>
      <c r="D157" s="236"/>
      <c r="E157" s="272" t="s">
        <v>929</v>
      </c>
      <c r="F157" s="334" t="str">
        <f t="shared" si="14"/>
        <v>C0115_30</v>
      </c>
      <c r="G157" s="8" t="s">
        <v>339</v>
      </c>
      <c r="H157" s="8" t="str">
        <f t="shared" si="11"/>
        <v>30</v>
      </c>
      <c r="I157" s="8" t="str">
        <f>VLOOKUP(H157,燃料種!$A$2:$C$33,3,FALSE)</f>
        <v>46.04655</v>
      </c>
    </row>
    <row r="158" spans="1:9">
      <c r="A158" s="235"/>
      <c r="B158" s="236"/>
      <c r="C158" s="256"/>
      <c r="D158" s="19"/>
      <c r="E158" s="272" t="s">
        <v>340</v>
      </c>
      <c r="F158" s="334" t="str">
        <f t="shared" si="14"/>
        <v>C0115_31</v>
      </c>
      <c r="G158" s="8" t="s">
        <v>340</v>
      </c>
      <c r="H158" s="8" t="str">
        <f t="shared" si="11"/>
        <v>31</v>
      </c>
      <c r="I158" s="8" t="str">
        <f>VLOOKUP(H158,燃料種!$A$2:$C$33,3,FALSE)</f>
        <v xml:space="preserve"> 28.5</v>
      </c>
    </row>
    <row r="159" spans="1:9">
      <c r="A159" s="235"/>
      <c r="B159" s="236"/>
      <c r="C159" s="256"/>
      <c r="D159" s="262" t="s">
        <v>1542</v>
      </c>
      <c r="E159" s="272" t="s">
        <v>325</v>
      </c>
      <c r="F159" s="334" t="str">
        <f t="shared" ref="F159:F167" si="15">LEFT($D$159,5)&amp;"_"&amp;LEFT(E159,2)</f>
        <v>C0116_01</v>
      </c>
      <c r="G159" s="8" t="s">
        <v>325</v>
      </c>
      <c r="H159" s="8" t="str">
        <f t="shared" si="11"/>
        <v>01</v>
      </c>
      <c r="I159" s="8" t="str">
        <f>VLOOKUP(H159,燃料種!$A$2:$C$33,3,FALSE)</f>
        <v xml:space="preserve"> 29.0</v>
      </c>
    </row>
    <row r="160" spans="1:9">
      <c r="A160" s="235"/>
      <c r="B160" s="236"/>
      <c r="C160" s="256"/>
      <c r="D160" s="236"/>
      <c r="E160" s="272" t="s">
        <v>326</v>
      </c>
      <c r="F160" s="334" t="str">
        <f t="shared" si="15"/>
        <v>C0116_02</v>
      </c>
      <c r="G160" s="8" t="s">
        <v>326</v>
      </c>
      <c r="H160" s="8" t="str">
        <f t="shared" si="11"/>
        <v>02</v>
      </c>
      <c r="I160" s="8" t="str">
        <f>VLOOKUP(H160,燃料種!$A$2:$C$33,3,FALSE)</f>
        <v xml:space="preserve"> 25.7</v>
      </c>
    </row>
    <row r="161" spans="1:9">
      <c r="A161" s="235"/>
      <c r="B161" s="236"/>
      <c r="C161" s="256"/>
      <c r="D161" s="236"/>
      <c r="E161" s="272" t="s">
        <v>327</v>
      </c>
      <c r="F161" s="334" t="str">
        <f t="shared" si="15"/>
        <v>C0116_03</v>
      </c>
      <c r="G161" s="8" t="s">
        <v>327</v>
      </c>
      <c r="H161" s="8" t="str">
        <f t="shared" si="11"/>
        <v>03</v>
      </c>
      <c r="I161" s="8" t="str">
        <f>VLOOKUP(H161,燃料種!$A$2:$C$33,3,FALSE)</f>
        <v xml:space="preserve"> 26.9</v>
      </c>
    </row>
    <row r="162" spans="1:9">
      <c r="A162" s="235"/>
      <c r="B162" s="236"/>
      <c r="C162" s="256"/>
      <c r="D162" s="236"/>
      <c r="E162" s="272" t="s">
        <v>328</v>
      </c>
      <c r="F162" s="334" t="str">
        <f t="shared" si="15"/>
        <v>C0116_04</v>
      </c>
      <c r="G162" s="8" t="s">
        <v>328</v>
      </c>
      <c r="H162" s="8" t="str">
        <f t="shared" si="11"/>
        <v>04</v>
      </c>
      <c r="I162" s="8" t="str">
        <f>VLOOKUP(H162,燃料種!$A$2:$C$33,3,FALSE)</f>
        <v xml:space="preserve"> 29.4</v>
      </c>
    </row>
    <row r="163" spans="1:9">
      <c r="A163" s="235"/>
      <c r="B163" s="236"/>
      <c r="C163" s="256"/>
      <c r="D163" s="236"/>
      <c r="E163" s="272" t="s">
        <v>329</v>
      </c>
      <c r="F163" s="334" t="str">
        <f t="shared" si="15"/>
        <v>C0116_05</v>
      </c>
      <c r="G163" s="8" t="s">
        <v>329</v>
      </c>
      <c r="H163" s="8" t="str">
        <f t="shared" si="11"/>
        <v>05</v>
      </c>
      <c r="I163" s="8" t="str">
        <f>VLOOKUP(H163,燃料種!$A$2:$C$33,3,FALSE)</f>
        <v xml:space="preserve"> 29.9</v>
      </c>
    </row>
    <row r="164" spans="1:9">
      <c r="A164" s="235"/>
      <c r="B164" s="236"/>
      <c r="C164" s="256"/>
      <c r="D164" s="236"/>
      <c r="E164" s="272" t="s">
        <v>330</v>
      </c>
      <c r="F164" s="334" t="str">
        <f t="shared" si="15"/>
        <v>C0116_06</v>
      </c>
      <c r="G164" s="8" t="s">
        <v>330</v>
      </c>
      <c r="H164" s="8" t="str">
        <f t="shared" si="11"/>
        <v>06</v>
      </c>
      <c r="I164" s="8" t="str">
        <f>VLOOKUP(H164,燃料種!$A$2:$C$33,3,FALSE)</f>
        <v xml:space="preserve"> 23.9</v>
      </c>
    </row>
    <row r="165" spans="1:9">
      <c r="A165" s="235"/>
      <c r="B165" s="236"/>
      <c r="C165" s="256"/>
      <c r="D165" s="236"/>
      <c r="E165" s="272" t="s">
        <v>322</v>
      </c>
      <c r="F165" s="334" t="str">
        <f t="shared" si="15"/>
        <v>C0116_07</v>
      </c>
      <c r="G165" s="8" t="s">
        <v>322</v>
      </c>
      <c r="H165" s="8" t="str">
        <f t="shared" si="11"/>
        <v>07</v>
      </c>
      <c r="I165" s="8" t="str">
        <f>VLOOKUP(H165,燃料種!$A$2:$C$33,3,FALSE)</f>
        <v xml:space="preserve"> 14.4</v>
      </c>
    </row>
    <row r="166" spans="1:9">
      <c r="A166" s="235"/>
      <c r="B166" s="236"/>
      <c r="C166" s="256"/>
      <c r="D166" s="236"/>
      <c r="E166" s="272" t="s">
        <v>323</v>
      </c>
      <c r="F166" s="334" t="str">
        <f t="shared" si="15"/>
        <v>C0116_08</v>
      </c>
      <c r="G166" s="8" t="s">
        <v>323</v>
      </c>
      <c r="H166" s="8" t="str">
        <f t="shared" si="11"/>
        <v>08</v>
      </c>
      <c r="I166" s="8" t="str">
        <f>VLOOKUP(H166,燃料種!$A$2:$C$33,3,FALSE)</f>
        <v xml:space="preserve"> 30.5</v>
      </c>
    </row>
    <row r="167" spans="1:9">
      <c r="A167" s="235"/>
      <c r="B167" s="236"/>
      <c r="C167" s="256"/>
      <c r="D167" s="19"/>
      <c r="E167" s="272" t="s">
        <v>331</v>
      </c>
      <c r="F167" s="334" t="str">
        <f t="shared" si="15"/>
        <v>C0116_09</v>
      </c>
      <c r="G167" s="8" t="s">
        <v>331</v>
      </c>
      <c r="H167" s="8" t="str">
        <f t="shared" si="11"/>
        <v>09</v>
      </c>
      <c r="I167" s="8" t="str">
        <f>VLOOKUP(H167,燃料種!$A$2:$C$33,3,FALSE)</f>
        <v xml:space="preserve"> 33.1</v>
      </c>
    </row>
    <row r="168" spans="1:9">
      <c r="A168" s="235"/>
      <c r="B168" s="236"/>
      <c r="C168" s="256"/>
      <c r="D168" s="262" t="s">
        <v>1543</v>
      </c>
      <c r="E168" s="272" t="s">
        <v>332</v>
      </c>
      <c r="F168" s="334" t="str">
        <f t="shared" ref="F168:F176" si="16">LEFT($D$168,5)&amp;"_"&amp;LEFT(E168,2)</f>
        <v>C0117_23</v>
      </c>
      <c r="G168" s="8" t="s">
        <v>332</v>
      </c>
      <c r="H168" s="8" t="str">
        <f t="shared" si="11"/>
        <v>23</v>
      </c>
      <c r="I168" s="8" t="str">
        <f>VLOOKUP(H168,燃料種!$A$2:$C$33,3,FALSE)</f>
        <v xml:space="preserve"> 50.8</v>
      </c>
    </row>
    <row r="169" spans="1:9">
      <c r="A169" s="235"/>
      <c r="B169" s="236"/>
      <c r="C169" s="256"/>
      <c r="D169" s="236"/>
      <c r="E169" s="272" t="s">
        <v>333</v>
      </c>
      <c r="F169" s="334" t="str">
        <f t="shared" si="16"/>
        <v>C0117_24</v>
      </c>
      <c r="G169" s="8" t="s">
        <v>333</v>
      </c>
      <c r="H169" s="8" t="str">
        <f t="shared" si="11"/>
        <v>24</v>
      </c>
      <c r="I169" s="8" t="str">
        <f>VLOOKUP(H169,燃料種!$A$2:$C$33,3,FALSE)</f>
        <v xml:space="preserve"> 44.9</v>
      </c>
    </row>
    <row r="170" spans="1:9">
      <c r="A170" s="235"/>
      <c r="B170" s="236"/>
      <c r="C170" s="256"/>
      <c r="D170" s="236"/>
      <c r="E170" s="272" t="s">
        <v>334</v>
      </c>
      <c r="F170" s="334" t="str">
        <f t="shared" si="16"/>
        <v>C0117_25</v>
      </c>
      <c r="G170" s="8" t="s">
        <v>334</v>
      </c>
      <c r="H170" s="8" t="str">
        <f t="shared" si="11"/>
        <v>25</v>
      </c>
      <c r="I170" s="8" t="str">
        <f>VLOOKUP(H170,燃料種!$A$2:$C$33,3,FALSE)</f>
        <v xml:space="preserve"> 54.6</v>
      </c>
    </row>
    <row r="171" spans="1:9">
      <c r="A171" s="235"/>
      <c r="B171" s="236"/>
      <c r="C171" s="256"/>
      <c r="D171" s="236"/>
      <c r="E171" s="272" t="s">
        <v>335</v>
      </c>
      <c r="F171" s="334" t="str">
        <f t="shared" si="16"/>
        <v>C0117_26</v>
      </c>
      <c r="G171" s="8" t="s">
        <v>335</v>
      </c>
      <c r="H171" s="8" t="str">
        <f t="shared" si="11"/>
        <v>26</v>
      </c>
      <c r="I171" s="8" t="str">
        <f>VLOOKUP(H171,燃料種!$A$2:$C$33,3,FALSE)</f>
        <v xml:space="preserve"> 43.5</v>
      </c>
    </row>
    <row r="172" spans="1:9">
      <c r="A172" s="235"/>
      <c r="B172" s="236"/>
      <c r="C172" s="256"/>
      <c r="D172" s="236"/>
      <c r="E172" s="272" t="s">
        <v>336</v>
      </c>
      <c r="F172" s="334" t="str">
        <f t="shared" si="16"/>
        <v>C0117_27</v>
      </c>
      <c r="G172" s="8" t="s">
        <v>336</v>
      </c>
      <c r="H172" s="8" t="str">
        <f t="shared" si="11"/>
        <v>27</v>
      </c>
      <c r="I172" s="8" t="str">
        <f>VLOOKUP(H172,燃料種!$A$2:$C$33,3,FALSE)</f>
        <v xml:space="preserve"> 21.1</v>
      </c>
    </row>
    <row r="173" spans="1:9">
      <c r="A173" s="235"/>
      <c r="B173" s="236"/>
      <c r="C173" s="256"/>
      <c r="D173" s="236"/>
      <c r="E173" s="272" t="s">
        <v>337</v>
      </c>
      <c r="F173" s="334" t="str">
        <f t="shared" si="16"/>
        <v>C0117_28</v>
      </c>
      <c r="G173" s="8" t="s">
        <v>337</v>
      </c>
      <c r="H173" s="8" t="str">
        <f t="shared" si="11"/>
        <v>28</v>
      </c>
      <c r="I173" s="8" t="str">
        <f>VLOOKUP(H173,燃料種!$A$2:$C$33,3,FALSE)</f>
        <v xml:space="preserve"> 3.41</v>
      </c>
    </row>
    <row r="174" spans="1:9">
      <c r="A174" s="235"/>
      <c r="B174" s="236"/>
      <c r="C174" s="256"/>
      <c r="D174" s="236"/>
      <c r="E174" s="272" t="s">
        <v>338</v>
      </c>
      <c r="F174" s="334" t="str">
        <f t="shared" si="16"/>
        <v>C0117_29</v>
      </c>
      <c r="G174" s="8" t="s">
        <v>338</v>
      </c>
      <c r="H174" s="8" t="str">
        <f t="shared" si="11"/>
        <v>29</v>
      </c>
      <c r="I174" s="8" t="str">
        <f>VLOOKUP(H174,燃料種!$A$2:$C$33,3,FALSE)</f>
        <v xml:space="preserve"> 8.41</v>
      </c>
    </row>
    <row r="175" spans="1:9">
      <c r="A175" s="235"/>
      <c r="B175" s="236"/>
      <c r="C175" s="256"/>
      <c r="D175" s="236"/>
      <c r="E175" s="272" t="s">
        <v>929</v>
      </c>
      <c r="F175" s="334" t="str">
        <f t="shared" si="16"/>
        <v>C0117_30</v>
      </c>
      <c r="G175" s="8" t="s">
        <v>339</v>
      </c>
      <c r="H175" s="8" t="str">
        <f t="shared" si="11"/>
        <v>30</v>
      </c>
      <c r="I175" s="8" t="str">
        <f>VLOOKUP(H175,燃料種!$A$2:$C$33,3,FALSE)</f>
        <v>46.04655</v>
      </c>
    </row>
    <row r="176" spans="1:9">
      <c r="A176" s="235"/>
      <c r="B176" s="236"/>
      <c r="C176" s="256"/>
      <c r="D176" s="19"/>
      <c r="E176" s="272" t="s">
        <v>340</v>
      </c>
      <c r="F176" s="334" t="str">
        <f t="shared" si="16"/>
        <v>C0117_31</v>
      </c>
      <c r="G176" s="8" t="s">
        <v>340</v>
      </c>
      <c r="H176" s="8" t="str">
        <f t="shared" si="11"/>
        <v>31</v>
      </c>
      <c r="I176" s="8" t="str">
        <f>VLOOKUP(H176,燃料種!$A$2:$C$33,3,FALSE)</f>
        <v xml:space="preserve"> 28.5</v>
      </c>
    </row>
    <row r="177" spans="1:9">
      <c r="A177" s="235"/>
      <c r="B177" s="236"/>
      <c r="C177" s="256"/>
      <c r="D177" s="262" t="s">
        <v>1544</v>
      </c>
      <c r="E177" s="272" t="s">
        <v>325</v>
      </c>
      <c r="F177" s="334" t="str">
        <f t="shared" ref="F177:F185" si="17">LEFT($D$177,5)&amp;"_"&amp;LEFT(E177,2)</f>
        <v>C0118_01</v>
      </c>
      <c r="G177" s="8" t="s">
        <v>325</v>
      </c>
      <c r="H177" s="8" t="str">
        <f t="shared" si="11"/>
        <v>01</v>
      </c>
      <c r="I177" s="8" t="str">
        <f>VLOOKUP(H177,燃料種!$A$2:$C$33,3,FALSE)</f>
        <v xml:space="preserve"> 29.0</v>
      </c>
    </row>
    <row r="178" spans="1:9">
      <c r="A178" s="235"/>
      <c r="B178" s="236"/>
      <c r="C178" s="256"/>
      <c r="D178" s="236"/>
      <c r="E178" s="272" t="s">
        <v>326</v>
      </c>
      <c r="F178" s="334" t="str">
        <f t="shared" si="17"/>
        <v>C0118_02</v>
      </c>
      <c r="G178" s="8" t="s">
        <v>326</v>
      </c>
      <c r="H178" s="8" t="str">
        <f t="shared" si="11"/>
        <v>02</v>
      </c>
      <c r="I178" s="8" t="str">
        <f>VLOOKUP(H178,燃料種!$A$2:$C$33,3,FALSE)</f>
        <v xml:space="preserve"> 25.7</v>
      </c>
    </row>
    <row r="179" spans="1:9">
      <c r="A179" s="235"/>
      <c r="B179" s="236"/>
      <c r="C179" s="256"/>
      <c r="D179" s="236"/>
      <c r="E179" s="272" t="s">
        <v>327</v>
      </c>
      <c r="F179" s="334" t="str">
        <f t="shared" si="17"/>
        <v>C0118_03</v>
      </c>
      <c r="G179" s="8" t="s">
        <v>327</v>
      </c>
      <c r="H179" s="8" t="str">
        <f t="shared" si="11"/>
        <v>03</v>
      </c>
      <c r="I179" s="8" t="str">
        <f>VLOOKUP(H179,燃料種!$A$2:$C$33,3,FALSE)</f>
        <v xml:space="preserve"> 26.9</v>
      </c>
    </row>
    <row r="180" spans="1:9">
      <c r="A180" s="235"/>
      <c r="B180" s="236"/>
      <c r="C180" s="256"/>
      <c r="D180" s="236"/>
      <c r="E180" s="272" t="s">
        <v>328</v>
      </c>
      <c r="F180" s="334" t="str">
        <f t="shared" si="17"/>
        <v>C0118_04</v>
      </c>
      <c r="G180" s="8" t="s">
        <v>328</v>
      </c>
      <c r="H180" s="8" t="str">
        <f t="shared" si="11"/>
        <v>04</v>
      </c>
      <c r="I180" s="8" t="str">
        <f>VLOOKUP(H180,燃料種!$A$2:$C$33,3,FALSE)</f>
        <v xml:space="preserve"> 29.4</v>
      </c>
    </row>
    <row r="181" spans="1:9">
      <c r="A181" s="235"/>
      <c r="B181" s="236"/>
      <c r="C181" s="256"/>
      <c r="D181" s="236"/>
      <c r="E181" s="272" t="s">
        <v>329</v>
      </c>
      <c r="F181" s="334" t="str">
        <f t="shared" si="17"/>
        <v>C0118_05</v>
      </c>
      <c r="G181" s="8" t="s">
        <v>329</v>
      </c>
      <c r="H181" s="8" t="str">
        <f t="shared" si="11"/>
        <v>05</v>
      </c>
      <c r="I181" s="8" t="str">
        <f>VLOOKUP(H181,燃料種!$A$2:$C$33,3,FALSE)</f>
        <v xml:space="preserve"> 29.9</v>
      </c>
    </row>
    <row r="182" spans="1:9">
      <c r="A182" s="235"/>
      <c r="B182" s="236"/>
      <c r="C182" s="256"/>
      <c r="D182" s="236"/>
      <c r="E182" s="272" t="s">
        <v>330</v>
      </c>
      <c r="F182" s="334" t="str">
        <f t="shared" si="17"/>
        <v>C0118_06</v>
      </c>
      <c r="G182" s="8" t="s">
        <v>330</v>
      </c>
      <c r="H182" s="8" t="str">
        <f t="shared" si="11"/>
        <v>06</v>
      </c>
      <c r="I182" s="8" t="str">
        <f>VLOOKUP(H182,燃料種!$A$2:$C$33,3,FALSE)</f>
        <v xml:space="preserve"> 23.9</v>
      </c>
    </row>
    <row r="183" spans="1:9">
      <c r="A183" s="235"/>
      <c r="B183" s="236"/>
      <c r="C183" s="256"/>
      <c r="D183" s="236"/>
      <c r="E183" s="272" t="s">
        <v>322</v>
      </c>
      <c r="F183" s="334" t="str">
        <f t="shared" si="17"/>
        <v>C0118_07</v>
      </c>
      <c r="G183" s="8" t="s">
        <v>322</v>
      </c>
      <c r="H183" s="8" t="str">
        <f t="shared" si="11"/>
        <v>07</v>
      </c>
      <c r="I183" s="8" t="str">
        <f>VLOOKUP(H183,燃料種!$A$2:$C$33,3,FALSE)</f>
        <v xml:space="preserve"> 14.4</v>
      </c>
    </row>
    <row r="184" spans="1:9">
      <c r="A184" s="235"/>
      <c r="B184" s="236"/>
      <c r="C184" s="256"/>
      <c r="D184" s="236"/>
      <c r="E184" s="272" t="s">
        <v>323</v>
      </c>
      <c r="F184" s="334" t="str">
        <f t="shared" si="17"/>
        <v>C0118_08</v>
      </c>
      <c r="G184" s="8" t="s">
        <v>323</v>
      </c>
      <c r="H184" s="8" t="str">
        <f t="shared" si="11"/>
        <v>08</v>
      </c>
      <c r="I184" s="8" t="str">
        <f>VLOOKUP(H184,燃料種!$A$2:$C$33,3,FALSE)</f>
        <v xml:space="preserve"> 30.5</v>
      </c>
    </row>
    <row r="185" spans="1:9">
      <c r="A185" s="235"/>
      <c r="B185" s="236"/>
      <c r="C185" s="256"/>
      <c r="D185" s="19"/>
      <c r="E185" s="272" t="s">
        <v>331</v>
      </c>
      <c r="F185" s="334" t="str">
        <f t="shared" si="17"/>
        <v>C0118_09</v>
      </c>
      <c r="G185" s="8" t="s">
        <v>331</v>
      </c>
      <c r="H185" s="8" t="str">
        <f t="shared" si="11"/>
        <v>09</v>
      </c>
      <c r="I185" s="8" t="str">
        <f>VLOOKUP(H185,燃料種!$A$2:$C$33,3,FALSE)</f>
        <v xml:space="preserve"> 33.1</v>
      </c>
    </row>
    <row r="186" spans="1:9">
      <c r="A186" s="235"/>
      <c r="B186" s="236"/>
      <c r="C186" s="256"/>
      <c r="D186" s="262" t="s">
        <v>1545</v>
      </c>
      <c r="E186" s="272" t="s">
        <v>332</v>
      </c>
      <c r="F186" s="334" t="str">
        <f t="shared" ref="F186:F194" si="18">LEFT($D$186,5)&amp;"_"&amp;LEFT(E186,2)</f>
        <v>C0119_23</v>
      </c>
      <c r="G186" s="8" t="s">
        <v>332</v>
      </c>
      <c r="H186" s="8" t="str">
        <f t="shared" si="11"/>
        <v>23</v>
      </c>
      <c r="I186" s="8" t="str">
        <f>VLOOKUP(H186,燃料種!$A$2:$C$33,3,FALSE)</f>
        <v xml:space="preserve"> 50.8</v>
      </c>
    </row>
    <row r="187" spans="1:9">
      <c r="A187" s="235"/>
      <c r="B187" s="236"/>
      <c r="C187" s="256"/>
      <c r="D187" s="236"/>
      <c r="E187" s="272" t="s">
        <v>333</v>
      </c>
      <c r="F187" s="334" t="str">
        <f t="shared" si="18"/>
        <v>C0119_24</v>
      </c>
      <c r="G187" s="8" t="s">
        <v>333</v>
      </c>
      <c r="H187" s="8" t="str">
        <f t="shared" si="11"/>
        <v>24</v>
      </c>
      <c r="I187" s="8" t="str">
        <f>VLOOKUP(H187,燃料種!$A$2:$C$33,3,FALSE)</f>
        <v xml:space="preserve"> 44.9</v>
      </c>
    </row>
    <row r="188" spans="1:9">
      <c r="A188" s="235"/>
      <c r="B188" s="236"/>
      <c r="C188" s="256"/>
      <c r="D188" s="236"/>
      <c r="E188" s="272" t="s">
        <v>334</v>
      </c>
      <c r="F188" s="334" t="str">
        <f t="shared" si="18"/>
        <v>C0119_25</v>
      </c>
      <c r="G188" s="8" t="s">
        <v>334</v>
      </c>
      <c r="H188" s="8" t="str">
        <f t="shared" si="11"/>
        <v>25</v>
      </c>
      <c r="I188" s="8" t="str">
        <f>VLOOKUP(H188,燃料種!$A$2:$C$33,3,FALSE)</f>
        <v xml:space="preserve"> 54.6</v>
      </c>
    </row>
    <row r="189" spans="1:9">
      <c r="A189" s="235"/>
      <c r="B189" s="236"/>
      <c r="C189" s="256"/>
      <c r="D189" s="236"/>
      <c r="E189" s="272" t="s">
        <v>335</v>
      </c>
      <c r="F189" s="334" t="str">
        <f t="shared" si="18"/>
        <v>C0119_26</v>
      </c>
      <c r="G189" s="8" t="s">
        <v>335</v>
      </c>
      <c r="H189" s="8" t="str">
        <f t="shared" si="11"/>
        <v>26</v>
      </c>
      <c r="I189" s="8" t="str">
        <f>VLOOKUP(H189,燃料種!$A$2:$C$33,3,FALSE)</f>
        <v xml:space="preserve"> 43.5</v>
      </c>
    </row>
    <row r="190" spans="1:9">
      <c r="A190" s="235"/>
      <c r="B190" s="236"/>
      <c r="C190" s="256"/>
      <c r="D190" s="236"/>
      <c r="E190" s="272" t="s">
        <v>336</v>
      </c>
      <c r="F190" s="334" t="str">
        <f t="shared" si="18"/>
        <v>C0119_27</v>
      </c>
      <c r="G190" s="8" t="s">
        <v>336</v>
      </c>
      <c r="H190" s="8" t="str">
        <f t="shared" si="11"/>
        <v>27</v>
      </c>
      <c r="I190" s="8" t="str">
        <f>VLOOKUP(H190,燃料種!$A$2:$C$33,3,FALSE)</f>
        <v xml:space="preserve"> 21.1</v>
      </c>
    </row>
    <row r="191" spans="1:9">
      <c r="A191" s="235"/>
      <c r="B191" s="236"/>
      <c r="C191" s="256"/>
      <c r="D191" s="236"/>
      <c r="E191" s="272" t="s">
        <v>337</v>
      </c>
      <c r="F191" s="334" t="str">
        <f t="shared" si="18"/>
        <v>C0119_28</v>
      </c>
      <c r="G191" s="8" t="s">
        <v>337</v>
      </c>
      <c r="H191" s="8" t="str">
        <f t="shared" si="11"/>
        <v>28</v>
      </c>
      <c r="I191" s="8" t="str">
        <f>VLOOKUP(H191,燃料種!$A$2:$C$33,3,FALSE)</f>
        <v xml:space="preserve"> 3.41</v>
      </c>
    </row>
    <row r="192" spans="1:9">
      <c r="A192" s="235"/>
      <c r="B192" s="236"/>
      <c r="C192" s="256"/>
      <c r="D192" s="236"/>
      <c r="E192" s="272" t="s">
        <v>338</v>
      </c>
      <c r="F192" s="334" t="str">
        <f t="shared" si="18"/>
        <v>C0119_29</v>
      </c>
      <c r="G192" s="8" t="s">
        <v>338</v>
      </c>
      <c r="H192" s="8" t="str">
        <f t="shared" si="11"/>
        <v>29</v>
      </c>
      <c r="I192" s="8" t="str">
        <f>VLOOKUP(H192,燃料種!$A$2:$C$33,3,FALSE)</f>
        <v xml:space="preserve"> 8.41</v>
      </c>
    </row>
    <row r="193" spans="1:9">
      <c r="A193" s="235"/>
      <c r="B193" s="236"/>
      <c r="C193" s="256"/>
      <c r="D193" s="236"/>
      <c r="E193" s="272" t="s">
        <v>929</v>
      </c>
      <c r="F193" s="334" t="str">
        <f t="shared" si="18"/>
        <v>C0119_30</v>
      </c>
      <c r="G193" s="8" t="s">
        <v>339</v>
      </c>
      <c r="H193" s="8" t="str">
        <f t="shared" si="11"/>
        <v>30</v>
      </c>
      <c r="I193" s="8" t="str">
        <f>VLOOKUP(H193,燃料種!$A$2:$C$33,3,FALSE)</f>
        <v>46.04655</v>
      </c>
    </row>
    <row r="194" spans="1:9">
      <c r="A194" s="235"/>
      <c r="B194" s="236"/>
      <c r="C194" s="256"/>
      <c r="D194" s="19"/>
      <c r="E194" s="272" t="s">
        <v>340</v>
      </c>
      <c r="F194" s="334" t="str">
        <f t="shared" si="18"/>
        <v>C0119_31</v>
      </c>
      <c r="G194" s="8" t="s">
        <v>340</v>
      </c>
      <c r="H194" s="8" t="str">
        <f t="shared" si="11"/>
        <v>31</v>
      </c>
      <c r="I194" s="8" t="str">
        <f>VLOOKUP(H194,燃料種!$A$2:$C$33,3,FALSE)</f>
        <v xml:space="preserve"> 28.5</v>
      </c>
    </row>
    <row r="195" spans="1:9">
      <c r="A195" s="235"/>
      <c r="B195" s="236"/>
      <c r="C195" s="256"/>
      <c r="D195" s="262" t="s">
        <v>1546</v>
      </c>
      <c r="E195" s="272" t="s">
        <v>325</v>
      </c>
      <c r="F195" s="334" t="str">
        <f t="shared" ref="F195:F203" si="19">LEFT($D$195,5)&amp;"_"&amp;LEFT(E195,2)</f>
        <v>C0120_01</v>
      </c>
      <c r="G195" s="8" t="s">
        <v>325</v>
      </c>
      <c r="H195" s="8" t="str">
        <f t="shared" ref="H195:H258" si="20">LEFT(G195,2)</f>
        <v>01</v>
      </c>
      <c r="I195" s="8" t="str">
        <f>VLOOKUP(H195,燃料種!$A$2:$C$33,3,FALSE)</f>
        <v xml:space="preserve"> 29.0</v>
      </c>
    </row>
    <row r="196" spans="1:9">
      <c r="A196" s="235"/>
      <c r="B196" s="236"/>
      <c r="C196" s="256"/>
      <c r="D196" s="236"/>
      <c r="E196" s="272" t="s">
        <v>326</v>
      </c>
      <c r="F196" s="334" t="str">
        <f t="shared" si="19"/>
        <v>C0120_02</v>
      </c>
      <c r="G196" s="8" t="s">
        <v>326</v>
      </c>
      <c r="H196" s="8" t="str">
        <f t="shared" si="20"/>
        <v>02</v>
      </c>
      <c r="I196" s="8" t="str">
        <f>VLOOKUP(H196,燃料種!$A$2:$C$33,3,FALSE)</f>
        <v xml:space="preserve"> 25.7</v>
      </c>
    </row>
    <row r="197" spans="1:9">
      <c r="A197" s="235"/>
      <c r="B197" s="236"/>
      <c r="C197" s="256"/>
      <c r="D197" s="236"/>
      <c r="E197" s="272" t="s">
        <v>327</v>
      </c>
      <c r="F197" s="334" t="str">
        <f t="shared" si="19"/>
        <v>C0120_03</v>
      </c>
      <c r="G197" s="8" t="s">
        <v>327</v>
      </c>
      <c r="H197" s="8" t="str">
        <f t="shared" si="20"/>
        <v>03</v>
      </c>
      <c r="I197" s="8" t="str">
        <f>VLOOKUP(H197,燃料種!$A$2:$C$33,3,FALSE)</f>
        <v xml:space="preserve"> 26.9</v>
      </c>
    </row>
    <row r="198" spans="1:9">
      <c r="A198" s="235"/>
      <c r="B198" s="236"/>
      <c r="C198" s="256"/>
      <c r="D198" s="236"/>
      <c r="E198" s="272" t="s">
        <v>328</v>
      </c>
      <c r="F198" s="334" t="str">
        <f t="shared" si="19"/>
        <v>C0120_04</v>
      </c>
      <c r="G198" s="8" t="s">
        <v>328</v>
      </c>
      <c r="H198" s="8" t="str">
        <f t="shared" si="20"/>
        <v>04</v>
      </c>
      <c r="I198" s="8" t="str">
        <f>VLOOKUP(H198,燃料種!$A$2:$C$33,3,FALSE)</f>
        <v xml:space="preserve"> 29.4</v>
      </c>
    </row>
    <row r="199" spans="1:9">
      <c r="A199" s="235"/>
      <c r="B199" s="236"/>
      <c r="C199" s="256"/>
      <c r="D199" s="236"/>
      <c r="E199" s="272" t="s">
        <v>329</v>
      </c>
      <c r="F199" s="334" t="str">
        <f t="shared" si="19"/>
        <v>C0120_05</v>
      </c>
      <c r="G199" s="8" t="s">
        <v>329</v>
      </c>
      <c r="H199" s="8" t="str">
        <f t="shared" si="20"/>
        <v>05</v>
      </c>
      <c r="I199" s="8" t="str">
        <f>VLOOKUP(H199,燃料種!$A$2:$C$33,3,FALSE)</f>
        <v xml:space="preserve"> 29.9</v>
      </c>
    </row>
    <row r="200" spans="1:9">
      <c r="A200" s="235"/>
      <c r="B200" s="236"/>
      <c r="C200" s="256"/>
      <c r="D200" s="236"/>
      <c r="E200" s="272" t="s">
        <v>330</v>
      </c>
      <c r="F200" s="334" t="str">
        <f t="shared" si="19"/>
        <v>C0120_06</v>
      </c>
      <c r="G200" s="8" t="s">
        <v>330</v>
      </c>
      <c r="H200" s="8" t="str">
        <f t="shared" si="20"/>
        <v>06</v>
      </c>
      <c r="I200" s="8" t="str">
        <f>VLOOKUP(H200,燃料種!$A$2:$C$33,3,FALSE)</f>
        <v xml:space="preserve"> 23.9</v>
      </c>
    </row>
    <row r="201" spans="1:9">
      <c r="A201" s="235"/>
      <c r="B201" s="236"/>
      <c r="C201" s="256"/>
      <c r="D201" s="236"/>
      <c r="E201" s="272" t="s">
        <v>322</v>
      </c>
      <c r="F201" s="334" t="str">
        <f t="shared" si="19"/>
        <v>C0120_07</v>
      </c>
      <c r="G201" s="8" t="s">
        <v>322</v>
      </c>
      <c r="H201" s="8" t="str">
        <f t="shared" si="20"/>
        <v>07</v>
      </c>
      <c r="I201" s="8" t="str">
        <f>VLOOKUP(H201,燃料種!$A$2:$C$33,3,FALSE)</f>
        <v xml:space="preserve"> 14.4</v>
      </c>
    </row>
    <row r="202" spans="1:9">
      <c r="A202" s="235"/>
      <c r="B202" s="236"/>
      <c r="C202" s="256"/>
      <c r="D202" s="236"/>
      <c r="E202" s="272" t="s">
        <v>323</v>
      </c>
      <c r="F202" s="334" t="str">
        <f t="shared" si="19"/>
        <v>C0120_08</v>
      </c>
      <c r="G202" s="8" t="s">
        <v>323</v>
      </c>
      <c r="H202" s="8" t="str">
        <f t="shared" si="20"/>
        <v>08</v>
      </c>
      <c r="I202" s="8" t="str">
        <f>VLOOKUP(H202,燃料種!$A$2:$C$33,3,FALSE)</f>
        <v xml:space="preserve"> 30.5</v>
      </c>
    </row>
    <row r="203" spans="1:9">
      <c r="A203" s="235"/>
      <c r="B203" s="236"/>
      <c r="C203" s="256"/>
      <c r="D203" s="19"/>
      <c r="E203" s="272" t="s">
        <v>331</v>
      </c>
      <c r="F203" s="334" t="str">
        <f t="shared" si="19"/>
        <v>C0120_09</v>
      </c>
      <c r="G203" s="8" t="s">
        <v>331</v>
      </c>
      <c r="H203" s="8" t="str">
        <f t="shared" si="20"/>
        <v>09</v>
      </c>
      <c r="I203" s="8" t="str">
        <f>VLOOKUP(H203,燃料種!$A$2:$C$33,3,FALSE)</f>
        <v xml:space="preserve"> 33.1</v>
      </c>
    </row>
    <row r="204" spans="1:9">
      <c r="A204" s="235"/>
      <c r="B204" s="236"/>
      <c r="C204" s="256"/>
      <c r="D204" s="262" t="s">
        <v>1547</v>
      </c>
      <c r="E204" s="272" t="s">
        <v>332</v>
      </c>
      <c r="F204" s="334" t="str">
        <f t="shared" ref="F204:F212" si="21">LEFT($D$204,5)&amp;"_"&amp;LEFT(E204,2)</f>
        <v>C0121_23</v>
      </c>
      <c r="G204" s="8" t="s">
        <v>332</v>
      </c>
      <c r="H204" s="8" t="str">
        <f t="shared" si="20"/>
        <v>23</v>
      </c>
      <c r="I204" s="8" t="str">
        <f>VLOOKUP(H204,燃料種!$A$2:$C$33,3,FALSE)</f>
        <v xml:space="preserve"> 50.8</v>
      </c>
    </row>
    <row r="205" spans="1:9">
      <c r="A205" s="235"/>
      <c r="B205" s="236"/>
      <c r="C205" s="256"/>
      <c r="D205" s="236"/>
      <c r="E205" s="272" t="s">
        <v>333</v>
      </c>
      <c r="F205" s="334" t="str">
        <f t="shared" si="21"/>
        <v>C0121_24</v>
      </c>
      <c r="G205" s="8" t="s">
        <v>333</v>
      </c>
      <c r="H205" s="8" t="str">
        <f t="shared" si="20"/>
        <v>24</v>
      </c>
      <c r="I205" s="8" t="str">
        <f>VLOOKUP(H205,燃料種!$A$2:$C$33,3,FALSE)</f>
        <v xml:space="preserve"> 44.9</v>
      </c>
    </row>
    <row r="206" spans="1:9">
      <c r="A206" s="235"/>
      <c r="B206" s="236"/>
      <c r="C206" s="256"/>
      <c r="D206" s="236"/>
      <c r="E206" s="272" t="s">
        <v>334</v>
      </c>
      <c r="F206" s="334" t="str">
        <f t="shared" si="21"/>
        <v>C0121_25</v>
      </c>
      <c r="G206" s="8" t="s">
        <v>334</v>
      </c>
      <c r="H206" s="8" t="str">
        <f t="shared" si="20"/>
        <v>25</v>
      </c>
      <c r="I206" s="8" t="str">
        <f>VLOOKUP(H206,燃料種!$A$2:$C$33,3,FALSE)</f>
        <v xml:space="preserve"> 54.6</v>
      </c>
    </row>
    <row r="207" spans="1:9">
      <c r="A207" s="235"/>
      <c r="B207" s="236"/>
      <c r="C207" s="256"/>
      <c r="D207" s="236"/>
      <c r="E207" s="272" t="s">
        <v>335</v>
      </c>
      <c r="F207" s="334" t="str">
        <f t="shared" si="21"/>
        <v>C0121_26</v>
      </c>
      <c r="G207" s="8" t="s">
        <v>335</v>
      </c>
      <c r="H207" s="8" t="str">
        <f t="shared" si="20"/>
        <v>26</v>
      </c>
      <c r="I207" s="8" t="str">
        <f>VLOOKUP(H207,燃料種!$A$2:$C$33,3,FALSE)</f>
        <v xml:space="preserve"> 43.5</v>
      </c>
    </row>
    <row r="208" spans="1:9">
      <c r="A208" s="235"/>
      <c r="B208" s="236"/>
      <c r="C208" s="256"/>
      <c r="D208" s="236"/>
      <c r="E208" s="272" t="s">
        <v>336</v>
      </c>
      <c r="F208" s="334" t="str">
        <f t="shared" si="21"/>
        <v>C0121_27</v>
      </c>
      <c r="G208" s="8" t="s">
        <v>336</v>
      </c>
      <c r="H208" s="8" t="str">
        <f t="shared" si="20"/>
        <v>27</v>
      </c>
      <c r="I208" s="8" t="str">
        <f>VLOOKUP(H208,燃料種!$A$2:$C$33,3,FALSE)</f>
        <v xml:space="preserve"> 21.1</v>
      </c>
    </row>
    <row r="209" spans="1:9">
      <c r="A209" s="235"/>
      <c r="B209" s="236"/>
      <c r="C209" s="256"/>
      <c r="D209" s="236"/>
      <c r="E209" s="272" t="s">
        <v>337</v>
      </c>
      <c r="F209" s="334" t="str">
        <f t="shared" si="21"/>
        <v>C0121_28</v>
      </c>
      <c r="G209" s="8" t="s">
        <v>337</v>
      </c>
      <c r="H209" s="8" t="str">
        <f t="shared" si="20"/>
        <v>28</v>
      </c>
      <c r="I209" s="8" t="str">
        <f>VLOOKUP(H209,燃料種!$A$2:$C$33,3,FALSE)</f>
        <v xml:space="preserve"> 3.41</v>
      </c>
    </row>
    <row r="210" spans="1:9">
      <c r="A210" s="235"/>
      <c r="B210" s="236"/>
      <c r="C210" s="256"/>
      <c r="D210" s="236"/>
      <c r="E210" s="272" t="s">
        <v>338</v>
      </c>
      <c r="F210" s="334" t="str">
        <f t="shared" si="21"/>
        <v>C0121_29</v>
      </c>
      <c r="G210" s="8" t="s">
        <v>338</v>
      </c>
      <c r="H210" s="8" t="str">
        <f t="shared" si="20"/>
        <v>29</v>
      </c>
      <c r="I210" s="8" t="str">
        <f>VLOOKUP(H210,燃料種!$A$2:$C$33,3,FALSE)</f>
        <v xml:space="preserve"> 8.41</v>
      </c>
    </row>
    <row r="211" spans="1:9">
      <c r="A211" s="235"/>
      <c r="B211" s="236"/>
      <c r="C211" s="256"/>
      <c r="D211" s="236"/>
      <c r="E211" s="272" t="s">
        <v>929</v>
      </c>
      <c r="F211" s="334" t="str">
        <f t="shared" si="21"/>
        <v>C0121_30</v>
      </c>
      <c r="G211" s="8" t="s">
        <v>339</v>
      </c>
      <c r="H211" s="8" t="str">
        <f t="shared" si="20"/>
        <v>30</v>
      </c>
      <c r="I211" s="8" t="str">
        <f>VLOOKUP(H211,燃料種!$A$2:$C$33,3,FALSE)</f>
        <v>46.04655</v>
      </c>
    </row>
    <row r="212" spans="1:9">
      <c r="A212" s="235"/>
      <c r="B212" s="236"/>
      <c r="C212" s="256"/>
      <c r="D212" s="19"/>
      <c r="E212" s="272" t="s">
        <v>340</v>
      </c>
      <c r="F212" s="334" t="str">
        <f t="shared" si="21"/>
        <v>C0121_31</v>
      </c>
      <c r="G212" s="8" t="s">
        <v>340</v>
      </c>
      <c r="H212" s="8" t="str">
        <f t="shared" si="20"/>
        <v>31</v>
      </c>
      <c r="I212" s="8" t="str">
        <f>VLOOKUP(H212,燃料種!$A$2:$C$33,3,FALSE)</f>
        <v xml:space="preserve"> 28.5</v>
      </c>
    </row>
    <row r="213" spans="1:9">
      <c r="A213" s="235"/>
      <c r="B213" s="236"/>
      <c r="C213" s="256"/>
      <c r="D213" s="262" t="s">
        <v>1548</v>
      </c>
      <c r="E213" s="272" t="s">
        <v>325</v>
      </c>
      <c r="F213" s="334" t="str">
        <f t="shared" ref="F213:F221" si="22">LEFT($D$213,5)&amp;"_"&amp;LEFT(E213,2)</f>
        <v>C0122_01</v>
      </c>
      <c r="G213" s="8" t="s">
        <v>325</v>
      </c>
      <c r="H213" s="8" t="str">
        <f t="shared" si="20"/>
        <v>01</v>
      </c>
      <c r="I213" s="8" t="str">
        <f>VLOOKUP(H213,燃料種!$A$2:$C$33,3,FALSE)</f>
        <v xml:space="preserve"> 29.0</v>
      </c>
    </row>
    <row r="214" spans="1:9">
      <c r="A214" s="235"/>
      <c r="B214" s="236"/>
      <c r="C214" s="256"/>
      <c r="D214" s="236"/>
      <c r="E214" s="272" t="s">
        <v>326</v>
      </c>
      <c r="F214" s="334" t="str">
        <f t="shared" si="22"/>
        <v>C0122_02</v>
      </c>
      <c r="G214" s="8" t="s">
        <v>326</v>
      </c>
      <c r="H214" s="8" t="str">
        <f t="shared" si="20"/>
        <v>02</v>
      </c>
      <c r="I214" s="8" t="str">
        <f>VLOOKUP(H214,燃料種!$A$2:$C$33,3,FALSE)</f>
        <v xml:space="preserve"> 25.7</v>
      </c>
    </row>
    <row r="215" spans="1:9">
      <c r="A215" s="235"/>
      <c r="B215" s="236"/>
      <c r="C215" s="256"/>
      <c r="D215" s="236"/>
      <c r="E215" s="272" t="s">
        <v>327</v>
      </c>
      <c r="F215" s="334" t="str">
        <f t="shared" si="22"/>
        <v>C0122_03</v>
      </c>
      <c r="G215" s="8" t="s">
        <v>327</v>
      </c>
      <c r="H215" s="8" t="str">
        <f t="shared" si="20"/>
        <v>03</v>
      </c>
      <c r="I215" s="8" t="str">
        <f>VLOOKUP(H215,燃料種!$A$2:$C$33,3,FALSE)</f>
        <v xml:space="preserve"> 26.9</v>
      </c>
    </row>
    <row r="216" spans="1:9">
      <c r="A216" s="235"/>
      <c r="B216" s="236"/>
      <c r="C216" s="256"/>
      <c r="D216" s="236"/>
      <c r="E216" s="272" t="s">
        <v>328</v>
      </c>
      <c r="F216" s="334" t="str">
        <f t="shared" si="22"/>
        <v>C0122_04</v>
      </c>
      <c r="G216" s="8" t="s">
        <v>328</v>
      </c>
      <c r="H216" s="8" t="str">
        <f t="shared" si="20"/>
        <v>04</v>
      </c>
      <c r="I216" s="8" t="str">
        <f>VLOOKUP(H216,燃料種!$A$2:$C$33,3,FALSE)</f>
        <v xml:space="preserve"> 29.4</v>
      </c>
    </row>
    <row r="217" spans="1:9">
      <c r="A217" s="235"/>
      <c r="B217" s="236"/>
      <c r="C217" s="256"/>
      <c r="D217" s="236"/>
      <c r="E217" s="272" t="s">
        <v>329</v>
      </c>
      <c r="F217" s="334" t="str">
        <f t="shared" si="22"/>
        <v>C0122_05</v>
      </c>
      <c r="G217" s="8" t="s">
        <v>329</v>
      </c>
      <c r="H217" s="8" t="str">
        <f t="shared" si="20"/>
        <v>05</v>
      </c>
      <c r="I217" s="8" t="str">
        <f>VLOOKUP(H217,燃料種!$A$2:$C$33,3,FALSE)</f>
        <v xml:space="preserve"> 29.9</v>
      </c>
    </row>
    <row r="218" spans="1:9">
      <c r="A218" s="235"/>
      <c r="B218" s="236"/>
      <c r="C218" s="256"/>
      <c r="D218" s="236"/>
      <c r="E218" s="272" t="s">
        <v>330</v>
      </c>
      <c r="F218" s="334" t="str">
        <f t="shared" si="22"/>
        <v>C0122_06</v>
      </c>
      <c r="G218" s="8" t="s">
        <v>330</v>
      </c>
      <c r="H218" s="8" t="str">
        <f t="shared" si="20"/>
        <v>06</v>
      </c>
      <c r="I218" s="8" t="str">
        <f>VLOOKUP(H218,燃料種!$A$2:$C$33,3,FALSE)</f>
        <v xml:space="preserve"> 23.9</v>
      </c>
    </row>
    <row r="219" spans="1:9">
      <c r="A219" s="235"/>
      <c r="B219" s="236"/>
      <c r="C219" s="256"/>
      <c r="D219" s="236"/>
      <c r="E219" s="272" t="s">
        <v>322</v>
      </c>
      <c r="F219" s="334" t="str">
        <f t="shared" si="22"/>
        <v>C0122_07</v>
      </c>
      <c r="G219" s="8" t="s">
        <v>322</v>
      </c>
      <c r="H219" s="8" t="str">
        <f t="shared" si="20"/>
        <v>07</v>
      </c>
      <c r="I219" s="8" t="str">
        <f>VLOOKUP(H219,燃料種!$A$2:$C$33,3,FALSE)</f>
        <v xml:space="preserve"> 14.4</v>
      </c>
    </row>
    <row r="220" spans="1:9">
      <c r="A220" s="235"/>
      <c r="B220" s="236"/>
      <c r="C220" s="256"/>
      <c r="D220" s="236"/>
      <c r="E220" s="272" t="s">
        <v>323</v>
      </c>
      <c r="F220" s="334" t="str">
        <f t="shared" si="22"/>
        <v>C0122_08</v>
      </c>
      <c r="G220" s="8" t="s">
        <v>323</v>
      </c>
      <c r="H220" s="8" t="str">
        <f t="shared" si="20"/>
        <v>08</v>
      </c>
      <c r="I220" s="8" t="str">
        <f>VLOOKUP(H220,燃料種!$A$2:$C$33,3,FALSE)</f>
        <v xml:space="preserve"> 30.5</v>
      </c>
    </row>
    <row r="221" spans="1:9">
      <c r="A221" s="235"/>
      <c r="B221" s="236"/>
      <c r="C221" s="256"/>
      <c r="D221" s="19"/>
      <c r="E221" s="272" t="s">
        <v>331</v>
      </c>
      <c r="F221" s="334" t="str">
        <f t="shared" si="22"/>
        <v>C0122_09</v>
      </c>
      <c r="G221" s="8" t="s">
        <v>331</v>
      </c>
      <c r="H221" s="8" t="str">
        <f t="shared" si="20"/>
        <v>09</v>
      </c>
      <c r="I221" s="8" t="str">
        <f>VLOOKUP(H221,燃料種!$A$2:$C$33,3,FALSE)</f>
        <v xml:space="preserve"> 33.1</v>
      </c>
    </row>
    <row r="222" spans="1:9">
      <c r="A222" s="235"/>
      <c r="B222" s="236"/>
      <c r="C222" s="256"/>
      <c r="D222" s="262" t="s">
        <v>1549</v>
      </c>
      <c r="E222" s="272" t="s">
        <v>332</v>
      </c>
      <c r="F222" s="334" t="str">
        <f t="shared" ref="F222:F230" si="23">LEFT($D$222,5)&amp;"_"&amp;LEFT(E222,2)</f>
        <v>C0123_23</v>
      </c>
      <c r="G222" s="8" t="s">
        <v>332</v>
      </c>
      <c r="H222" s="8" t="str">
        <f t="shared" si="20"/>
        <v>23</v>
      </c>
      <c r="I222" s="8" t="str">
        <f>VLOOKUP(H222,燃料種!$A$2:$C$33,3,FALSE)</f>
        <v xml:space="preserve"> 50.8</v>
      </c>
    </row>
    <row r="223" spans="1:9">
      <c r="A223" s="235"/>
      <c r="B223" s="236"/>
      <c r="C223" s="256"/>
      <c r="D223" s="236"/>
      <c r="E223" s="272" t="s">
        <v>333</v>
      </c>
      <c r="F223" s="334" t="str">
        <f t="shared" si="23"/>
        <v>C0123_24</v>
      </c>
      <c r="G223" s="8" t="s">
        <v>333</v>
      </c>
      <c r="H223" s="8" t="str">
        <f t="shared" si="20"/>
        <v>24</v>
      </c>
      <c r="I223" s="8" t="str">
        <f>VLOOKUP(H223,燃料種!$A$2:$C$33,3,FALSE)</f>
        <v xml:space="preserve"> 44.9</v>
      </c>
    </row>
    <row r="224" spans="1:9">
      <c r="A224" s="235"/>
      <c r="B224" s="236"/>
      <c r="C224" s="256"/>
      <c r="D224" s="236"/>
      <c r="E224" s="272" t="s">
        <v>334</v>
      </c>
      <c r="F224" s="334" t="str">
        <f t="shared" si="23"/>
        <v>C0123_25</v>
      </c>
      <c r="G224" s="8" t="s">
        <v>334</v>
      </c>
      <c r="H224" s="8" t="str">
        <f t="shared" si="20"/>
        <v>25</v>
      </c>
      <c r="I224" s="8" t="str">
        <f>VLOOKUP(H224,燃料種!$A$2:$C$33,3,FALSE)</f>
        <v xml:space="preserve"> 54.6</v>
      </c>
    </row>
    <row r="225" spans="1:9">
      <c r="A225" s="235"/>
      <c r="B225" s="236"/>
      <c r="C225" s="256"/>
      <c r="D225" s="236"/>
      <c r="E225" s="272" t="s">
        <v>335</v>
      </c>
      <c r="F225" s="334" t="str">
        <f t="shared" si="23"/>
        <v>C0123_26</v>
      </c>
      <c r="G225" s="8" t="s">
        <v>335</v>
      </c>
      <c r="H225" s="8" t="str">
        <f t="shared" si="20"/>
        <v>26</v>
      </c>
      <c r="I225" s="8" t="str">
        <f>VLOOKUP(H225,燃料種!$A$2:$C$33,3,FALSE)</f>
        <v xml:space="preserve"> 43.5</v>
      </c>
    </row>
    <row r="226" spans="1:9">
      <c r="A226" s="235"/>
      <c r="B226" s="236"/>
      <c r="C226" s="256"/>
      <c r="D226" s="236"/>
      <c r="E226" s="272" t="s">
        <v>336</v>
      </c>
      <c r="F226" s="334" t="str">
        <f t="shared" si="23"/>
        <v>C0123_27</v>
      </c>
      <c r="G226" s="8" t="s">
        <v>336</v>
      </c>
      <c r="H226" s="8" t="str">
        <f t="shared" si="20"/>
        <v>27</v>
      </c>
      <c r="I226" s="8" t="str">
        <f>VLOOKUP(H226,燃料種!$A$2:$C$33,3,FALSE)</f>
        <v xml:space="preserve"> 21.1</v>
      </c>
    </row>
    <row r="227" spans="1:9">
      <c r="A227" s="235"/>
      <c r="B227" s="236"/>
      <c r="C227" s="256"/>
      <c r="D227" s="236"/>
      <c r="E227" s="272" t="s">
        <v>337</v>
      </c>
      <c r="F227" s="334" t="str">
        <f t="shared" si="23"/>
        <v>C0123_28</v>
      </c>
      <c r="G227" s="8" t="s">
        <v>337</v>
      </c>
      <c r="H227" s="8" t="str">
        <f t="shared" si="20"/>
        <v>28</v>
      </c>
      <c r="I227" s="8" t="str">
        <f>VLOOKUP(H227,燃料種!$A$2:$C$33,3,FALSE)</f>
        <v xml:space="preserve"> 3.41</v>
      </c>
    </row>
    <row r="228" spans="1:9">
      <c r="A228" s="235"/>
      <c r="B228" s="236"/>
      <c r="C228" s="256"/>
      <c r="D228" s="236"/>
      <c r="E228" s="272" t="s">
        <v>338</v>
      </c>
      <c r="F228" s="334" t="str">
        <f t="shared" si="23"/>
        <v>C0123_29</v>
      </c>
      <c r="G228" s="8" t="s">
        <v>338</v>
      </c>
      <c r="H228" s="8" t="str">
        <f t="shared" si="20"/>
        <v>29</v>
      </c>
      <c r="I228" s="8" t="str">
        <f>VLOOKUP(H228,燃料種!$A$2:$C$33,3,FALSE)</f>
        <v xml:space="preserve"> 8.41</v>
      </c>
    </row>
    <row r="229" spans="1:9">
      <c r="A229" s="235"/>
      <c r="B229" s="236"/>
      <c r="C229" s="256"/>
      <c r="D229" s="236"/>
      <c r="E229" s="272" t="s">
        <v>929</v>
      </c>
      <c r="F229" s="334" t="str">
        <f t="shared" si="23"/>
        <v>C0123_30</v>
      </c>
      <c r="G229" s="8" t="s">
        <v>339</v>
      </c>
      <c r="H229" s="8" t="str">
        <f t="shared" si="20"/>
        <v>30</v>
      </c>
      <c r="I229" s="8" t="str">
        <f>VLOOKUP(H229,燃料種!$A$2:$C$33,3,FALSE)</f>
        <v>46.04655</v>
      </c>
    </row>
    <row r="230" spans="1:9">
      <c r="A230" s="235"/>
      <c r="B230" s="236"/>
      <c r="C230" s="256"/>
      <c r="D230" s="19"/>
      <c r="E230" s="272" t="s">
        <v>340</v>
      </c>
      <c r="F230" s="334" t="str">
        <f t="shared" si="23"/>
        <v>C0123_31</v>
      </c>
      <c r="G230" s="8" t="s">
        <v>340</v>
      </c>
      <c r="H230" s="8" t="str">
        <f t="shared" si="20"/>
        <v>31</v>
      </c>
      <c r="I230" s="8" t="str">
        <f>VLOOKUP(H230,燃料種!$A$2:$C$33,3,FALSE)</f>
        <v xml:space="preserve"> 28.5</v>
      </c>
    </row>
    <row r="231" spans="1:9">
      <c r="A231" s="235"/>
      <c r="B231" s="236"/>
      <c r="C231" s="256"/>
      <c r="D231" s="262" t="s">
        <v>1550</v>
      </c>
      <c r="E231" s="272" t="s">
        <v>325</v>
      </c>
      <c r="F231" s="334" t="str">
        <f t="shared" ref="F231:F239" si="24">LEFT($D$231,5)&amp;"_"&amp;LEFT(E231,2)</f>
        <v>C0124_01</v>
      </c>
      <c r="G231" s="8" t="s">
        <v>325</v>
      </c>
      <c r="H231" s="8" t="str">
        <f t="shared" si="20"/>
        <v>01</v>
      </c>
      <c r="I231" s="8" t="str">
        <f>VLOOKUP(H231,燃料種!$A$2:$C$33,3,FALSE)</f>
        <v xml:space="preserve"> 29.0</v>
      </c>
    </row>
    <row r="232" spans="1:9">
      <c r="A232" s="235"/>
      <c r="B232" s="236"/>
      <c r="C232" s="256"/>
      <c r="D232" s="236"/>
      <c r="E232" s="272" t="s">
        <v>326</v>
      </c>
      <c r="F232" s="334" t="str">
        <f t="shared" si="24"/>
        <v>C0124_02</v>
      </c>
      <c r="G232" s="8" t="s">
        <v>326</v>
      </c>
      <c r="H232" s="8" t="str">
        <f t="shared" si="20"/>
        <v>02</v>
      </c>
      <c r="I232" s="8" t="str">
        <f>VLOOKUP(H232,燃料種!$A$2:$C$33,3,FALSE)</f>
        <v xml:space="preserve"> 25.7</v>
      </c>
    </row>
    <row r="233" spans="1:9">
      <c r="A233" s="235"/>
      <c r="B233" s="236"/>
      <c r="C233" s="256"/>
      <c r="D233" s="236"/>
      <c r="E233" s="272" t="s">
        <v>327</v>
      </c>
      <c r="F233" s="334" t="str">
        <f t="shared" si="24"/>
        <v>C0124_03</v>
      </c>
      <c r="G233" s="8" t="s">
        <v>327</v>
      </c>
      <c r="H233" s="8" t="str">
        <f t="shared" si="20"/>
        <v>03</v>
      </c>
      <c r="I233" s="8" t="str">
        <f>VLOOKUP(H233,燃料種!$A$2:$C$33,3,FALSE)</f>
        <v xml:space="preserve"> 26.9</v>
      </c>
    </row>
    <row r="234" spans="1:9">
      <c r="A234" s="235"/>
      <c r="B234" s="236"/>
      <c r="C234" s="256"/>
      <c r="D234" s="236"/>
      <c r="E234" s="272" t="s">
        <v>328</v>
      </c>
      <c r="F234" s="334" t="str">
        <f t="shared" si="24"/>
        <v>C0124_04</v>
      </c>
      <c r="G234" s="8" t="s">
        <v>328</v>
      </c>
      <c r="H234" s="8" t="str">
        <f t="shared" si="20"/>
        <v>04</v>
      </c>
      <c r="I234" s="8" t="str">
        <f>VLOOKUP(H234,燃料種!$A$2:$C$33,3,FALSE)</f>
        <v xml:space="preserve"> 29.4</v>
      </c>
    </row>
    <row r="235" spans="1:9">
      <c r="A235" s="235"/>
      <c r="B235" s="236"/>
      <c r="C235" s="256"/>
      <c r="D235" s="236"/>
      <c r="E235" s="272" t="s">
        <v>329</v>
      </c>
      <c r="F235" s="334" t="str">
        <f t="shared" si="24"/>
        <v>C0124_05</v>
      </c>
      <c r="G235" s="8" t="s">
        <v>329</v>
      </c>
      <c r="H235" s="8" t="str">
        <f t="shared" si="20"/>
        <v>05</v>
      </c>
      <c r="I235" s="8" t="str">
        <f>VLOOKUP(H235,燃料種!$A$2:$C$33,3,FALSE)</f>
        <v xml:space="preserve"> 29.9</v>
      </c>
    </row>
    <row r="236" spans="1:9">
      <c r="A236" s="235"/>
      <c r="B236" s="236"/>
      <c r="C236" s="256"/>
      <c r="D236" s="236"/>
      <c r="E236" s="272" t="s">
        <v>330</v>
      </c>
      <c r="F236" s="334" t="str">
        <f t="shared" si="24"/>
        <v>C0124_06</v>
      </c>
      <c r="G236" s="8" t="s">
        <v>330</v>
      </c>
      <c r="H236" s="8" t="str">
        <f t="shared" si="20"/>
        <v>06</v>
      </c>
      <c r="I236" s="8" t="str">
        <f>VLOOKUP(H236,燃料種!$A$2:$C$33,3,FALSE)</f>
        <v xml:space="preserve"> 23.9</v>
      </c>
    </row>
    <row r="237" spans="1:9">
      <c r="A237" s="235"/>
      <c r="B237" s="236"/>
      <c r="C237" s="256"/>
      <c r="D237" s="236"/>
      <c r="E237" s="272" t="s">
        <v>322</v>
      </c>
      <c r="F237" s="334" t="str">
        <f t="shared" si="24"/>
        <v>C0124_07</v>
      </c>
      <c r="G237" s="8" t="s">
        <v>322</v>
      </c>
      <c r="H237" s="8" t="str">
        <f t="shared" si="20"/>
        <v>07</v>
      </c>
      <c r="I237" s="8" t="str">
        <f>VLOOKUP(H237,燃料種!$A$2:$C$33,3,FALSE)</f>
        <v xml:space="preserve"> 14.4</v>
      </c>
    </row>
    <row r="238" spans="1:9">
      <c r="A238" s="235"/>
      <c r="B238" s="236"/>
      <c r="C238" s="256"/>
      <c r="D238" s="236"/>
      <c r="E238" s="272" t="s">
        <v>323</v>
      </c>
      <c r="F238" s="334" t="str">
        <f t="shared" si="24"/>
        <v>C0124_08</v>
      </c>
      <c r="G238" s="8" t="s">
        <v>323</v>
      </c>
      <c r="H238" s="8" t="str">
        <f t="shared" si="20"/>
        <v>08</v>
      </c>
      <c r="I238" s="8" t="str">
        <f>VLOOKUP(H238,燃料種!$A$2:$C$33,3,FALSE)</f>
        <v xml:space="preserve"> 30.5</v>
      </c>
    </row>
    <row r="239" spans="1:9">
      <c r="A239" s="235"/>
      <c r="B239" s="236"/>
      <c r="C239" s="256"/>
      <c r="D239" s="19"/>
      <c r="E239" s="272" t="s">
        <v>331</v>
      </c>
      <c r="F239" s="334" t="str">
        <f t="shared" si="24"/>
        <v>C0124_09</v>
      </c>
      <c r="G239" s="8" t="s">
        <v>331</v>
      </c>
      <c r="H239" s="8" t="str">
        <f t="shared" si="20"/>
        <v>09</v>
      </c>
      <c r="I239" s="8" t="str">
        <f>VLOOKUP(H239,燃料種!$A$2:$C$33,3,FALSE)</f>
        <v xml:space="preserve"> 33.1</v>
      </c>
    </row>
    <row r="240" spans="1:9">
      <c r="A240" s="235"/>
      <c r="B240" s="236"/>
      <c r="C240" s="256"/>
      <c r="D240" s="262" t="s">
        <v>1551</v>
      </c>
      <c r="E240" s="272" t="s">
        <v>332</v>
      </c>
      <c r="F240" s="334" t="str">
        <f t="shared" ref="F240:F248" si="25">LEFT($D$240,5)&amp;"_"&amp;LEFT(E240,2)</f>
        <v>C0125_23</v>
      </c>
      <c r="G240" s="8" t="s">
        <v>332</v>
      </c>
      <c r="H240" s="8" t="str">
        <f t="shared" si="20"/>
        <v>23</v>
      </c>
      <c r="I240" s="8" t="str">
        <f>VLOOKUP(H240,燃料種!$A$2:$C$33,3,FALSE)</f>
        <v xml:space="preserve"> 50.8</v>
      </c>
    </row>
    <row r="241" spans="1:9">
      <c r="A241" s="235"/>
      <c r="B241" s="236"/>
      <c r="C241" s="256"/>
      <c r="D241" s="236"/>
      <c r="E241" s="272" t="s">
        <v>333</v>
      </c>
      <c r="F241" s="334" t="str">
        <f t="shared" si="25"/>
        <v>C0125_24</v>
      </c>
      <c r="G241" s="8" t="s">
        <v>333</v>
      </c>
      <c r="H241" s="8" t="str">
        <f t="shared" si="20"/>
        <v>24</v>
      </c>
      <c r="I241" s="8" t="str">
        <f>VLOOKUP(H241,燃料種!$A$2:$C$33,3,FALSE)</f>
        <v xml:space="preserve"> 44.9</v>
      </c>
    </row>
    <row r="242" spans="1:9">
      <c r="A242" s="235"/>
      <c r="B242" s="236"/>
      <c r="C242" s="256"/>
      <c r="D242" s="236"/>
      <c r="E242" s="272" t="s">
        <v>334</v>
      </c>
      <c r="F242" s="334" t="str">
        <f t="shared" si="25"/>
        <v>C0125_25</v>
      </c>
      <c r="G242" s="8" t="s">
        <v>334</v>
      </c>
      <c r="H242" s="8" t="str">
        <f t="shared" si="20"/>
        <v>25</v>
      </c>
      <c r="I242" s="8" t="str">
        <f>VLOOKUP(H242,燃料種!$A$2:$C$33,3,FALSE)</f>
        <v xml:space="preserve"> 54.6</v>
      </c>
    </row>
    <row r="243" spans="1:9">
      <c r="A243" s="235"/>
      <c r="B243" s="236"/>
      <c r="C243" s="256"/>
      <c r="D243" s="236"/>
      <c r="E243" s="272" t="s">
        <v>335</v>
      </c>
      <c r="F243" s="334" t="str">
        <f t="shared" si="25"/>
        <v>C0125_26</v>
      </c>
      <c r="G243" s="8" t="s">
        <v>335</v>
      </c>
      <c r="H243" s="8" t="str">
        <f t="shared" si="20"/>
        <v>26</v>
      </c>
      <c r="I243" s="8" t="str">
        <f>VLOOKUP(H243,燃料種!$A$2:$C$33,3,FALSE)</f>
        <v xml:space="preserve"> 43.5</v>
      </c>
    </row>
    <row r="244" spans="1:9">
      <c r="A244" s="235"/>
      <c r="B244" s="236"/>
      <c r="C244" s="256"/>
      <c r="D244" s="236"/>
      <c r="E244" s="272" t="s">
        <v>336</v>
      </c>
      <c r="F244" s="334" t="str">
        <f t="shared" si="25"/>
        <v>C0125_27</v>
      </c>
      <c r="G244" s="8" t="s">
        <v>336</v>
      </c>
      <c r="H244" s="8" t="str">
        <f t="shared" si="20"/>
        <v>27</v>
      </c>
      <c r="I244" s="8" t="str">
        <f>VLOOKUP(H244,燃料種!$A$2:$C$33,3,FALSE)</f>
        <v xml:space="preserve"> 21.1</v>
      </c>
    </row>
    <row r="245" spans="1:9">
      <c r="A245" s="235"/>
      <c r="B245" s="236"/>
      <c r="C245" s="256"/>
      <c r="D245" s="236"/>
      <c r="E245" s="272" t="s">
        <v>337</v>
      </c>
      <c r="F245" s="334" t="str">
        <f t="shared" si="25"/>
        <v>C0125_28</v>
      </c>
      <c r="G245" s="8" t="s">
        <v>337</v>
      </c>
      <c r="H245" s="8" t="str">
        <f t="shared" si="20"/>
        <v>28</v>
      </c>
      <c r="I245" s="8" t="str">
        <f>VLOOKUP(H245,燃料種!$A$2:$C$33,3,FALSE)</f>
        <v xml:space="preserve"> 3.41</v>
      </c>
    </row>
    <row r="246" spans="1:9">
      <c r="A246" s="235"/>
      <c r="B246" s="236"/>
      <c r="C246" s="256"/>
      <c r="D246" s="236"/>
      <c r="E246" s="272" t="s">
        <v>338</v>
      </c>
      <c r="F246" s="334" t="str">
        <f t="shared" si="25"/>
        <v>C0125_29</v>
      </c>
      <c r="G246" s="8" t="s">
        <v>338</v>
      </c>
      <c r="H246" s="8" t="str">
        <f t="shared" si="20"/>
        <v>29</v>
      </c>
      <c r="I246" s="8" t="str">
        <f>VLOOKUP(H246,燃料種!$A$2:$C$33,3,FALSE)</f>
        <v xml:space="preserve"> 8.41</v>
      </c>
    </row>
    <row r="247" spans="1:9">
      <c r="A247" s="235"/>
      <c r="B247" s="236"/>
      <c r="C247" s="256"/>
      <c r="D247" s="236"/>
      <c r="E247" s="272" t="s">
        <v>929</v>
      </c>
      <c r="F247" s="334" t="str">
        <f t="shared" si="25"/>
        <v>C0125_30</v>
      </c>
      <c r="G247" s="8" t="s">
        <v>339</v>
      </c>
      <c r="H247" s="8" t="str">
        <f t="shared" si="20"/>
        <v>30</v>
      </c>
      <c r="I247" s="8" t="str">
        <f>VLOOKUP(H247,燃料種!$A$2:$C$33,3,FALSE)</f>
        <v>46.04655</v>
      </c>
    </row>
    <row r="248" spans="1:9">
      <c r="A248" s="235"/>
      <c r="B248" s="236"/>
      <c r="C248" s="256"/>
      <c r="D248" s="19"/>
      <c r="E248" s="272" t="s">
        <v>340</v>
      </c>
      <c r="F248" s="334" t="str">
        <f t="shared" si="25"/>
        <v>C0125_31</v>
      </c>
      <c r="G248" s="8" t="s">
        <v>340</v>
      </c>
      <c r="H248" s="8" t="str">
        <f t="shared" si="20"/>
        <v>31</v>
      </c>
      <c r="I248" s="8" t="str">
        <f>VLOOKUP(H248,燃料種!$A$2:$C$33,3,FALSE)</f>
        <v xml:space="preserve"> 28.5</v>
      </c>
    </row>
    <row r="249" spans="1:9">
      <c r="A249" s="235"/>
      <c r="B249" s="236"/>
      <c r="C249" s="256"/>
      <c r="D249" s="262" t="s">
        <v>1552</v>
      </c>
      <c r="E249" s="272" t="s">
        <v>325</v>
      </c>
      <c r="F249" s="334" t="str">
        <f t="shared" ref="F249:F280" si="26">LEFT($D$249,5)&amp;"_"&amp;LEFT(E249,2)</f>
        <v>C0126_01</v>
      </c>
      <c r="G249" s="8" t="s">
        <v>325</v>
      </c>
      <c r="H249" s="8" t="str">
        <f t="shared" si="20"/>
        <v>01</v>
      </c>
      <c r="I249" s="8" t="str">
        <f>VLOOKUP(H249,燃料種!$A$2:$C$33,3,FALSE)</f>
        <v xml:space="preserve"> 29.0</v>
      </c>
    </row>
    <row r="250" spans="1:9">
      <c r="A250" s="235"/>
      <c r="B250" s="236"/>
      <c r="C250" s="256"/>
      <c r="D250" s="236"/>
      <c r="E250" s="272" t="s">
        <v>326</v>
      </c>
      <c r="F250" s="334" t="str">
        <f t="shared" si="26"/>
        <v>C0126_02</v>
      </c>
      <c r="G250" s="8" t="s">
        <v>326</v>
      </c>
      <c r="H250" s="8" t="str">
        <f t="shared" si="20"/>
        <v>02</v>
      </c>
      <c r="I250" s="8" t="str">
        <f>VLOOKUP(H250,燃料種!$A$2:$C$33,3,FALSE)</f>
        <v xml:space="preserve"> 25.7</v>
      </c>
    </row>
    <row r="251" spans="1:9">
      <c r="A251" s="235"/>
      <c r="B251" s="236"/>
      <c r="C251" s="256"/>
      <c r="D251" s="236"/>
      <c r="E251" s="272" t="s">
        <v>327</v>
      </c>
      <c r="F251" s="334" t="str">
        <f t="shared" si="26"/>
        <v>C0126_03</v>
      </c>
      <c r="G251" s="8" t="s">
        <v>327</v>
      </c>
      <c r="H251" s="8" t="str">
        <f t="shared" si="20"/>
        <v>03</v>
      </c>
      <c r="I251" s="8" t="str">
        <f>VLOOKUP(H251,燃料種!$A$2:$C$33,3,FALSE)</f>
        <v xml:space="preserve"> 26.9</v>
      </c>
    </row>
    <row r="252" spans="1:9">
      <c r="A252" s="235"/>
      <c r="B252" s="236"/>
      <c r="C252" s="256"/>
      <c r="D252" s="236"/>
      <c r="E252" s="272" t="s">
        <v>328</v>
      </c>
      <c r="F252" s="334" t="str">
        <f t="shared" si="26"/>
        <v>C0126_04</v>
      </c>
      <c r="G252" s="8" t="s">
        <v>328</v>
      </c>
      <c r="H252" s="8" t="str">
        <f t="shared" si="20"/>
        <v>04</v>
      </c>
      <c r="I252" s="8" t="str">
        <f>VLOOKUP(H252,燃料種!$A$2:$C$33,3,FALSE)</f>
        <v xml:space="preserve"> 29.4</v>
      </c>
    </row>
    <row r="253" spans="1:9">
      <c r="A253" s="235"/>
      <c r="B253" s="236"/>
      <c r="C253" s="256"/>
      <c r="D253" s="236"/>
      <c r="E253" s="272" t="s">
        <v>329</v>
      </c>
      <c r="F253" s="334" t="str">
        <f t="shared" si="26"/>
        <v>C0126_05</v>
      </c>
      <c r="G253" s="8" t="s">
        <v>329</v>
      </c>
      <c r="H253" s="8" t="str">
        <f t="shared" si="20"/>
        <v>05</v>
      </c>
      <c r="I253" s="8" t="str">
        <f>VLOOKUP(H253,燃料種!$A$2:$C$33,3,FALSE)</f>
        <v xml:space="preserve"> 29.9</v>
      </c>
    </row>
    <row r="254" spans="1:9">
      <c r="A254" s="235"/>
      <c r="B254" s="236"/>
      <c r="C254" s="256"/>
      <c r="D254" s="236"/>
      <c r="E254" s="272" t="s">
        <v>330</v>
      </c>
      <c r="F254" s="334" t="str">
        <f t="shared" si="26"/>
        <v>C0126_06</v>
      </c>
      <c r="G254" s="8" t="s">
        <v>330</v>
      </c>
      <c r="H254" s="8" t="str">
        <f t="shared" si="20"/>
        <v>06</v>
      </c>
      <c r="I254" s="8" t="str">
        <f>VLOOKUP(H254,燃料種!$A$2:$C$33,3,FALSE)</f>
        <v xml:space="preserve"> 23.9</v>
      </c>
    </row>
    <row r="255" spans="1:9">
      <c r="A255" s="235"/>
      <c r="B255" s="236"/>
      <c r="C255" s="256"/>
      <c r="D255" s="236"/>
      <c r="E255" s="272" t="s">
        <v>322</v>
      </c>
      <c r="F255" s="334" t="str">
        <f t="shared" si="26"/>
        <v>C0126_07</v>
      </c>
      <c r="G255" s="8" t="s">
        <v>322</v>
      </c>
      <c r="H255" s="8" t="str">
        <f t="shared" si="20"/>
        <v>07</v>
      </c>
      <c r="I255" s="8" t="str">
        <f>VLOOKUP(H255,燃料種!$A$2:$C$33,3,FALSE)</f>
        <v xml:space="preserve"> 14.4</v>
      </c>
    </row>
    <row r="256" spans="1:9">
      <c r="A256" s="235"/>
      <c r="B256" s="236"/>
      <c r="C256" s="256"/>
      <c r="D256" s="236"/>
      <c r="E256" s="272" t="s">
        <v>323</v>
      </c>
      <c r="F256" s="334" t="str">
        <f t="shared" si="26"/>
        <v>C0126_08</v>
      </c>
      <c r="G256" s="8" t="s">
        <v>323</v>
      </c>
      <c r="H256" s="8" t="str">
        <f t="shared" si="20"/>
        <v>08</v>
      </c>
      <c r="I256" s="8" t="str">
        <f>VLOOKUP(H256,燃料種!$A$2:$C$33,3,FALSE)</f>
        <v xml:space="preserve"> 30.5</v>
      </c>
    </row>
    <row r="257" spans="1:9">
      <c r="A257" s="235"/>
      <c r="B257" s="236"/>
      <c r="C257" s="256"/>
      <c r="D257" s="236"/>
      <c r="E257" s="272" t="s">
        <v>331</v>
      </c>
      <c r="F257" s="334" t="str">
        <f t="shared" si="26"/>
        <v>C0126_09</v>
      </c>
      <c r="G257" s="8" t="s">
        <v>331</v>
      </c>
      <c r="H257" s="8" t="str">
        <f t="shared" si="20"/>
        <v>09</v>
      </c>
      <c r="I257" s="8" t="str">
        <f>VLOOKUP(H257,燃料種!$A$2:$C$33,3,FALSE)</f>
        <v xml:space="preserve"> 33.1</v>
      </c>
    </row>
    <row r="258" spans="1:9">
      <c r="A258" s="235"/>
      <c r="B258" s="236"/>
      <c r="C258" s="256"/>
      <c r="D258" s="236"/>
      <c r="E258" s="272" t="s">
        <v>341</v>
      </c>
      <c r="F258" s="334" t="str">
        <f t="shared" si="26"/>
        <v>C0126_10</v>
      </c>
      <c r="G258" s="8" t="s">
        <v>341</v>
      </c>
      <c r="H258" s="8" t="str">
        <f t="shared" si="20"/>
        <v>10</v>
      </c>
      <c r="I258" s="8" t="str">
        <f>VLOOKUP(H258,燃料種!$A$2:$C$33,3,FALSE)</f>
        <v xml:space="preserve"> 37.3</v>
      </c>
    </row>
    <row r="259" spans="1:9">
      <c r="A259" s="235"/>
      <c r="B259" s="236"/>
      <c r="C259" s="256"/>
      <c r="D259" s="236"/>
      <c r="E259" s="272" t="s">
        <v>342</v>
      </c>
      <c r="F259" s="334" t="str">
        <f t="shared" si="26"/>
        <v>C0126_11</v>
      </c>
      <c r="G259" s="8" t="s">
        <v>342</v>
      </c>
      <c r="H259" s="8" t="str">
        <f t="shared" ref="H259:H322" si="27">LEFT(G259,2)</f>
        <v>11</v>
      </c>
      <c r="I259" s="8" t="str">
        <f>VLOOKUP(H259,燃料種!$A$2:$C$33,3,FALSE)</f>
        <v xml:space="preserve"> 40.9</v>
      </c>
    </row>
    <row r="260" spans="1:9">
      <c r="A260" s="235"/>
      <c r="B260" s="236"/>
      <c r="C260" s="256"/>
      <c r="D260" s="236"/>
      <c r="E260" s="272" t="s">
        <v>343</v>
      </c>
      <c r="F260" s="334" t="str">
        <f t="shared" si="26"/>
        <v>C0126_12</v>
      </c>
      <c r="G260" s="8" t="s">
        <v>343</v>
      </c>
      <c r="H260" s="8" t="str">
        <f t="shared" si="27"/>
        <v>12</v>
      </c>
      <c r="I260" s="8" t="str">
        <f>VLOOKUP(H260,燃料種!$A$2:$C$33,3,FALSE)</f>
        <v xml:space="preserve"> 35.3</v>
      </c>
    </row>
    <row r="261" spans="1:9">
      <c r="A261" s="235"/>
      <c r="B261" s="236"/>
      <c r="C261" s="256"/>
      <c r="D261" s="236"/>
      <c r="E261" s="272" t="s">
        <v>344</v>
      </c>
      <c r="F261" s="334" t="str">
        <f t="shared" si="26"/>
        <v>C0126_13</v>
      </c>
      <c r="G261" s="8" t="s">
        <v>344</v>
      </c>
      <c r="H261" s="8" t="str">
        <f t="shared" si="27"/>
        <v>13</v>
      </c>
      <c r="I261" s="8" t="str">
        <f>VLOOKUP(H261,燃料種!$A$2:$C$33,3,FALSE)</f>
        <v xml:space="preserve"> 38.2</v>
      </c>
    </row>
    <row r="262" spans="1:9">
      <c r="A262" s="235"/>
      <c r="B262" s="236"/>
      <c r="C262" s="256"/>
      <c r="D262" s="236"/>
      <c r="E262" s="272" t="s">
        <v>345</v>
      </c>
      <c r="F262" s="334" t="str">
        <f t="shared" si="26"/>
        <v>C0126_14</v>
      </c>
      <c r="G262" s="8" t="s">
        <v>345</v>
      </c>
      <c r="H262" s="8" t="str">
        <f t="shared" si="27"/>
        <v>14</v>
      </c>
      <c r="I262" s="8" t="str">
        <f>VLOOKUP(H262,燃料種!$A$2:$C$33,3,FALSE)</f>
        <v xml:space="preserve"> 34.6</v>
      </c>
    </row>
    <row r="263" spans="1:9">
      <c r="A263" s="235"/>
      <c r="B263" s="236"/>
      <c r="C263" s="256"/>
      <c r="D263" s="236"/>
      <c r="E263" s="272" t="s">
        <v>346</v>
      </c>
      <c r="F263" s="334" t="str">
        <f t="shared" si="26"/>
        <v>C0126_15</v>
      </c>
      <c r="G263" s="8" t="s">
        <v>346</v>
      </c>
      <c r="H263" s="8" t="str">
        <f t="shared" si="27"/>
        <v>15</v>
      </c>
      <c r="I263" s="8" t="str">
        <f>VLOOKUP(H263,燃料種!$A$2:$C$33,3,FALSE)</f>
        <v xml:space="preserve"> 33.6</v>
      </c>
    </row>
    <row r="264" spans="1:9">
      <c r="A264" s="235"/>
      <c r="B264" s="236"/>
      <c r="C264" s="256"/>
      <c r="D264" s="236"/>
      <c r="E264" s="272" t="s">
        <v>347</v>
      </c>
      <c r="F264" s="334" t="str">
        <f t="shared" si="26"/>
        <v>C0126_16</v>
      </c>
      <c r="G264" s="8" t="s">
        <v>347</v>
      </c>
      <c r="H264" s="8" t="str">
        <f t="shared" si="27"/>
        <v>16</v>
      </c>
      <c r="I264" s="8" t="str">
        <f>VLOOKUP(H264,燃料種!$A$2:$C$33,3,FALSE)</f>
        <v xml:space="preserve"> 36.7</v>
      </c>
    </row>
    <row r="265" spans="1:9">
      <c r="A265" s="235"/>
      <c r="B265" s="236"/>
      <c r="C265" s="256"/>
      <c r="D265" s="236"/>
      <c r="E265" s="272" t="s">
        <v>348</v>
      </c>
      <c r="F265" s="334" t="str">
        <f t="shared" si="26"/>
        <v>C0126_17</v>
      </c>
      <c r="G265" s="8" t="s">
        <v>348</v>
      </c>
      <c r="H265" s="8" t="str">
        <f t="shared" si="27"/>
        <v>17</v>
      </c>
      <c r="I265" s="8" t="str">
        <f>VLOOKUP(H265,燃料種!$A$2:$C$33,3,FALSE)</f>
        <v xml:space="preserve"> 36.7</v>
      </c>
    </row>
    <row r="266" spans="1:9">
      <c r="A266" s="235"/>
      <c r="B266" s="236"/>
      <c r="C266" s="256"/>
      <c r="D266" s="236"/>
      <c r="E266" s="272" t="s">
        <v>349</v>
      </c>
      <c r="F266" s="334" t="str">
        <f t="shared" si="26"/>
        <v>C0126_18</v>
      </c>
      <c r="G266" s="8" t="s">
        <v>349</v>
      </c>
      <c r="H266" s="8" t="str">
        <f t="shared" si="27"/>
        <v>18</v>
      </c>
      <c r="I266" s="8" t="str">
        <f>VLOOKUP(H266,燃料種!$A$2:$C$33,3,FALSE)</f>
        <v xml:space="preserve"> 37.7</v>
      </c>
    </row>
    <row r="267" spans="1:9">
      <c r="A267" s="235"/>
      <c r="B267" s="236"/>
      <c r="C267" s="256"/>
      <c r="D267" s="236"/>
      <c r="E267" s="272" t="s">
        <v>350</v>
      </c>
      <c r="F267" s="334" t="str">
        <f t="shared" si="26"/>
        <v>C0126_19</v>
      </c>
      <c r="G267" s="8" t="s">
        <v>350</v>
      </c>
      <c r="H267" s="8" t="str">
        <f t="shared" si="27"/>
        <v>19</v>
      </c>
      <c r="I267" s="8" t="str">
        <f>VLOOKUP(H267,燃料種!$A$2:$C$33,3,FALSE)</f>
        <v xml:space="preserve"> 39.1</v>
      </c>
    </row>
    <row r="268" spans="1:9">
      <c r="A268" s="235"/>
      <c r="B268" s="236"/>
      <c r="C268" s="256"/>
      <c r="D268" s="236"/>
      <c r="E268" s="272" t="s">
        <v>351</v>
      </c>
      <c r="F268" s="334" t="str">
        <f t="shared" si="26"/>
        <v>C0126_20</v>
      </c>
      <c r="G268" s="8" t="s">
        <v>351</v>
      </c>
      <c r="H268" s="8" t="str">
        <f t="shared" si="27"/>
        <v>20</v>
      </c>
      <c r="I268" s="8" t="str">
        <f>VLOOKUP(H268,燃料種!$A$2:$C$33,3,FALSE)</f>
        <v xml:space="preserve"> 41.9</v>
      </c>
    </row>
    <row r="269" spans="1:9">
      <c r="A269" s="235"/>
      <c r="B269" s="236"/>
      <c r="C269" s="256"/>
      <c r="D269" s="236"/>
      <c r="E269" s="272" t="s">
        <v>352</v>
      </c>
      <c r="F269" s="334" t="str">
        <f t="shared" si="26"/>
        <v>C0126_21</v>
      </c>
      <c r="G269" s="8" t="s">
        <v>352</v>
      </c>
      <c r="H269" s="8" t="str">
        <f t="shared" si="27"/>
        <v>21</v>
      </c>
      <c r="I269" s="8" t="str">
        <f>VLOOKUP(H269,燃料種!$A$2:$C$33,3,FALSE)</f>
        <v xml:space="preserve"> 40.2</v>
      </c>
    </row>
    <row r="270" spans="1:9">
      <c r="A270" s="235"/>
      <c r="B270" s="236"/>
      <c r="C270" s="256"/>
      <c r="D270" s="236"/>
      <c r="E270" s="272" t="s">
        <v>353</v>
      </c>
      <c r="F270" s="334" t="str">
        <f t="shared" si="26"/>
        <v>C0126_22</v>
      </c>
      <c r="G270" s="8" t="s">
        <v>353</v>
      </c>
      <c r="H270" s="8" t="str">
        <f t="shared" si="27"/>
        <v>22</v>
      </c>
      <c r="I270" s="8" t="str">
        <f>VLOOKUP(H270,燃料種!$A$2:$C$33,3,FALSE)</f>
        <v xml:space="preserve"> 37.9</v>
      </c>
    </row>
    <row r="271" spans="1:9">
      <c r="A271" s="235"/>
      <c r="B271" s="236"/>
      <c r="C271" s="256"/>
      <c r="D271" s="236"/>
      <c r="E271" s="272" t="s">
        <v>332</v>
      </c>
      <c r="F271" s="334" t="str">
        <f t="shared" si="26"/>
        <v>C0126_23</v>
      </c>
      <c r="G271" s="8" t="s">
        <v>332</v>
      </c>
      <c r="H271" s="8" t="str">
        <f t="shared" si="27"/>
        <v>23</v>
      </c>
      <c r="I271" s="8" t="str">
        <f>VLOOKUP(H271,燃料種!$A$2:$C$33,3,FALSE)</f>
        <v xml:space="preserve"> 50.8</v>
      </c>
    </row>
    <row r="272" spans="1:9">
      <c r="A272" s="235"/>
      <c r="B272" s="236"/>
      <c r="C272" s="256"/>
      <c r="D272" s="236"/>
      <c r="E272" s="272" t="s">
        <v>333</v>
      </c>
      <c r="F272" s="334" t="str">
        <f t="shared" si="26"/>
        <v>C0126_24</v>
      </c>
      <c r="G272" s="8" t="s">
        <v>333</v>
      </c>
      <c r="H272" s="8" t="str">
        <f t="shared" si="27"/>
        <v>24</v>
      </c>
      <c r="I272" s="8" t="str">
        <f>VLOOKUP(H272,燃料種!$A$2:$C$33,3,FALSE)</f>
        <v xml:space="preserve"> 44.9</v>
      </c>
    </row>
    <row r="273" spans="1:9">
      <c r="A273" s="235"/>
      <c r="B273" s="236"/>
      <c r="C273" s="256"/>
      <c r="D273" s="236"/>
      <c r="E273" s="272" t="s">
        <v>334</v>
      </c>
      <c r="F273" s="334" t="str">
        <f t="shared" si="26"/>
        <v>C0126_25</v>
      </c>
      <c r="G273" s="8" t="s">
        <v>334</v>
      </c>
      <c r="H273" s="8" t="str">
        <f t="shared" si="27"/>
        <v>25</v>
      </c>
      <c r="I273" s="8" t="str">
        <f>VLOOKUP(H273,燃料種!$A$2:$C$33,3,FALSE)</f>
        <v xml:space="preserve"> 54.6</v>
      </c>
    </row>
    <row r="274" spans="1:9">
      <c r="A274" s="235"/>
      <c r="B274" s="236"/>
      <c r="C274" s="256"/>
      <c r="D274" s="236"/>
      <c r="E274" s="272" t="s">
        <v>335</v>
      </c>
      <c r="F274" s="334" t="str">
        <f t="shared" si="26"/>
        <v>C0126_26</v>
      </c>
      <c r="G274" s="8" t="s">
        <v>335</v>
      </c>
      <c r="H274" s="8" t="str">
        <f t="shared" si="27"/>
        <v>26</v>
      </c>
      <c r="I274" s="8" t="str">
        <f>VLOOKUP(H274,燃料種!$A$2:$C$33,3,FALSE)</f>
        <v xml:space="preserve"> 43.5</v>
      </c>
    </row>
    <row r="275" spans="1:9">
      <c r="A275" s="235"/>
      <c r="B275" s="236"/>
      <c r="C275" s="256"/>
      <c r="D275" s="236"/>
      <c r="E275" s="272" t="s">
        <v>336</v>
      </c>
      <c r="F275" s="334" t="str">
        <f t="shared" si="26"/>
        <v>C0126_27</v>
      </c>
      <c r="G275" s="8" t="s">
        <v>336</v>
      </c>
      <c r="H275" s="8" t="str">
        <f t="shared" si="27"/>
        <v>27</v>
      </c>
      <c r="I275" s="8" t="str">
        <f>VLOOKUP(H275,燃料種!$A$2:$C$33,3,FALSE)</f>
        <v xml:space="preserve"> 21.1</v>
      </c>
    </row>
    <row r="276" spans="1:9">
      <c r="A276" s="235"/>
      <c r="B276" s="236"/>
      <c r="C276" s="256"/>
      <c r="D276" s="236"/>
      <c r="E276" s="272" t="s">
        <v>337</v>
      </c>
      <c r="F276" s="334" t="str">
        <f t="shared" si="26"/>
        <v>C0126_28</v>
      </c>
      <c r="G276" s="8" t="s">
        <v>337</v>
      </c>
      <c r="H276" s="8" t="str">
        <f t="shared" si="27"/>
        <v>28</v>
      </c>
      <c r="I276" s="8" t="str">
        <f>VLOOKUP(H276,燃料種!$A$2:$C$33,3,FALSE)</f>
        <v xml:space="preserve"> 3.41</v>
      </c>
    </row>
    <row r="277" spans="1:9">
      <c r="A277" s="235"/>
      <c r="B277" s="236"/>
      <c r="C277" s="256"/>
      <c r="D277" s="236"/>
      <c r="E277" s="272" t="s">
        <v>338</v>
      </c>
      <c r="F277" s="334" t="str">
        <f t="shared" si="26"/>
        <v>C0126_29</v>
      </c>
      <c r="G277" s="8" t="s">
        <v>338</v>
      </c>
      <c r="H277" s="8" t="str">
        <f t="shared" si="27"/>
        <v>29</v>
      </c>
      <c r="I277" s="8" t="str">
        <f>VLOOKUP(H277,燃料種!$A$2:$C$33,3,FALSE)</f>
        <v xml:space="preserve"> 8.41</v>
      </c>
    </row>
    <row r="278" spans="1:9">
      <c r="A278" s="235"/>
      <c r="B278" s="236"/>
      <c r="C278" s="256"/>
      <c r="D278" s="236"/>
      <c r="E278" s="272" t="s">
        <v>929</v>
      </c>
      <c r="F278" s="334" t="str">
        <f t="shared" si="26"/>
        <v>C0126_30</v>
      </c>
      <c r="G278" s="8" t="s">
        <v>339</v>
      </c>
      <c r="H278" s="8" t="str">
        <f t="shared" si="27"/>
        <v>30</v>
      </c>
      <c r="I278" s="8" t="str">
        <f>VLOOKUP(H278,燃料種!$A$2:$C$33,3,FALSE)</f>
        <v>46.04655</v>
      </c>
    </row>
    <row r="279" spans="1:9">
      <c r="A279" s="235"/>
      <c r="B279" s="236"/>
      <c r="C279" s="256"/>
      <c r="D279" s="236"/>
      <c r="E279" s="272" t="s">
        <v>340</v>
      </c>
      <c r="F279" s="334" t="str">
        <f t="shared" si="26"/>
        <v>C0126_31</v>
      </c>
      <c r="G279" s="8" t="s">
        <v>340</v>
      </c>
      <c r="H279" s="8" t="str">
        <f t="shared" si="27"/>
        <v>31</v>
      </c>
      <c r="I279" s="8" t="str">
        <f>VLOOKUP(H279,燃料種!$A$2:$C$33,3,FALSE)</f>
        <v xml:space="preserve"> 28.5</v>
      </c>
    </row>
    <row r="280" spans="1:9">
      <c r="A280" s="235"/>
      <c r="B280" s="236"/>
      <c r="C280" s="256"/>
      <c r="D280" s="19"/>
      <c r="E280" s="272" t="s">
        <v>324</v>
      </c>
      <c r="F280" s="334" t="str">
        <f t="shared" si="26"/>
        <v>C0126_32</v>
      </c>
      <c r="G280" s="8" t="s">
        <v>324</v>
      </c>
      <c r="H280" s="8" t="str">
        <f t="shared" si="27"/>
        <v>32</v>
      </c>
      <c r="I280" s="8" t="str">
        <f>VLOOKUP(H280,燃料種!$A$2:$C$33,3,FALSE)</f>
        <v>13.9</v>
      </c>
    </row>
    <row r="281" spans="1:9">
      <c r="A281" s="235"/>
      <c r="B281" s="236"/>
      <c r="C281" s="256"/>
      <c r="D281" s="262" t="s">
        <v>1553</v>
      </c>
      <c r="E281" s="272" t="s">
        <v>325</v>
      </c>
      <c r="F281" s="334" t="str">
        <f t="shared" ref="F281:F312" si="28">LEFT($D$281,5)&amp;"_"&amp;LEFT(E281,2)</f>
        <v>C0127_01</v>
      </c>
      <c r="G281" s="8" t="s">
        <v>325</v>
      </c>
      <c r="H281" s="8" t="str">
        <f t="shared" si="27"/>
        <v>01</v>
      </c>
      <c r="I281" s="8" t="str">
        <f>VLOOKUP(H281,燃料種!$A$2:$C$33,3,FALSE)</f>
        <v xml:space="preserve"> 29.0</v>
      </c>
    </row>
    <row r="282" spans="1:9">
      <c r="A282" s="235"/>
      <c r="B282" s="236"/>
      <c r="C282" s="256"/>
      <c r="D282" s="236"/>
      <c r="E282" s="272" t="s">
        <v>326</v>
      </c>
      <c r="F282" s="334" t="str">
        <f t="shared" si="28"/>
        <v>C0127_02</v>
      </c>
      <c r="G282" s="8" t="s">
        <v>326</v>
      </c>
      <c r="H282" s="8" t="str">
        <f t="shared" si="27"/>
        <v>02</v>
      </c>
      <c r="I282" s="8" t="str">
        <f>VLOOKUP(H282,燃料種!$A$2:$C$33,3,FALSE)</f>
        <v xml:space="preserve"> 25.7</v>
      </c>
    </row>
    <row r="283" spans="1:9">
      <c r="A283" s="235"/>
      <c r="B283" s="236"/>
      <c r="C283" s="256"/>
      <c r="D283" s="236"/>
      <c r="E283" s="272" t="s">
        <v>327</v>
      </c>
      <c r="F283" s="334" t="str">
        <f t="shared" si="28"/>
        <v>C0127_03</v>
      </c>
      <c r="G283" s="8" t="s">
        <v>327</v>
      </c>
      <c r="H283" s="8" t="str">
        <f t="shared" si="27"/>
        <v>03</v>
      </c>
      <c r="I283" s="8" t="str">
        <f>VLOOKUP(H283,燃料種!$A$2:$C$33,3,FALSE)</f>
        <v xml:space="preserve"> 26.9</v>
      </c>
    </row>
    <row r="284" spans="1:9">
      <c r="A284" s="235"/>
      <c r="B284" s="236"/>
      <c r="C284" s="256"/>
      <c r="D284" s="236"/>
      <c r="E284" s="272" t="s">
        <v>328</v>
      </c>
      <c r="F284" s="334" t="str">
        <f t="shared" si="28"/>
        <v>C0127_04</v>
      </c>
      <c r="G284" s="8" t="s">
        <v>328</v>
      </c>
      <c r="H284" s="8" t="str">
        <f t="shared" si="27"/>
        <v>04</v>
      </c>
      <c r="I284" s="8" t="str">
        <f>VLOOKUP(H284,燃料種!$A$2:$C$33,3,FALSE)</f>
        <v xml:space="preserve"> 29.4</v>
      </c>
    </row>
    <row r="285" spans="1:9">
      <c r="A285" s="235"/>
      <c r="B285" s="236"/>
      <c r="C285" s="256"/>
      <c r="D285" s="236"/>
      <c r="E285" s="272" t="s">
        <v>329</v>
      </c>
      <c r="F285" s="334" t="str">
        <f t="shared" si="28"/>
        <v>C0127_05</v>
      </c>
      <c r="G285" s="8" t="s">
        <v>329</v>
      </c>
      <c r="H285" s="8" t="str">
        <f t="shared" si="27"/>
        <v>05</v>
      </c>
      <c r="I285" s="8" t="str">
        <f>VLOOKUP(H285,燃料種!$A$2:$C$33,3,FALSE)</f>
        <v xml:space="preserve"> 29.9</v>
      </c>
    </row>
    <row r="286" spans="1:9">
      <c r="A286" s="235"/>
      <c r="B286" s="236"/>
      <c r="C286" s="256"/>
      <c r="D286" s="236"/>
      <c r="E286" s="272" t="s">
        <v>330</v>
      </c>
      <c r="F286" s="334" t="str">
        <f t="shared" si="28"/>
        <v>C0127_06</v>
      </c>
      <c r="G286" s="8" t="s">
        <v>330</v>
      </c>
      <c r="H286" s="8" t="str">
        <f t="shared" si="27"/>
        <v>06</v>
      </c>
      <c r="I286" s="8" t="str">
        <f>VLOOKUP(H286,燃料種!$A$2:$C$33,3,FALSE)</f>
        <v xml:space="preserve"> 23.9</v>
      </c>
    </row>
    <row r="287" spans="1:9">
      <c r="A287" s="235"/>
      <c r="B287" s="236"/>
      <c r="C287" s="256"/>
      <c r="D287" s="236"/>
      <c r="E287" s="272" t="s">
        <v>322</v>
      </c>
      <c r="F287" s="334" t="str">
        <f t="shared" si="28"/>
        <v>C0127_07</v>
      </c>
      <c r="G287" s="8" t="s">
        <v>322</v>
      </c>
      <c r="H287" s="8" t="str">
        <f t="shared" si="27"/>
        <v>07</v>
      </c>
      <c r="I287" s="8" t="str">
        <f>VLOOKUP(H287,燃料種!$A$2:$C$33,3,FALSE)</f>
        <v xml:space="preserve"> 14.4</v>
      </c>
    </row>
    <row r="288" spans="1:9">
      <c r="A288" s="235"/>
      <c r="B288" s="236"/>
      <c r="C288" s="256"/>
      <c r="D288" s="236"/>
      <c r="E288" s="272" t="s">
        <v>323</v>
      </c>
      <c r="F288" s="334" t="str">
        <f t="shared" si="28"/>
        <v>C0127_08</v>
      </c>
      <c r="G288" s="8" t="s">
        <v>323</v>
      </c>
      <c r="H288" s="8" t="str">
        <f t="shared" si="27"/>
        <v>08</v>
      </c>
      <c r="I288" s="8" t="str">
        <f>VLOOKUP(H288,燃料種!$A$2:$C$33,3,FALSE)</f>
        <v xml:space="preserve"> 30.5</v>
      </c>
    </row>
    <row r="289" spans="1:9">
      <c r="A289" s="235"/>
      <c r="B289" s="236"/>
      <c r="C289" s="256"/>
      <c r="D289" s="236"/>
      <c r="E289" s="272" t="s">
        <v>331</v>
      </c>
      <c r="F289" s="334" t="str">
        <f t="shared" si="28"/>
        <v>C0127_09</v>
      </c>
      <c r="G289" s="8" t="s">
        <v>331</v>
      </c>
      <c r="H289" s="8" t="str">
        <f t="shared" si="27"/>
        <v>09</v>
      </c>
      <c r="I289" s="8" t="str">
        <f>VLOOKUP(H289,燃料種!$A$2:$C$33,3,FALSE)</f>
        <v xml:space="preserve"> 33.1</v>
      </c>
    </row>
    <row r="290" spans="1:9">
      <c r="A290" s="235"/>
      <c r="B290" s="236"/>
      <c r="C290" s="256"/>
      <c r="D290" s="236"/>
      <c r="E290" s="272" t="s">
        <v>341</v>
      </c>
      <c r="F290" s="334" t="str">
        <f t="shared" si="28"/>
        <v>C0127_10</v>
      </c>
      <c r="G290" s="8" t="s">
        <v>341</v>
      </c>
      <c r="H290" s="8" t="str">
        <f t="shared" si="27"/>
        <v>10</v>
      </c>
      <c r="I290" s="8" t="str">
        <f>VLOOKUP(H290,燃料種!$A$2:$C$33,3,FALSE)</f>
        <v xml:space="preserve"> 37.3</v>
      </c>
    </row>
    <row r="291" spans="1:9">
      <c r="A291" s="235"/>
      <c r="B291" s="236"/>
      <c r="C291" s="256"/>
      <c r="D291" s="236"/>
      <c r="E291" s="272" t="s">
        <v>342</v>
      </c>
      <c r="F291" s="334" t="str">
        <f t="shared" si="28"/>
        <v>C0127_11</v>
      </c>
      <c r="G291" s="8" t="s">
        <v>342</v>
      </c>
      <c r="H291" s="8" t="str">
        <f t="shared" si="27"/>
        <v>11</v>
      </c>
      <c r="I291" s="8" t="str">
        <f>VLOOKUP(H291,燃料種!$A$2:$C$33,3,FALSE)</f>
        <v xml:space="preserve"> 40.9</v>
      </c>
    </row>
    <row r="292" spans="1:9">
      <c r="A292" s="235"/>
      <c r="B292" s="236"/>
      <c r="C292" s="256"/>
      <c r="D292" s="236"/>
      <c r="E292" s="272" t="s">
        <v>343</v>
      </c>
      <c r="F292" s="334" t="str">
        <f t="shared" si="28"/>
        <v>C0127_12</v>
      </c>
      <c r="G292" s="8" t="s">
        <v>343</v>
      </c>
      <c r="H292" s="8" t="str">
        <f t="shared" si="27"/>
        <v>12</v>
      </c>
      <c r="I292" s="8" t="str">
        <f>VLOOKUP(H292,燃料種!$A$2:$C$33,3,FALSE)</f>
        <v xml:space="preserve"> 35.3</v>
      </c>
    </row>
    <row r="293" spans="1:9">
      <c r="A293" s="235"/>
      <c r="B293" s="236"/>
      <c r="C293" s="256"/>
      <c r="D293" s="236"/>
      <c r="E293" s="272" t="s">
        <v>344</v>
      </c>
      <c r="F293" s="334" t="str">
        <f t="shared" si="28"/>
        <v>C0127_13</v>
      </c>
      <c r="G293" s="8" t="s">
        <v>344</v>
      </c>
      <c r="H293" s="8" t="str">
        <f t="shared" si="27"/>
        <v>13</v>
      </c>
      <c r="I293" s="8" t="str">
        <f>VLOOKUP(H293,燃料種!$A$2:$C$33,3,FALSE)</f>
        <v xml:space="preserve"> 38.2</v>
      </c>
    </row>
    <row r="294" spans="1:9">
      <c r="A294" s="235"/>
      <c r="B294" s="236"/>
      <c r="C294" s="256"/>
      <c r="D294" s="236"/>
      <c r="E294" s="272" t="s">
        <v>345</v>
      </c>
      <c r="F294" s="334" t="str">
        <f t="shared" si="28"/>
        <v>C0127_14</v>
      </c>
      <c r="G294" s="8" t="s">
        <v>345</v>
      </c>
      <c r="H294" s="8" t="str">
        <f t="shared" si="27"/>
        <v>14</v>
      </c>
      <c r="I294" s="8" t="str">
        <f>VLOOKUP(H294,燃料種!$A$2:$C$33,3,FALSE)</f>
        <v xml:space="preserve"> 34.6</v>
      </c>
    </row>
    <row r="295" spans="1:9">
      <c r="A295" s="235"/>
      <c r="B295" s="236"/>
      <c r="C295" s="256"/>
      <c r="D295" s="236"/>
      <c r="E295" s="272" t="s">
        <v>346</v>
      </c>
      <c r="F295" s="334" t="str">
        <f t="shared" si="28"/>
        <v>C0127_15</v>
      </c>
      <c r="G295" s="8" t="s">
        <v>346</v>
      </c>
      <c r="H295" s="8" t="str">
        <f t="shared" si="27"/>
        <v>15</v>
      </c>
      <c r="I295" s="8" t="str">
        <f>VLOOKUP(H295,燃料種!$A$2:$C$33,3,FALSE)</f>
        <v xml:space="preserve"> 33.6</v>
      </c>
    </row>
    <row r="296" spans="1:9">
      <c r="A296" s="235"/>
      <c r="B296" s="236"/>
      <c r="C296" s="256"/>
      <c r="D296" s="236"/>
      <c r="E296" s="272" t="s">
        <v>347</v>
      </c>
      <c r="F296" s="334" t="str">
        <f t="shared" si="28"/>
        <v>C0127_16</v>
      </c>
      <c r="G296" s="8" t="s">
        <v>347</v>
      </c>
      <c r="H296" s="8" t="str">
        <f t="shared" si="27"/>
        <v>16</v>
      </c>
      <c r="I296" s="8" t="str">
        <f>VLOOKUP(H296,燃料種!$A$2:$C$33,3,FALSE)</f>
        <v xml:space="preserve"> 36.7</v>
      </c>
    </row>
    <row r="297" spans="1:9">
      <c r="A297" s="235"/>
      <c r="B297" s="236"/>
      <c r="C297" s="256"/>
      <c r="D297" s="236"/>
      <c r="E297" s="272" t="s">
        <v>348</v>
      </c>
      <c r="F297" s="334" t="str">
        <f t="shared" si="28"/>
        <v>C0127_17</v>
      </c>
      <c r="G297" s="8" t="s">
        <v>348</v>
      </c>
      <c r="H297" s="8" t="str">
        <f t="shared" si="27"/>
        <v>17</v>
      </c>
      <c r="I297" s="8" t="str">
        <f>VLOOKUP(H297,燃料種!$A$2:$C$33,3,FALSE)</f>
        <v xml:space="preserve"> 36.7</v>
      </c>
    </row>
    <row r="298" spans="1:9">
      <c r="A298" s="235"/>
      <c r="B298" s="236"/>
      <c r="C298" s="256"/>
      <c r="D298" s="236"/>
      <c r="E298" s="272" t="s">
        <v>349</v>
      </c>
      <c r="F298" s="334" t="str">
        <f t="shared" si="28"/>
        <v>C0127_18</v>
      </c>
      <c r="G298" s="8" t="s">
        <v>349</v>
      </c>
      <c r="H298" s="8" t="str">
        <f t="shared" si="27"/>
        <v>18</v>
      </c>
      <c r="I298" s="8" t="str">
        <f>VLOOKUP(H298,燃料種!$A$2:$C$33,3,FALSE)</f>
        <v xml:space="preserve"> 37.7</v>
      </c>
    </row>
    <row r="299" spans="1:9">
      <c r="A299" s="235"/>
      <c r="B299" s="236"/>
      <c r="C299" s="256"/>
      <c r="D299" s="236"/>
      <c r="E299" s="272" t="s">
        <v>350</v>
      </c>
      <c r="F299" s="334" t="str">
        <f t="shared" si="28"/>
        <v>C0127_19</v>
      </c>
      <c r="G299" s="8" t="s">
        <v>350</v>
      </c>
      <c r="H299" s="8" t="str">
        <f t="shared" si="27"/>
        <v>19</v>
      </c>
      <c r="I299" s="8" t="str">
        <f>VLOOKUP(H299,燃料種!$A$2:$C$33,3,FALSE)</f>
        <v xml:space="preserve"> 39.1</v>
      </c>
    </row>
    <row r="300" spans="1:9">
      <c r="A300" s="235"/>
      <c r="B300" s="236"/>
      <c r="C300" s="256"/>
      <c r="D300" s="236"/>
      <c r="E300" s="272" t="s">
        <v>351</v>
      </c>
      <c r="F300" s="334" t="str">
        <f t="shared" si="28"/>
        <v>C0127_20</v>
      </c>
      <c r="G300" s="8" t="s">
        <v>351</v>
      </c>
      <c r="H300" s="8" t="str">
        <f t="shared" si="27"/>
        <v>20</v>
      </c>
      <c r="I300" s="8" t="str">
        <f>VLOOKUP(H300,燃料種!$A$2:$C$33,3,FALSE)</f>
        <v xml:space="preserve"> 41.9</v>
      </c>
    </row>
    <row r="301" spans="1:9">
      <c r="A301" s="235"/>
      <c r="B301" s="236"/>
      <c r="C301" s="256"/>
      <c r="D301" s="236"/>
      <c r="E301" s="272" t="s">
        <v>352</v>
      </c>
      <c r="F301" s="334" t="str">
        <f t="shared" si="28"/>
        <v>C0127_21</v>
      </c>
      <c r="G301" s="8" t="s">
        <v>352</v>
      </c>
      <c r="H301" s="8" t="str">
        <f t="shared" si="27"/>
        <v>21</v>
      </c>
      <c r="I301" s="8" t="str">
        <f>VLOOKUP(H301,燃料種!$A$2:$C$33,3,FALSE)</f>
        <v xml:space="preserve"> 40.2</v>
      </c>
    </row>
    <row r="302" spans="1:9">
      <c r="A302" s="235"/>
      <c r="B302" s="236"/>
      <c r="C302" s="256"/>
      <c r="D302" s="236"/>
      <c r="E302" s="272" t="s">
        <v>353</v>
      </c>
      <c r="F302" s="334" t="str">
        <f t="shared" si="28"/>
        <v>C0127_22</v>
      </c>
      <c r="G302" s="8" t="s">
        <v>353</v>
      </c>
      <c r="H302" s="8" t="str">
        <f t="shared" si="27"/>
        <v>22</v>
      </c>
      <c r="I302" s="8" t="str">
        <f>VLOOKUP(H302,燃料種!$A$2:$C$33,3,FALSE)</f>
        <v xml:space="preserve"> 37.9</v>
      </c>
    </row>
    <row r="303" spans="1:9">
      <c r="A303" s="235"/>
      <c r="B303" s="236"/>
      <c r="C303" s="256"/>
      <c r="D303" s="236"/>
      <c r="E303" s="272" t="s">
        <v>332</v>
      </c>
      <c r="F303" s="334" t="str">
        <f t="shared" si="28"/>
        <v>C0127_23</v>
      </c>
      <c r="G303" s="8" t="s">
        <v>332</v>
      </c>
      <c r="H303" s="8" t="str">
        <f t="shared" si="27"/>
        <v>23</v>
      </c>
      <c r="I303" s="8" t="str">
        <f>VLOOKUP(H303,燃料種!$A$2:$C$33,3,FALSE)</f>
        <v xml:space="preserve"> 50.8</v>
      </c>
    </row>
    <row r="304" spans="1:9">
      <c r="A304" s="235"/>
      <c r="B304" s="236"/>
      <c r="C304" s="256"/>
      <c r="D304" s="236"/>
      <c r="E304" s="272" t="s">
        <v>333</v>
      </c>
      <c r="F304" s="334" t="str">
        <f t="shared" si="28"/>
        <v>C0127_24</v>
      </c>
      <c r="G304" s="8" t="s">
        <v>333</v>
      </c>
      <c r="H304" s="8" t="str">
        <f t="shared" si="27"/>
        <v>24</v>
      </c>
      <c r="I304" s="8" t="str">
        <f>VLOOKUP(H304,燃料種!$A$2:$C$33,3,FALSE)</f>
        <v xml:space="preserve"> 44.9</v>
      </c>
    </row>
    <row r="305" spans="1:9">
      <c r="A305" s="235"/>
      <c r="B305" s="236"/>
      <c r="C305" s="256"/>
      <c r="D305" s="236"/>
      <c r="E305" s="272" t="s">
        <v>334</v>
      </c>
      <c r="F305" s="334" t="str">
        <f t="shared" si="28"/>
        <v>C0127_25</v>
      </c>
      <c r="G305" s="8" t="s">
        <v>334</v>
      </c>
      <c r="H305" s="8" t="str">
        <f t="shared" si="27"/>
        <v>25</v>
      </c>
      <c r="I305" s="8" t="str">
        <f>VLOOKUP(H305,燃料種!$A$2:$C$33,3,FALSE)</f>
        <v xml:space="preserve"> 54.6</v>
      </c>
    </row>
    <row r="306" spans="1:9">
      <c r="A306" s="235"/>
      <c r="B306" s="236"/>
      <c r="C306" s="256"/>
      <c r="D306" s="236"/>
      <c r="E306" s="272" t="s">
        <v>335</v>
      </c>
      <c r="F306" s="334" t="str">
        <f t="shared" si="28"/>
        <v>C0127_26</v>
      </c>
      <c r="G306" s="8" t="s">
        <v>335</v>
      </c>
      <c r="H306" s="8" t="str">
        <f t="shared" si="27"/>
        <v>26</v>
      </c>
      <c r="I306" s="8" t="str">
        <f>VLOOKUP(H306,燃料種!$A$2:$C$33,3,FALSE)</f>
        <v xml:space="preserve"> 43.5</v>
      </c>
    </row>
    <row r="307" spans="1:9">
      <c r="A307" s="235"/>
      <c r="B307" s="236"/>
      <c r="C307" s="256"/>
      <c r="D307" s="236"/>
      <c r="E307" s="272" t="s">
        <v>336</v>
      </c>
      <c r="F307" s="334" t="str">
        <f t="shared" si="28"/>
        <v>C0127_27</v>
      </c>
      <c r="G307" s="8" t="s">
        <v>336</v>
      </c>
      <c r="H307" s="8" t="str">
        <f t="shared" si="27"/>
        <v>27</v>
      </c>
      <c r="I307" s="8" t="str">
        <f>VLOOKUP(H307,燃料種!$A$2:$C$33,3,FALSE)</f>
        <v xml:space="preserve"> 21.1</v>
      </c>
    </row>
    <row r="308" spans="1:9">
      <c r="A308" s="235"/>
      <c r="B308" s="236"/>
      <c r="C308" s="256"/>
      <c r="D308" s="236"/>
      <c r="E308" s="272" t="s">
        <v>337</v>
      </c>
      <c r="F308" s="334" t="str">
        <f t="shared" si="28"/>
        <v>C0127_28</v>
      </c>
      <c r="G308" s="8" t="s">
        <v>337</v>
      </c>
      <c r="H308" s="8" t="str">
        <f t="shared" si="27"/>
        <v>28</v>
      </c>
      <c r="I308" s="8" t="str">
        <f>VLOOKUP(H308,燃料種!$A$2:$C$33,3,FALSE)</f>
        <v xml:space="preserve"> 3.41</v>
      </c>
    </row>
    <row r="309" spans="1:9">
      <c r="A309" s="235"/>
      <c r="B309" s="236"/>
      <c r="C309" s="256"/>
      <c r="D309" s="236"/>
      <c r="E309" s="272" t="s">
        <v>338</v>
      </c>
      <c r="F309" s="334" t="str">
        <f t="shared" si="28"/>
        <v>C0127_29</v>
      </c>
      <c r="G309" s="8" t="s">
        <v>338</v>
      </c>
      <c r="H309" s="8" t="str">
        <f t="shared" si="27"/>
        <v>29</v>
      </c>
      <c r="I309" s="8" t="str">
        <f>VLOOKUP(H309,燃料種!$A$2:$C$33,3,FALSE)</f>
        <v xml:space="preserve"> 8.41</v>
      </c>
    </row>
    <row r="310" spans="1:9">
      <c r="A310" s="235"/>
      <c r="B310" s="236"/>
      <c r="C310" s="256"/>
      <c r="D310" s="236"/>
      <c r="E310" s="272" t="s">
        <v>929</v>
      </c>
      <c r="F310" s="334" t="str">
        <f t="shared" si="28"/>
        <v>C0127_30</v>
      </c>
      <c r="G310" s="8" t="s">
        <v>339</v>
      </c>
      <c r="H310" s="8" t="str">
        <f t="shared" si="27"/>
        <v>30</v>
      </c>
      <c r="I310" s="8" t="str">
        <f>VLOOKUP(H310,燃料種!$A$2:$C$33,3,FALSE)</f>
        <v>46.04655</v>
      </c>
    </row>
    <row r="311" spans="1:9">
      <c r="A311" s="235"/>
      <c r="B311" s="236"/>
      <c r="C311" s="256"/>
      <c r="D311" s="236"/>
      <c r="E311" s="272" t="s">
        <v>340</v>
      </c>
      <c r="F311" s="334" t="str">
        <f t="shared" si="28"/>
        <v>C0127_31</v>
      </c>
      <c r="G311" s="8" t="s">
        <v>340</v>
      </c>
      <c r="H311" s="8" t="str">
        <f t="shared" si="27"/>
        <v>31</v>
      </c>
      <c r="I311" s="8" t="str">
        <f>VLOOKUP(H311,燃料種!$A$2:$C$33,3,FALSE)</f>
        <v xml:space="preserve"> 28.5</v>
      </c>
    </row>
    <row r="312" spans="1:9">
      <c r="A312" s="235"/>
      <c r="B312" s="236"/>
      <c r="C312" s="256"/>
      <c r="D312" s="19"/>
      <c r="E312" s="272" t="s">
        <v>324</v>
      </c>
      <c r="F312" s="334" t="str">
        <f t="shared" si="28"/>
        <v>C0127_32</v>
      </c>
      <c r="G312" s="8" t="s">
        <v>324</v>
      </c>
      <c r="H312" s="8" t="str">
        <f t="shared" si="27"/>
        <v>32</v>
      </c>
      <c r="I312" s="8" t="str">
        <f>VLOOKUP(H312,燃料種!$A$2:$C$33,3,FALSE)</f>
        <v>13.9</v>
      </c>
    </row>
    <row r="313" spans="1:9">
      <c r="A313" s="235"/>
      <c r="B313" s="236"/>
      <c r="C313" s="256"/>
      <c r="D313" s="262" t="s">
        <v>1554</v>
      </c>
      <c r="E313" s="272" t="s">
        <v>325</v>
      </c>
      <c r="F313" s="334" t="str">
        <f t="shared" ref="F313:F344" si="29">LEFT($D$313,5)&amp;"_"&amp;LEFT(E313,2)</f>
        <v>C0128_01</v>
      </c>
      <c r="G313" s="8" t="s">
        <v>325</v>
      </c>
      <c r="H313" s="8" t="str">
        <f t="shared" si="27"/>
        <v>01</v>
      </c>
      <c r="I313" s="8" t="str">
        <f>VLOOKUP(H313,燃料種!$A$2:$C$33,3,FALSE)</f>
        <v xml:space="preserve"> 29.0</v>
      </c>
    </row>
    <row r="314" spans="1:9">
      <c r="A314" s="235"/>
      <c r="B314" s="236"/>
      <c r="C314" s="256"/>
      <c r="D314" s="236"/>
      <c r="E314" s="272" t="s">
        <v>326</v>
      </c>
      <c r="F314" s="334" t="str">
        <f t="shared" si="29"/>
        <v>C0128_02</v>
      </c>
      <c r="G314" s="8" t="s">
        <v>326</v>
      </c>
      <c r="H314" s="8" t="str">
        <f t="shared" si="27"/>
        <v>02</v>
      </c>
      <c r="I314" s="8" t="str">
        <f>VLOOKUP(H314,燃料種!$A$2:$C$33,3,FALSE)</f>
        <v xml:space="preserve"> 25.7</v>
      </c>
    </row>
    <row r="315" spans="1:9">
      <c r="A315" s="235"/>
      <c r="B315" s="236"/>
      <c r="C315" s="256"/>
      <c r="D315" s="236"/>
      <c r="E315" s="272" t="s">
        <v>327</v>
      </c>
      <c r="F315" s="334" t="str">
        <f t="shared" si="29"/>
        <v>C0128_03</v>
      </c>
      <c r="G315" s="8" t="s">
        <v>327</v>
      </c>
      <c r="H315" s="8" t="str">
        <f t="shared" si="27"/>
        <v>03</v>
      </c>
      <c r="I315" s="8" t="str">
        <f>VLOOKUP(H315,燃料種!$A$2:$C$33,3,FALSE)</f>
        <v xml:space="preserve"> 26.9</v>
      </c>
    </row>
    <row r="316" spans="1:9">
      <c r="A316" s="235"/>
      <c r="B316" s="236"/>
      <c r="C316" s="256"/>
      <c r="D316" s="236"/>
      <c r="E316" s="272" t="s">
        <v>328</v>
      </c>
      <c r="F316" s="334" t="str">
        <f t="shared" si="29"/>
        <v>C0128_04</v>
      </c>
      <c r="G316" s="8" t="s">
        <v>328</v>
      </c>
      <c r="H316" s="8" t="str">
        <f t="shared" si="27"/>
        <v>04</v>
      </c>
      <c r="I316" s="8" t="str">
        <f>VLOOKUP(H316,燃料種!$A$2:$C$33,3,FALSE)</f>
        <v xml:space="preserve"> 29.4</v>
      </c>
    </row>
    <row r="317" spans="1:9">
      <c r="A317" s="235"/>
      <c r="B317" s="236"/>
      <c r="C317" s="256"/>
      <c r="D317" s="236"/>
      <c r="E317" s="272" t="s">
        <v>329</v>
      </c>
      <c r="F317" s="334" t="str">
        <f t="shared" si="29"/>
        <v>C0128_05</v>
      </c>
      <c r="G317" s="8" t="s">
        <v>329</v>
      </c>
      <c r="H317" s="8" t="str">
        <f t="shared" si="27"/>
        <v>05</v>
      </c>
      <c r="I317" s="8" t="str">
        <f>VLOOKUP(H317,燃料種!$A$2:$C$33,3,FALSE)</f>
        <v xml:space="preserve"> 29.9</v>
      </c>
    </row>
    <row r="318" spans="1:9">
      <c r="A318" s="235"/>
      <c r="B318" s="236"/>
      <c r="C318" s="256"/>
      <c r="D318" s="236"/>
      <c r="E318" s="272" t="s">
        <v>330</v>
      </c>
      <c r="F318" s="334" t="str">
        <f t="shared" si="29"/>
        <v>C0128_06</v>
      </c>
      <c r="G318" s="8" t="s">
        <v>330</v>
      </c>
      <c r="H318" s="8" t="str">
        <f t="shared" si="27"/>
        <v>06</v>
      </c>
      <c r="I318" s="8" t="str">
        <f>VLOOKUP(H318,燃料種!$A$2:$C$33,3,FALSE)</f>
        <v xml:space="preserve"> 23.9</v>
      </c>
    </row>
    <row r="319" spans="1:9">
      <c r="A319" s="235"/>
      <c r="B319" s="236"/>
      <c r="C319" s="256"/>
      <c r="D319" s="236"/>
      <c r="E319" s="272" t="s">
        <v>322</v>
      </c>
      <c r="F319" s="334" t="str">
        <f t="shared" si="29"/>
        <v>C0128_07</v>
      </c>
      <c r="G319" s="8" t="s">
        <v>322</v>
      </c>
      <c r="H319" s="8" t="str">
        <f t="shared" si="27"/>
        <v>07</v>
      </c>
      <c r="I319" s="8" t="str">
        <f>VLOOKUP(H319,燃料種!$A$2:$C$33,3,FALSE)</f>
        <v xml:space="preserve"> 14.4</v>
      </c>
    </row>
    <row r="320" spans="1:9">
      <c r="A320" s="235"/>
      <c r="B320" s="236"/>
      <c r="C320" s="256"/>
      <c r="D320" s="236"/>
      <c r="E320" s="272" t="s">
        <v>323</v>
      </c>
      <c r="F320" s="334" t="str">
        <f t="shared" si="29"/>
        <v>C0128_08</v>
      </c>
      <c r="G320" s="8" t="s">
        <v>323</v>
      </c>
      <c r="H320" s="8" t="str">
        <f t="shared" si="27"/>
        <v>08</v>
      </c>
      <c r="I320" s="8" t="str">
        <f>VLOOKUP(H320,燃料種!$A$2:$C$33,3,FALSE)</f>
        <v xml:space="preserve"> 30.5</v>
      </c>
    </row>
    <row r="321" spans="1:9">
      <c r="A321" s="235"/>
      <c r="B321" s="236"/>
      <c r="C321" s="256"/>
      <c r="D321" s="236"/>
      <c r="E321" s="272" t="s">
        <v>331</v>
      </c>
      <c r="F321" s="334" t="str">
        <f t="shared" si="29"/>
        <v>C0128_09</v>
      </c>
      <c r="G321" s="8" t="s">
        <v>331</v>
      </c>
      <c r="H321" s="8" t="str">
        <f t="shared" si="27"/>
        <v>09</v>
      </c>
      <c r="I321" s="8" t="str">
        <f>VLOOKUP(H321,燃料種!$A$2:$C$33,3,FALSE)</f>
        <v xml:space="preserve"> 33.1</v>
      </c>
    </row>
    <row r="322" spans="1:9">
      <c r="A322" s="235"/>
      <c r="B322" s="236"/>
      <c r="C322" s="256"/>
      <c r="D322" s="236"/>
      <c r="E322" s="272" t="s">
        <v>341</v>
      </c>
      <c r="F322" s="334" t="str">
        <f t="shared" si="29"/>
        <v>C0128_10</v>
      </c>
      <c r="G322" s="8" t="s">
        <v>341</v>
      </c>
      <c r="H322" s="8" t="str">
        <f t="shared" si="27"/>
        <v>10</v>
      </c>
      <c r="I322" s="8" t="str">
        <f>VLOOKUP(H322,燃料種!$A$2:$C$33,3,FALSE)</f>
        <v xml:space="preserve"> 37.3</v>
      </c>
    </row>
    <row r="323" spans="1:9">
      <c r="A323" s="235"/>
      <c r="B323" s="236"/>
      <c r="C323" s="256"/>
      <c r="D323" s="236"/>
      <c r="E323" s="272" t="s">
        <v>342</v>
      </c>
      <c r="F323" s="334" t="str">
        <f t="shared" si="29"/>
        <v>C0128_11</v>
      </c>
      <c r="G323" s="8" t="s">
        <v>342</v>
      </c>
      <c r="H323" s="8" t="str">
        <f t="shared" ref="H323:H386" si="30">LEFT(G323,2)</f>
        <v>11</v>
      </c>
      <c r="I323" s="8" t="str">
        <f>VLOOKUP(H323,燃料種!$A$2:$C$33,3,FALSE)</f>
        <v xml:space="preserve"> 40.9</v>
      </c>
    </row>
    <row r="324" spans="1:9">
      <c r="A324" s="235"/>
      <c r="B324" s="236"/>
      <c r="C324" s="256"/>
      <c r="D324" s="236"/>
      <c r="E324" s="272" t="s">
        <v>343</v>
      </c>
      <c r="F324" s="334" t="str">
        <f t="shared" si="29"/>
        <v>C0128_12</v>
      </c>
      <c r="G324" s="8" t="s">
        <v>343</v>
      </c>
      <c r="H324" s="8" t="str">
        <f t="shared" si="30"/>
        <v>12</v>
      </c>
      <c r="I324" s="8" t="str">
        <f>VLOOKUP(H324,燃料種!$A$2:$C$33,3,FALSE)</f>
        <v xml:space="preserve"> 35.3</v>
      </c>
    </row>
    <row r="325" spans="1:9">
      <c r="A325" s="235"/>
      <c r="B325" s="236"/>
      <c r="C325" s="256"/>
      <c r="D325" s="236"/>
      <c r="E325" s="272" t="s">
        <v>344</v>
      </c>
      <c r="F325" s="334" t="str">
        <f t="shared" si="29"/>
        <v>C0128_13</v>
      </c>
      <c r="G325" s="8" t="s">
        <v>344</v>
      </c>
      <c r="H325" s="8" t="str">
        <f t="shared" si="30"/>
        <v>13</v>
      </c>
      <c r="I325" s="8" t="str">
        <f>VLOOKUP(H325,燃料種!$A$2:$C$33,3,FALSE)</f>
        <v xml:space="preserve"> 38.2</v>
      </c>
    </row>
    <row r="326" spans="1:9">
      <c r="A326" s="235"/>
      <c r="B326" s="236"/>
      <c r="C326" s="256"/>
      <c r="D326" s="236"/>
      <c r="E326" s="272" t="s">
        <v>345</v>
      </c>
      <c r="F326" s="334" t="str">
        <f t="shared" si="29"/>
        <v>C0128_14</v>
      </c>
      <c r="G326" s="8" t="s">
        <v>345</v>
      </c>
      <c r="H326" s="8" t="str">
        <f t="shared" si="30"/>
        <v>14</v>
      </c>
      <c r="I326" s="8" t="str">
        <f>VLOOKUP(H326,燃料種!$A$2:$C$33,3,FALSE)</f>
        <v xml:space="preserve"> 34.6</v>
      </c>
    </row>
    <row r="327" spans="1:9">
      <c r="A327" s="235"/>
      <c r="B327" s="236"/>
      <c r="C327" s="256"/>
      <c r="D327" s="236"/>
      <c r="E327" s="272" t="s">
        <v>346</v>
      </c>
      <c r="F327" s="334" t="str">
        <f t="shared" si="29"/>
        <v>C0128_15</v>
      </c>
      <c r="G327" s="8" t="s">
        <v>346</v>
      </c>
      <c r="H327" s="8" t="str">
        <f t="shared" si="30"/>
        <v>15</v>
      </c>
      <c r="I327" s="8" t="str">
        <f>VLOOKUP(H327,燃料種!$A$2:$C$33,3,FALSE)</f>
        <v xml:space="preserve"> 33.6</v>
      </c>
    </row>
    <row r="328" spans="1:9">
      <c r="A328" s="235"/>
      <c r="B328" s="236"/>
      <c r="C328" s="256"/>
      <c r="D328" s="236"/>
      <c r="E328" s="272" t="s">
        <v>347</v>
      </c>
      <c r="F328" s="334" t="str">
        <f t="shared" si="29"/>
        <v>C0128_16</v>
      </c>
      <c r="G328" s="8" t="s">
        <v>347</v>
      </c>
      <c r="H328" s="8" t="str">
        <f t="shared" si="30"/>
        <v>16</v>
      </c>
      <c r="I328" s="8" t="str">
        <f>VLOOKUP(H328,燃料種!$A$2:$C$33,3,FALSE)</f>
        <v xml:space="preserve"> 36.7</v>
      </c>
    </row>
    <row r="329" spans="1:9">
      <c r="A329" s="235"/>
      <c r="B329" s="236"/>
      <c r="C329" s="256"/>
      <c r="D329" s="236"/>
      <c r="E329" s="272" t="s">
        <v>348</v>
      </c>
      <c r="F329" s="334" t="str">
        <f t="shared" si="29"/>
        <v>C0128_17</v>
      </c>
      <c r="G329" s="8" t="s">
        <v>348</v>
      </c>
      <c r="H329" s="8" t="str">
        <f t="shared" si="30"/>
        <v>17</v>
      </c>
      <c r="I329" s="8" t="str">
        <f>VLOOKUP(H329,燃料種!$A$2:$C$33,3,FALSE)</f>
        <v xml:space="preserve"> 36.7</v>
      </c>
    </row>
    <row r="330" spans="1:9">
      <c r="A330" s="235"/>
      <c r="B330" s="236"/>
      <c r="C330" s="256"/>
      <c r="D330" s="236"/>
      <c r="E330" s="272" t="s">
        <v>349</v>
      </c>
      <c r="F330" s="334" t="str">
        <f t="shared" si="29"/>
        <v>C0128_18</v>
      </c>
      <c r="G330" s="8" t="s">
        <v>349</v>
      </c>
      <c r="H330" s="8" t="str">
        <f t="shared" si="30"/>
        <v>18</v>
      </c>
      <c r="I330" s="8" t="str">
        <f>VLOOKUP(H330,燃料種!$A$2:$C$33,3,FALSE)</f>
        <v xml:space="preserve"> 37.7</v>
      </c>
    </row>
    <row r="331" spans="1:9">
      <c r="A331" s="235"/>
      <c r="B331" s="236"/>
      <c r="C331" s="256"/>
      <c r="D331" s="236"/>
      <c r="E331" s="272" t="s">
        <v>350</v>
      </c>
      <c r="F331" s="334" t="str">
        <f t="shared" si="29"/>
        <v>C0128_19</v>
      </c>
      <c r="G331" s="8" t="s">
        <v>350</v>
      </c>
      <c r="H331" s="8" t="str">
        <f t="shared" si="30"/>
        <v>19</v>
      </c>
      <c r="I331" s="8" t="str">
        <f>VLOOKUP(H331,燃料種!$A$2:$C$33,3,FALSE)</f>
        <v xml:space="preserve"> 39.1</v>
      </c>
    </row>
    <row r="332" spans="1:9">
      <c r="A332" s="235"/>
      <c r="B332" s="236"/>
      <c r="C332" s="256"/>
      <c r="D332" s="236"/>
      <c r="E332" s="272" t="s">
        <v>351</v>
      </c>
      <c r="F332" s="334" t="str">
        <f t="shared" si="29"/>
        <v>C0128_20</v>
      </c>
      <c r="G332" s="8" t="s">
        <v>351</v>
      </c>
      <c r="H332" s="8" t="str">
        <f t="shared" si="30"/>
        <v>20</v>
      </c>
      <c r="I332" s="8" t="str">
        <f>VLOOKUP(H332,燃料種!$A$2:$C$33,3,FALSE)</f>
        <v xml:space="preserve"> 41.9</v>
      </c>
    </row>
    <row r="333" spans="1:9">
      <c r="A333" s="235"/>
      <c r="B333" s="236"/>
      <c r="C333" s="256"/>
      <c r="D333" s="236"/>
      <c r="E333" s="272" t="s">
        <v>352</v>
      </c>
      <c r="F333" s="334" t="str">
        <f t="shared" si="29"/>
        <v>C0128_21</v>
      </c>
      <c r="G333" s="8" t="s">
        <v>352</v>
      </c>
      <c r="H333" s="8" t="str">
        <f t="shared" si="30"/>
        <v>21</v>
      </c>
      <c r="I333" s="8" t="str">
        <f>VLOOKUP(H333,燃料種!$A$2:$C$33,3,FALSE)</f>
        <v xml:space="preserve"> 40.2</v>
      </c>
    </row>
    <row r="334" spans="1:9">
      <c r="A334" s="235"/>
      <c r="B334" s="236"/>
      <c r="C334" s="256"/>
      <c r="D334" s="236"/>
      <c r="E334" s="272" t="s">
        <v>353</v>
      </c>
      <c r="F334" s="334" t="str">
        <f t="shared" si="29"/>
        <v>C0128_22</v>
      </c>
      <c r="G334" s="8" t="s">
        <v>353</v>
      </c>
      <c r="H334" s="8" t="str">
        <f t="shared" si="30"/>
        <v>22</v>
      </c>
      <c r="I334" s="8" t="str">
        <f>VLOOKUP(H334,燃料種!$A$2:$C$33,3,FALSE)</f>
        <v xml:space="preserve"> 37.9</v>
      </c>
    </row>
    <row r="335" spans="1:9">
      <c r="A335" s="235"/>
      <c r="B335" s="236"/>
      <c r="C335" s="256"/>
      <c r="D335" s="236"/>
      <c r="E335" s="272" t="s">
        <v>332</v>
      </c>
      <c r="F335" s="334" t="str">
        <f t="shared" si="29"/>
        <v>C0128_23</v>
      </c>
      <c r="G335" s="8" t="s">
        <v>332</v>
      </c>
      <c r="H335" s="8" t="str">
        <f t="shared" si="30"/>
        <v>23</v>
      </c>
      <c r="I335" s="8" t="str">
        <f>VLOOKUP(H335,燃料種!$A$2:$C$33,3,FALSE)</f>
        <v xml:space="preserve"> 50.8</v>
      </c>
    </row>
    <row r="336" spans="1:9">
      <c r="A336" s="235"/>
      <c r="B336" s="236"/>
      <c r="C336" s="256"/>
      <c r="D336" s="236"/>
      <c r="E336" s="272" t="s">
        <v>333</v>
      </c>
      <c r="F336" s="334" t="str">
        <f t="shared" si="29"/>
        <v>C0128_24</v>
      </c>
      <c r="G336" s="8" t="s">
        <v>333</v>
      </c>
      <c r="H336" s="8" t="str">
        <f t="shared" si="30"/>
        <v>24</v>
      </c>
      <c r="I336" s="8" t="str">
        <f>VLOOKUP(H336,燃料種!$A$2:$C$33,3,FALSE)</f>
        <v xml:space="preserve"> 44.9</v>
      </c>
    </row>
    <row r="337" spans="1:9">
      <c r="A337" s="235"/>
      <c r="B337" s="236"/>
      <c r="C337" s="256"/>
      <c r="D337" s="236"/>
      <c r="E337" s="272" t="s">
        <v>334</v>
      </c>
      <c r="F337" s="334" t="str">
        <f t="shared" si="29"/>
        <v>C0128_25</v>
      </c>
      <c r="G337" s="8" t="s">
        <v>334</v>
      </c>
      <c r="H337" s="8" t="str">
        <f t="shared" si="30"/>
        <v>25</v>
      </c>
      <c r="I337" s="8" t="str">
        <f>VLOOKUP(H337,燃料種!$A$2:$C$33,3,FALSE)</f>
        <v xml:space="preserve"> 54.6</v>
      </c>
    </row>
    <row r="338" spans="1:9">
      <c r="A338" s="235"/>
      <c r="B338" s="236"/>
      <c r="C338" s="256"/>
      <c r="D338" s="236"/>
      <c r="E338" s="272" t="s">
        <v>335</v>
      </c>
      <c r="F338" s="334" t="str">
        <f t="shared" si="29"/>
        <v>C0128_26</v>
      </c>
      <c r="G338" s="8" t="s">
        <v>335</v>
      </c>
      <c r="H338" s="8" t="str">
        <f t="shared" si="30"/>
        <v>26</v>
      </c>
      <c r="I338" s="8" t="str">
        <f>VLOOKUP(H338,燃料種!$A$2:$C$33,3,FALSE)</f>
        <v xml:space="preserve"> 43.5</v>
      </c>
    </row>
    <row r="339" spans="1:9">
      <c r="A339" s="235"/>
      <c r="B339" s="236"/>
      <c r="C339" s="256"/>
      <c r="D339" s="236"/>
      <c r="E339" s="272" t="s">
        <v>336</v>
      </c>
      <c r="F339" s="334" t="str">
        <f t="shared" si="29"/>
        <v>C0128_27</v>
      </c>
      <c r="G339" s="8" t="s">
        <v>336</v>
      </c>
      <c r="H339" s="8" t="str">
        <f t="shared" si="30"/>
        <v>27</v>
      </c>
      <c r="I339" s="8" t="str">
        <f>VLOOKUP(H339,燃料種!$A$2:$C$33,3,FALSE)</f>
        <v xml:space="preserve"> 21.1</v>
      </c>
    </row>
    <row r="340" spans="1:9">
      <c r="A340" s="235"/>
      <c r="B340" s="236"/>
      <c r="C340" s="256"/>
      <c r="D340" s="236"/>
      <c r="E340" s="272" t="s">
        <v>337</v>
      </c>
      <c r="F340" s="334" t="str">
        <f t="shared" si="29"/>
        <v>C0128_28</v>
      </c>
      <c r="G340" s="8" t="s">
        <v>337</v>
      </c>
      <c r="H340" s="8" t="str">
        <f t="shared" si="30"/>
        <v>28</v>
      </c>
      <c r="I340" s="8" t="str">
        <f>VLOOKUP(H340,燃料種!$A$2:$C$33,3,FALSE)</f>
        <v xml:space="preserve"> 3.41</v>
      </c>
    </row>
    <row r="341" spans="1:9">
      <c r="A341" s="235"/>
      <c r="B341" s="236"/>
      <c r="C341" s="256"/>
      <c r="D341" s="236"/>
      <c r="E341" s="272" t="s">
        <v>338</v>
      </c>
      <c r="F341" s="334" t="str">
        <f t="shared" si="29"/>
        <v>C0128_29</v>
      </c>
      <c r="G341" s="8" t="s">
        <v>338</v>
      </c>
      <c r="H341" s="8" t="str">
        <f t="shared" si="30"/>
        <v>29</v>
      </c>
      <c r="I341" s="8" t="str">
        <f>VLOOKUP(H341,燃料種!$A$2:$C$33,3,FALSE)</f>
        <v xml:space="preserve"> 8.41</v>
      </c>
    </row>
    <row r="342" spans="1:9">
      <c r="A342" s="235"/>
      <c r="B342" s="236"/>
      <c r="C342" s="256"/>
      <c r="D342" s="236"/>
      <c r="E342" s="272" t="s">
        <v>929</v>
      </c>
      <c r="F342" s="334" t="str">
        <f t="shared" si="29"/>
        <v>C0128_30</v>
      </c>
      <c r="G342" s="8" t="s">
        <v>339</v>
      </c>
      <c r="H342" s="8" t="str">
        <f t="shared" si="30"/>
        <v>30</v>
      </c>
      <c r="I342" s="8" t="str">
        <f>VLOOKUP(H342,燃料種!$A$2:$C$33,3,FALSE)</f>
        <v>46.04655</v>
      </c>
    </row>
    <row r="343" spans="1:9">
      <c r="A343" s="235"/>
      <c r="B343" s="236"/>
      <c r="C343" s="256"/>
      <c r="D343" s="236"/>
      <c r="E343" s="272" t="s">
        <v>340</v>
      </c>
      <c r="F343" s="334" t="str">
        <f t="shared" si="29"/>
        <v>C0128_31</v>
      </c>
      <c r="G343" s="8" t="s">
        <v>340</v>
      </c>
      <c r="H343" s="8" t="str">
        <f t="shared" si="30"/>
        <v>31</v>
      </c>
      <c r="I343" s="8" t="str">
        <f>VLOOKUP(H343,燃料種!$A$2:$C$33,3,FALSE)</f>
        <v xml:space="preserve"> 28.5</v>
      </c>
    </row>
    <row r="344" spans="1:9">
      <c r="A344" s="235"/>
      <c r="B344" s="236"/>
      <c r="C344" s="256"/>
      <c r="D344" s="19"/>
      <c r="E344" s="272" t="s">
        <v>324</v>
      </c>
      <c r="F344" s="334" t="str">
        <f t="shared" si="29"/>
        <v>C0128_32</v>
      </c>
      <c r="G344" s="8" t="s">
        <v>324</v>
      </c>
      <c r="H344" s="8" t="str">
        <f t="shared" si="30"/>
        <v>32</v>
      </c>
      <c r="I344" s="8" t="str">
        <f>VLOOKUP(H344,燃料種!$A$2:$C$33,3,FALSE)</f>
        <v>13.9</v>
      </c>
    </row>
    <row r="345" spans="1:9">
      <c r="A345" s="235"/>
      <c r="B345" s="236"/>
      <c r="C345" s="256"/>
      <c r="D345" s="262" t="s">
        <v>1555</v>
      </c>
      <c r="E345" s="272" t="s">
        <v>325</v>
      </c>
      <c r="F345" s="334" t="str">
        <f t="shared" ref="F345:F376" si="31">LEFT($D$345,5)&amp;"_"&amp;LEFT(E345,2)</f>
        <v>C0129_01</v>
      </c>
      <c r="G345" s="8" t="s">
        <v>325</v>
      </c>
      <c r="H345" s="8" t="str">
        <f t="shared" si="30"/>
        <v>01</v>
      </c>
      <c r="I345" s="8" t="str">
        <f>VLOOKUP(H345,燃料種!$A$2:$C$33,3,FALSE)</f>
        <v xml:space="preserve"> 29.0</v>
      </c>
    </row>
    <row r="346" spans="1:9">
      <c r="A346" s="235"/>
      <c r="B346" s="236"/>
      <c r="C346" s="256"/>
      <c r="D346" s="236"/>
      <c r="E346" s="272" t="s">
        <v>326</v>
      </c>
      <c r="F346" s="334" t="str">
        <f t="shared" si="31"/>
        <v>C0129_02</v>
      </c>
      <c r="G346" s="8" t="s">
        <v>326</v>
      </c>
      <c r="H346" s="8" t="str">
        <f t="shared" si="30"/>
        <v>02</v>
      </c>
      <c r="I346" s="8" t="str">
        <f>VLOOKUP(H346,燃料種!$A$2:$C$33,3,FALSE)</f>
        <v xml:space="preserve"> 25.7</v>
      </c>
    </row>
    <row r="347" spans="1:9">
      <c r="A347" s="235"/>
      <c r="B347" s="236"/>
      <c r="C347" s="256"/>
      <c r="D347" s="236"/>
      <c r="E347" s="272" t="s">
        <v>327</v>
      </c>
      <c r="F347" s="334" t="str">
        <f t="shared" si="31"/>
        <v>C0129_03</v>
      </c>
      <c r="G347" s="8" t="s">
        <v>327</v>
      </c>
      <c r="H347" s="8" t="str">
        <f t="shared" si="30"/>
        <v>03</v>
      </c>
      <c r="I347" s="8" t="str">
        <f>VLOOKUP(H347,燃料種!$A$2:$C$33,3,FALSE)</f>
        <v xml:space="preserve"> 26.9</v>
      </c>
    </row>
    <row r="348" spans="1:9">
      <c r="A348" s="235"/>
      <c r="B348" s="236"/>
      <c r="C348" s="256"/>
      <c r="D348" s="236"/>
      <c r="E348" s="272" t="s">
        <v>328</v>
      </c>
      <c r="F348" s="334" t="str">
        <f t="shared" si="31"/>
        <v>C0129_04</v>
      </c>
      <c r="G348" s="8" t="s">
        <v>328</v>
      </c>
      <c r="H348" s="8" t="str">
        <f t="shared" si="30"/>
        <v>04</v>
      </c>
      <c r="I348" s="8" t="str">
        <f>VLOOKUP(H348,燃料種!$A$2:$C$33,3,FALSE)</f>
        <v xml:space="preserve"> 29.4</v>
      </c>
    </row>
    <row r="349" spans="1:9">
      <c r="A349" s="235"/>
      <c r="B349" s="236"/>
      <c r="C349" s="256"/>
      <c r="D349" s="236"/>
      <c r="E349" s="272" t="s">
        <v>329</v>
      </c>
      <c r="F349" s="334" t="str">
        <f t="shared" si="31"/>
        <v>C0129_05</v>
      </c>
      <c r="G349" s="8" t="s">
        <v>329</v>
      </c>
      <c r="H349" s="8" t="str">
        <f t="shared" si="30"/>
        <v>05</v>
      </c>
      <c r="I349" s="8" t="str">
        <f>VLOOKUP(H349,燃料種!$A$2:$C$33,3,FALSE)</f>
        <v xml:space="preserve"> 29.9</v>
      </c>
    </row>
    <row r="350" spans="1:9">
      <c r="A350" s="235"/>
      <c r="B350" s="236"/>
      <c r="C350" s="256"/>
      <c r="D350" s="236"/>
      <c r="E350" s="272" t="s">
        <v>330</v>
      </c>
      <c r="F350" s="334" t="str">
        <f t="shared" si="31"/>
        <v>C0129_06</v>
      </c>
      <c r="G350" s="8" t="s">
        <v>330</v>
      </c>
      <c r="H350" s="8" t="str">
        <f t="shared" si="30"/>
        <v>06</v>
      </c>
      <c r="I350" s="8" t="str">
        <f>VLOOKUP(H350,燃料種!$A$2:$C$33,3,FALSE)</f>
        <v xml:space="preserve"> 23.9</v>
      </c>
    </row>
    <row r="351" spans="1:9">
      <c r="A351" s="235"/>
      <c r="B351" s="236"/>
      <c r="C351" s="256"/>
      <c r="D351" s="236"/>
      <c r="E351" s="272" t="s">
        <v>322</v>
      </c>
      <c r="F351" s="334" t="str">
        <f t="shared" si="31"/>
        <v>C0129_07</v>
      </c>
      <c r="G351" s="8" t="s">
        <v>322</v>
      </c>
      <c r="H351" s="8" t="str">
        <f t="shared" si="30"/>
        <v>07</v>
      </c>
      <c r="I351" s="8" t="str">
        <f>VLOOKUP(H351,燃料種!$A$2:$C$33,3,FALSE)</f>
        <v xml:space="preserve"> 14.4</v>
      </c>
    </row>
    <row r="352" spans="1:9">
      <c r="A352" s="235"/>
      <c r="B352" s="236"/>
      <c r="C352" s="256"/>
      <c r="D352" s="236"/>
      <c r="E352" s="272" t="s">
        <v>323</v>
      </c>
      <c r="F352" s="334" t="str">
        <f t="shared" si="31"/>
        <v>C0129_08</v>
      </c>
      <c r="G352" s="8" t="s">
        <v>323</v>
      </c>
      <c r="H352" s="8" t="str">
        <f t="shared" si="30"/>
        <v>08</v>
      </c>
      <c r="I352" s="8" t="str">
        <f>VLOOKUP(H352,燃料種!$A$2:$C$33,3,FALSE)</f>
        <v xml:space="preserve"> 30.5</v>
      </c>
    </row>
    <row r="353" spans="1:9">
      <c r="A353" s="235"/>
      <c r="B353" s="236"/>
      <c r="C353" s="256"/>
      <c r="D353" s="236"/>
      <c r="E353" s="272" t="s">
        <v>331</v>
      </c>
      <c r="F353" s="334" t="str">
        <f t="shared" si="31"/>
        <v>C0129_09</v>
      </c>
      <c r="G353" s="8" t="s">
        <v>331</v>
      </c>
      <c r="H353" s="8" t="str">
        <f t="shared" si="30"/>
        <v>09</v>
      </c>
      <c r="I353" s="8" t="str">
        <f>VLOOKUP(H353,燃料種!$A$2:$C$33,3,FALSE)</f>
        <v xml:space="preserve"> 33.1</v>
      </c>
    </row>
    <row r="354" spans="1:9">
      <c r="A354" s="235"/>
      <c r="B354" s="236"/>
      <c r="C354" s="256"/>
      <c r="D354" s="236"/>
      <c r="E354" s="272" t="s">
        <v>341</v>
      </c>
      <c r="F354" s="334" t="str">
        <f t="shared" si="31"/>
        <v>C0129_10</v>
      </c>
      <c r="G354" s="8" t="s">
        <v>341</v>
      </c>
      <c r="H354" s="8" t="str">
        <f t="shared" si="30"/>
        <v>10</v>
      </c>
      <c r="I354" s="8" t="str">
        <f>VLOOKUP(H354,燃料種!$A$2:$C$33,3,FALSE)</f>
        <v xml:space="preserve"> 37.3</v>
      </c>
    </row>
    <row r="355" spans="1:9">
      <c r="A355" s="235"/>
      <c r="B355" s="236"/>
      <c r="C355" s="256"/>
      <c r="D355" s="236"/>
      <c r="E355" s="272" t="s">
        <v>342</v>
      </c>
      <c r="F355" s="334" t="str">
        <f t="shared" si="31"/>
        <v>C0129_11</v>
      </c>
      <c r="G355" s="8" t="s">
        <v>342</v>
      </c>
      <c r="H355" s="8" t="str">
        <f t="shared" si="30"/>
        <v>11</v>
      </c>
      <c r="I355" s="8" t="str">
        <f>VLOOKUP(H355,燃料種!$A$2:$C$33,3,FALSE)</f>
        <v xml:space="preserve"> 40.9</v>
      </c>
    </row>
    <row r="356" spans="1:9">
      <c r="A356" s="235"/>
      <c r="B356" s="236"/>
      <c r="C356" s="256"/>
      <c r="D356" s="236"/>
      <c r="E356" s="272" t="s">
        <v>343</v>
      </c>
      <c r="F356" s="334" t="str">
        <f t="shared" si="31"/>
        <v>C0129_12</v>
      </c>
      <c r="G356" s="8" t="s">
        <v>343</v>
      </c>
      <c r="H356" s="8" t="str">
        <f t="shared" si="30"/>
        <v>12</v>
      </c>
      <c r="I356" s="8" t="str">
        <f>VLOOKUP(H356,燃料種!$A$2:$C$33,3,FALSE)</f>
        <v xml:space="preserve"> 35.3</v>
      </c>
    </row>
    <row r="357" spans="1:9">
      <c r="A357" s="235"/>
      <c r="B357" s="236"/>
      <c r="C357" s="256"/>
      <c r="D357" s="236"/>
      <c r="E357" s="272" t="s">
        <v>344</v>
      </c>
      <c r="F357" s="334" t="str">
        <f t="shared" si="31"/>
        <v>C0129_13</v>
      </c>
      <c r="G357" s="8" t="s">
        <v>344</v>
      </c>
      <c r="H357" s="8" t="str">
        <f t="shared" si="30"/>
        <v>13</v>
      </c>
      <c r="I357" s="8" t="str">
        <f>VLOOKUP(H357,燃料種!$A$2:$C$33,3,FALSE)</f>
        <v xml:space="preserve"> 38.2</v>
      </c>
    </row>
    <row r="358" spans="1:9">
      <c r="A358" s="235"/>
      <c r="B358" s="236"/>
      <c r="C358" s="256"/>
      <c r="D358" s="236"/>
      <c r="E358" s="272" t="s">
        <v>345</v>
      </c>
      <c r="F358" s="334" t="str">
        <f t="shared" si="31"/>
        <v>C0129_14</v>
      </c>
      <c r="G358" s="8" t="s">
        <v>345</v>
      </c>
      <c r="H358" s="8" t="str">
        <f t="shared" si="30"/>
        <v>14</v>
      </c>
      <c r="I358" s="8" t="str">
        <f>VLOOKUP(H358,燃料種!$A$2:$C$33,3,FALSE)</f>
        <v xml:space="preserve"> 34.6</v>
      </c>
    </row>
    <row r="359" spans="1:9">
      <c r="A359" s="235"/>
      <c r="B359" s="236"/>
      <c r="C359" s="256"/>
      <c r="D359" s="236"/>
      <c r="E359" s="272" t="s">
        <v>346</v>
      </c>
      <c r="F359" s="334" t="str">
        <f t="shared" si="31"/>
        <v>C0129_15</v>
      </c>
      <c r="G359" s="8" t="s">
        <v>346</v>
      </c>
      <c r="H359" s="8" t="str">
        <f t="shared" si="30"/>
        <v>15</v>
      </c>
      <c r="I359" s="8" t="str">
        <f>VLOOKUP(H359,燃料種!$A$2:$C$33,3,FALSE)</f>
        <v xml:space="preserve"> 33.6</v>
      </c>
    </row>
    <row r="360" spans="1:9">
      <c r="A360" s="235"/>
      <c r="B360" s="236"/>
      <c r="C360" s="256"/>
      <c r="D360" s="236"/>
      <c r="E360" s="272" t="s">
        <v>347</v>
      </c>
      <c r="F360" s="334" t="str">
        <f t="shared" si="31"/>
        <v>C0129_16</v>
      </c>
      <c r="G360" s="8" t="s">
        <v>347</v>
      </c>
      <c r="H360" s="8" t="str">
        <f t="shared" si="30"/>
        <v>16</v>
      </c>
      <c r="I360" s="8" t="str">
        <f>VLOOKUP(H360,燃料種!$A$2:$C$33,3,FALSE)</f>
        <v xml:space="preserve"> 36.7</v>
      </c>
    </row>
    <row r="361" spans="1:9">
      <c r="A361" s="235"/>
      <c r="B361" s="236"/>
      <c r="C361" s="256"/>
      <c r="D361" s="236"/>
      <c r="E361" s="272" t="s">
        <v>348</v>
      </c>
      <c r="F361" s="334" t="str">
        <f t="shared" si="31"/>
        <v>C0129_17</v>
      </c>
      <c r="G361" s="8" t="s">
        <v>348</v>
      </c>
      <c r="H361" s="8" t="str">
        <f t="shared" si="30"/>
        <v>17</v>
      </c>
      <c r="I361" s="8" t="str">
        <f>VLOOKUP(H361,燃料種!$A$2:$C$33,3,FALSE)</f>
        <v xml:space="preserve"> 36.7</v>
      </c>
    </row>
    <row r="362" spans="1:9">
      <c r="A362" s="235"/>
      <c r="B362" s="236"/>
      <c r="C362" s="256"/>
      <c r="D362" s="236"/>
      <c r="E362" s="272" t="s">
        <v>349</v>
      </c>
      <c r="F362" s="334" t="str">
        <f t="shared" si="31"/>
        <v>C0129_18</v>
      </c>
      <c r="G362" s="8" t="s">
        <v>349</v>
      </c>
      <c r="H362" s="8" t="str">
        <f t="shared" si="30"/>
        <v>18</v>
      </c>
      <c r="I362" s="8" t="str">
        <f>VLOOKUP(H362,燃料種!$A$2:$C$33,3,FALSE)</f>
        <v xml:space="preserve"> 37.7</v>
      </c>
    </row>
    <row r="363" spans="1:9">
      <c r="A363" s="235"/>
      <c r="B363" s="236"/>
      <c r="C363" s="256"/>
      <c r="D363" s="236"/>
      <c r="E363" s="272" t="s">
        <v>350</v>
      </c>
      <c r="F363" s="334" t="str">
        <f t="shared" si="31"/>
        <v>C0129_19</v>
      </c>
      <c r="G363" s="8" t="s">
        <v>350</v>
      </c>
      <c r="H363" s="8" t="str">
        <f t="shared" si="30"/>
        <v>19</v>
      </c>
      <c r="I363" s="8" t="str">
        <f>VLOOKUP(H363,燃料種!$A$2:$C$33,3,FALSE)</f>
        <v xml:space="preserve"> 39.1</v>
      </c>
    </row>
    <row r="364" spans="1:9">
      <c r="A364" s="235"/>
      <c r="B364" s="236"/>
      <c r="C364" s="256"/>
      <c r="D364" s="236"/>
      <c r="E364" s="272" t="s">
        <v>351</v>
      </c>
      <c r="F364" s="334" t="str">
        <f t="shared" si="31"/>
        <v>C0129_20</v>
      </c>
      <c r="G364" s="8" t="s">
        <v>351</v>
      </c>
      <c r="H364" s="8" t="str">
        <f t="shared" si="30"/>
        <v>20</v>
      </c>
      <c r="I364" s="8" t="str">
        <f>VLOOKUP(H364,燃料種!$A$2:$C$33,3,FALSE)</f>
        <v xml:space="preserve"> 41.9</v>
      </c>
    </row>
    <row r="365" spans="1:9">
      <c r="A365" s="235"/>
      <c r="B365" s="236"/>
      <c r="C365" s="256"/>
      <c r="D365" s="236"/>
      <c r="E365" s="272" t="s">
        <v>352</v>
      </c>
      <c r="F365" s="334" t="str">
        <f t="shared" si="31"/>
        <v>C0129_21</v>
      </c>
      <c r="G365" s="8" t="s">
        <v>352</v>
      </c>
      <c r="H365" s="8" t="str">
        <f t="shared" si="30"/>
        <v>21</v>
      </c>
      <c r="I365" s="8" t="str">
        <f>VLOOKUP(H365,燃料種!$A$2:$C$33,3,FALSE)</f>
        <v xml:space="preserve"> 40.2</v>
      </c>
    </row>
    <row r="366" spans="1:9">
      <c r="A366" s="235"/>
      <c r="B366" s="236"/>
      <c r="C366" s="256"/>
      <c r="D366" s="236"/>
      <c r="E366" s="272" t="s">
        <v>353</v>
      </c>
      <c r="F366" s="334" t="str">
        <f t="shared" si="31"/>
        <v>C0129_22</v>
      </c>
      <c r="G366" s="8" t="s">
        <v>353</v>
      </c>
      <c r="H366" s="8" t="str">
        <f t="shared" si="30"/>
        <v>22</v>
      </c>
      <c r="I366" s="8" t="str">
        <f>VLOOKUP(H366,燃料種!$A$2:$C$33,3,FALSE)</f>
        <v xml:space="preserve"> 37.9</v>
      </c>
    </row>
    <row r="367" spans="1:9">
      <c r="A367" s="235"/>
      <c r="B367" s="236"/>
      <c r="C367" s="256"/>
      <c r="D367" s="236"/>
      <c r="E367" s="272" t="s">
        <v>332</v>
      </c>
      <c r="F367" s="334" t="str">
        <f t="shared" si="31"/>
        <v>C0129_23</v>
      </c>
      <c r="G367" s="8" t="s">
        <v>332</v>
      </c>
      <c r="H367" s="8" t="str">
        <f t="shared" si="30"/>
        <v>23</v>
      </c>
      <c r="I367" s="8" t="str">
        <f>VLOOKUP(H367,燃料種!$A$2:$C$33,3,FALSE)</f>
        <v xml:space="preserve"> 50.8</v>
      </c>
    </row>
    <row r="368" spans="1:9">
      <c r="A368" s="235"/>
      <c r="B368" s="236"/>
      <c r="C368" s="256"/>
      <c r="D368" s="236"/>
      <c r="E368" s="272" t="s">
        <v>333</v>
      </c>
      <c r="F368" s="334" t="str">
        <f t="shared" si="31"/>
        <v>C0129_24</v>
      </c>
      <c r="G368" s="8" t="s">
        <v>333</v>
      </c>
      <c r="H368" s="8" t="str">
        <f t="shared" si="30"/>
        <v>24</v>
      </c>
      <c r="I368" s="8" t="str">
        <f>VLOOKUP(H368,燃料種!$A$2:$C$33,3,FALSE)</f>
        <v xml:space="preserve"> 44.9</v>
      </c>
    </row>
    <row r="369" spans="1:9">
      <c r="A369" s="235"/>
      <c r="B369" s="236"/>
      <c r="C369" s="256"/>
      <c r="D369" s="236"/>
      <c r="E369" s="272" t="s">
        <v>334</v>
      </c>
      <c r="F369" s="334" t="str">
        <f t="shared" si="31"/>
        <v>C0129_25</v>
      </c>
      <c r="G369" s="8" t="s">
        <v>334</v>
      </c>
      <c r="H369" s="8" t="str">
        <f t="shared" si="30"/>
        <v>25</v>
      </c>
      <c r="I369" s="8" t="str">
        <f>VLOOKUP(H369,燃料種!$A$2:$C$33,3,FALSE)</f>
        <v xml:space="preserve"> 54.6</v>
      </c>
    </row>
    <row r="370" spans="1:9">
      <c r="A370" s="235"/>
      <c r="B370" s="236"/>
      <c r="C370" s="256"/>
      <c r="D370" s="236"/>
      <c r="E370" s="272" t="s">
        <v>335</v>
      </c>
      <c r="F370" s="334" t="str">
        <f t="shared" si="31"/>
        <v>C0129_26</v>
      </c>
      <c r="G370" s="8" t="s">
        <v>335</v>
      </c>
      <c r="H370" s="8" t="str">
        <f t="shared" si="30"/>
        <v>26</v>
      </c>
      <c r="I370" s="8" t="str">
        <f>VLOOKUP(H370,燃料種!$A$2:$C$33,3,FALSE)</f>
        <v xml:space="preserve"> 43.5</v>
      </c>
    </row>
    <row r="371" spans="1:9">
      <c r="A371" s="235"/>
      <c r="B371" s="236"/>
      <c r="C371" s="256"/>
      <c r="D371" s="236"/>
      <c r="E371" s="272" t="s">
        <v>336</v>
      </c>
      <c r="F371" s="334" t="str">
        <f t="shared" si="31"/>
        <v>C0129_27</v>
      </c>
      <c r="G371" s="8" t="s">
        <v>336</v>
      </c>
      <c r="H371" s="8" t="str">
        <f t="shared" si="30"/>
        <v>27</v>
      </c>
      <c r="I371" s="8" t="str">
        <f>VLOOKUP(H371,燃料種!$A$2:$C$33,3,FALSE)</f>
        <v xml:space="preserve"> 21.1</v>
      </c>
    </row>
    <row r="372" spans="1:9">
      <c r="A372" s="235"/>
      <c r="B372" s="236"/>
      <c r="C372" s="256"/>
      <c r="D372" s="236"/>
      <c r="E372" s="272" t="s">
        <v>337</v>
      </c>
      <c r="F372" s="334" t="str">
        <f t="shared" si="31"/>
        <v>C0129_28</v>
      </c>
      <c r="G372" s="8" t="s">
        <v>337</v>
      </c>
      <c r="H372" s="8" t="str">
        <f t="shared" si="30"/>
        <v>28</v>
      </c>
      <c r="I372" s="8" t="str">
        <f>VLOOKUP(H372,燃料種!$A$2:$C$33,3,FALSE)</f>
        <v xml:space="preserve"> 3.41</v>
      </c>
    </row>
    <row r="373" spans="1:9">
      <c r="A373" s="235"/>
      <c r="B373" s="236"/>
      <c r="C373" s="256"/>
      <c r="D373" s="236"/>
      <c r="E373" s="272" t="s">
        <v>338</v>
      </c>
      <c r="F373" s="334" t="str">
        <f t="shared" si="31"/>
        <v>C0129_29</v>
      </c>
      <c r="G373" s="8" t="s">
        <v>338</v>
      </c>
      <c r="H373" s="8" t="str">
        <f t="shared" si="30"/>
        <v>29</v>
      </c>
      <c r="I373" s="8" t="str">
        <f>VLOOKUP(H373,燃料種!$A$2:$C$33,3,FALSE)</f>
        <v xml:space="preserve"> 8.41</v>
      </c>
    </row>
    <row r="374" spans="1:9">
      <c r="A374" s="235"/>
      <c r="B374" s="236"/>
      <c r="C374" s="256"/>
      <c r="D374" s="236"/>
      <c r="E374" s="272" t="s">
        <v>929</v>
      </c>
      <c r="F374" s="334" t="str">
        <f t="shared" si="31"/>
        <v>C0129_30</v>
      </c>
      <c r="G374" s="8" t="s">
        <v>339</v>
      </c>
      <c r="H374" s="8" t="str">
        <f t="shared" si="30"/>
        <v>30</v>
      </c>
      <c r="I374" s="8" t="str">
        <f>VLOOKUP(H374,燃料種!$A$2:$C$33,3,FALSE)</f>
        <v>46.04655</v>
      </c>
    </row>
    <row r="375" spans="1:9">
      <c r="A375" s="235"/>
      <c r="B375" s="236"/>
      <c r="C375" s="256"/>
      <c r="D375" s="236"/>
      <c r="E375" s="272" t="s">
        <v>340</v>
      </c>
      <c r="F375" s="334" t="str">
        <f t="shared" si="31"/>
        <v>C0129_31</v>
      </c>
      <c r="G375" s="8" t="s">
        <v>340</v>
      </c>
      <c r="H375" s="8" t="str">
        <f t="shared" si="30"/>
        <v>31</v>
      </c>
      <c r="I375" s="8" t="str">
        <f>VLOOKUP(H375,燃料種!$A$2:$C$33,3,FALSE)</f>
        <v xml:space="preserve"> 28.5</v>
      </c>
    </row>
    <row r="376" spans="1:9">
      <c r="A376" s="235"/>
      <c r="B376" s="236"/>
      <c r="C376" s="256"/>
      <c r="D376" s="19"/>
      <c r="E376" s="272" t="s">
        <v>324</v>
      </c>
      <c r="F376" s="334" t="str">
        <f t="shared" si="31"/>
        <v>C0129_32</v>
      </c>
      <c r="G376" s="8" t="s">
        <v>324</v>
      </c>
      <c r="H376" s="8" t="str">
        <f t="shared" si="30"/>
        <v>32</v>
      </c>
      <c r="I376" s="8" t="str">
        <f>VLOOKUP(H376,燃料種!$A$2:$C$33,3,FALSE)</f>
        <v>13.9</v>
      </c>
    </row>
    <row r="377" spans="1:9">
      <c r="A377" s="235"/>
      <c r="B377" s="236"/>
      <c r="C377" s="256"/>
      <c r="D377" s="262" t="s">
        <v>1556</v>
      </c>
      <c r="E377" s="272" t="s">
        <v>325</v>
      </c>
      <c r="F377" s="334" t="str">
        <f t="shared" ref="F377:F408" si="32">LEFT($D$377,5)&amp;"_"&amp;LEFT(E377,2)</f>
        <v>C0130_01</v>
      </c>
      <c r="G377" s="8" t="s">
        <v>325</v>
      </c>
      <c r="H377" s="8" t="str">
        <f t="shared" si="30"/>
        <v>01</v>
      </c>
      <c r="I377" s="8" t="str">
        <f>VLOOKUP(H377,燃料種!$A$2:$C$33,3,FALSE)</f>
        <v xml:space="preserve"> 29.0</v>
      </c>
    </row>
    <row r="378" spans="1:9">
      <c r="A378" s="235"/>
      <c r="B378" s="236"/>
      <c r="C378" s="256"/>
      <c r="D378" s="236"/>
      <c r="E378" s="272" t="s">
        <v>326</v>
      </c>
      <c r="F378" s="334" t="str">
        <f t="shared" si="32"/>
        <v>C0130_02</v>
      </c>
      <c r="G378" s="8" t="s">
        <v>326</v>
      </c>
      <c r="H378" s="8" t="str">
        <f t="shared" si="30"/>
        <v>02</v>
      </c>
      <c r="I378" s="8" t="str">
        <f>VLOOKUP(H378,燃料種!$A$2:$C$33,3,FALSE)</f>
        <v xml:space="preserve"> 25.7</v>
      </c>
    </row>
    <row r="379" spans="1:9">
      <c r="A379" s="235"/>
      <c r="B379" s="236"/>
      <c r="C379" s="256"/>
      <c r="D379" s="236"/>
      <c r="E379" s="272" t="s">
        <v>327</v>
      </c>
      <c r="F379" s="334" t="str">
        <f t="shared" si="32"/>
        <v>C0130_03</v>
      </c>
      <c r="G379" s="8" t="s">
        <v>327</v>
      </c>
      <c r="H379" s="8" t="str">
        <f t="shared" si="30"/>
        <v>03</v>
      </c>
      <c r="I379" s="8" t="str">
        <f>VLOOKUP(H379,燃料種!$A$2:$C$33,3,FALSE)</f>
        <v xml:space="preserve"> 26.9</v>
      </c>
    </row>
    <row r="380" spans="1:9">
      <c r="A380" s="235"/>
      <c r="B380" s="236"/>
      <c r="C380" s="256"/>
      <c r="D380" s="236"/>
      <c r="E380" s="272" t="s">
        <v>328</v>
      </c>
      <c r="F380" s="334" t="str">
        <f t="shared" si="32"/>
        <v>C0130_04</v>
      </c>
      <c r="G380" s="8" t="s">
        <v>328</v>
      </c>
      <c r="H380" s="8" t="str">
        <f t="shared" si="30"/>
        <v>04</v>
      </c>
      <c r="I380" s="8" t="str">
        <f>VLOOKUP(H380,燃料種!$A$2:$C$33,3,FALSE)</f>
        <v xml:space="preserve"> 29.4</v>
      </c>
    </row>
    <row r="381" spans="1:9">
      <c r="A381" s="235"/>
      <c r="B381" s="236"/>
      <c r="C381" s="256"/>
      <c r="D381" s="236"/>
      <c r="E381" s="272" t="s">
        <v>329</v>
      </c>
      <c r="F381" s="334" t="str">
        <f t="shared" si="32"/>
        <v>C0130_05</v>
      </c>
      <c r="G381" s="8" t="s">
        <v>329</v>
      </c>
      <c r="H381" s="8" t="str">
        <f t="shared" si="30"/>
        <v>05</v>
      </c>
      <c r="I381" s="8" t="str">
        <f>VLOOKUP(H381,燃料種!$A$2:$C$33,3,FALSE)</f>
        <v xml:space="preserve"> 29.9</v>
      </c>
    </row>
    <row r="382" spans="1:9">
      <c r="A382" s="235"/>
      <c r="B382" s="236"/>
      <c r="C382" s="256"/>
      <c r="D382" s="236"/>
      <c r="E382" s="272" t="s">
        <v>330</v>
      </c>
      <c r="F382" s="334" t="str">
        <f t="shared" si="32"/>
        <v>C0130_06</v>
      </c>
      <c r="G382" s="8" t="s">
        <v>330</v>
      </c>
      <c r="H382" s="8" t="str">
        <f t="shared" si="30"/>
        <v>06</v>
      </c>
      <c r="I382" s="8" t="str">
        <f>VLOOKUP(H382,燃料種!$A$2:$C$33,3,FALSE)</f>
        <v xml:space="preserve"> 23.9</v>
      </c>
    </row>
    <row r="383" spans="1:9">
      <c r="A383" s="235"/>
      <c r="B383" s="236"/>
      <c r="C383" s="256"/>
      <c r="D383" s="236"/>
      <c r="E383" s="272" t="s">
        <v>322</v>
      </c>
      <c r="F383" s="334" t="str">
        <f t="shared" si="32"/>
        <v>C0130_07</v>
      </c>
      <c r="G383" s="8" t="s">
        <v>322</v>
      </c>
      <c r="H383" s="8" t="str">
        <f t="shared" si="30"/>
        <v>07</v>
      </c>
      <c r="I383" s="8" t="str">
        <f>VLOOKUP(H383,燃料種!$A$2:$C$33,3,FALSE)</f>
        <v xml:space="preserve"> 14.4</v>
      </c>
    </row>
    <row r="384" spans="1:9">
      <c r="A384" s="235"/>
      <c r="B384" s="236"/>
      <c r="C384" s="256"/>
      <c r="D384" s="236"/>
      <c r="E384" s="272" t="s">
        <v>323</v>
      </c>
      <c r="F384" s="334" t="str">
        <f t="shared" si="32"/>
        <v>C0130_08</v>
      </c>
      <c r="G384" s="8" t="s">
        <v>323</v>
      </c>
      <c r="H384" s="8" t="str">
        <f t="shared" si="30"/>
        <v>08</v>
      </c>
      <c r="I384" s="8" t="str">
        <f>VLOOKUP(H384,燃料種!$A$2:$C$33,3,FALSE)</f>
        <v xml:space="preserve"> 30.5</v>
      </c>
    </row>
    <row r="385" spans="1:9">
      <c r="A385" s="235"/>
      <c r="B385" s="236"/>
      <c r="C385" s="256"/>
      <c r="D385" s="236"/>
      <c r="E385" s="272" t="s">
        <v>331</v>
      </c>
      <c r="F385" s="334" t="str">
        <f t="shared" si="32"/>
        <v>C0130_09</v>
      </c>
      <c r="G385" s="8" t="s">
        <v>331</v>
      </c>
      <c r="H385" s="8" t="str">
        <f t="shared" si="30"/>
        <v>09</v>
      </c>
      <c r="I385" s="8" t="str">
        <f>VLOOKUP(H385,燃料種!$A$2:$C$33,3,FALSE)</f>
        <v xml:space="preserve"> 33.1</v>
      </c>
    </row>
    <row r="386" spans="1:9">
      <c r="A386" s="235"/>
      <c r="B386" s="236"/>
      <c r="C386" s="256"/>
      <c r="D386" s="236"/>
      <c r="E386" s="272" t="s">
        <v>341</v>
      </c>
      <c r="F386" s="334" t="str">
        <f t="shared" si="32"/>
        <v>C0130_10</v>
      </c>
      <c r="G386" s="8" t="s">
        <v>341</v>
      </c>
      <c r="H386" s="8" t="str">
        <f t="shared" si="30"/>
        <v>10</v>
      </c>
      <c r="I386" s="8" t="str">
        <f>VLOOKUP(H386,燃料種!$A$2:$C$33,3,FALSE)</f>
        <v xml:space="preserve"> 37.3</v>
      </c>
    </row>
    <row r="387" spans="1:9">
      <c r="A387" s="235"/>
      <c r="B387" s="236"/>
      <c r="C387" s="256"/>
      <c r="D387" s="236"/>
      <c r="E387" s="272" t="s">
        <v>342</v>
      </c>
      <c r="F387" s="334" t="str">
        <f t="shared" si="32"/>
        <v>C0130_11</v>
      </c>
      <c r="G387" s="8" t="s">
        <v>342</v>
      </c>
      <c r="H387" s="8" t="str">
        <f t="shared" ref="H387:H450" si="33">LEFT(G387,2)</f>
        <v>11</v>
      </c>
      <c r="I387" s="8" t="str">
        <f>VLOOKUP(H387,燃料種!$A$2:$C$33,3,FALSE)</f>
        <v xml:space="preserve"> 40.9</v>
      </c>
    </row>
    <row r="388" spans="1:9">
      <c r="A388" s="235"/>
      <c r="B388" s="236"/>
      <c r="C388" s="256"/>
      <c r="D388" s="236"/>
      <c r="E388" s="272" t="s">
        <v>343</v>
      </c>
      <c r="F388" s="334" t="str">
        <f t="shared" si="32"/>
        <v>C0130_12</v>
      </c>
      <c r="G388" s="8" t="s">
        <v>343</v>
      </c>
      <c r="H388" s="8" t="str">
        <f t="shared" si="33"/>
        <v>12</v>
      </c>
      <c r="I388" s="8" t="str">
        <f>VLOOKUP(H388,燃料種!$A$2:$C$33,3,FALSE)</f>
        <v xml:space="preserve"> 35.3</v>
      </c>
    </row>
    <row r="389" spans="1:9">
      <c r="A389" s="235"/>
      <c r="B389" s="236"/>
      <c r="C389" s="256"/>
      <c r="D389" s="236"/>
      <c r="E389" s="272" t="s">
        <v>344</v>
      </c>
      <c r="F389" s="334" t="str">
        <f t="shared" si="32"/>
        <v>C0130_13</v>
      </c>
      <c r="G389" s="8" t="s">
        <v>344</v>
      </c>
      <c r="H389" s="8" t="str">
        <f t="shared" si="33"/>
        <v>13</v>
      </c>
      <c r="I389" s="8" t="str">
        <f>VLOOKUP(H389,燃料種!$A$2:$C$33,3,FALSE)</f>
        <v xml:space="preserve"> 38.2</v>
      </c>
    </row>
    <row r="390" spans="1:9">
      <c r="A390" s="235"/>
      <c r="B390" s="236"/>
      <c r="C390" s="256"/>
      <c r="D390" s="236"/>
      <c r="E390" s="272" t="s">
        <v>345</v>
      </c>
      <c r="F390" s="334" t="str">
        <f t="shared" si="32"/>
        <v>C0130_14</v>
      </c>
      <c r="G390" s="8" t="s">
        <v>345</v>
      </c>
      <c r="H390" s="8" t="str">
        <f t="shared" si="33"/>
        <v>14</v>
      </c>
      <c r="I390" s="8" t="str">
        <f>VLOOKUP(H390,燃料種!$A$2:$C$33,3,FALSE)</f>
        <v xml:space="preserve"> 34.6</v>
      </c>
    </row>
    <row r="391" spans="1:9">
      <c r="A391" s="235"/>
      <c r="B391" s="236"/>
      <c r="C391" s="256"/>
      <c r="D391" s="236"/>
      <c r="E391" s="272" t="s">
        <v>346</v>
      </c>
      <c r="F391" s="334" t="str">
        <f t="shared" si="32"/>
        <v>C0130_15</v>
      </c>
      <c r="G391" s="8" t="s">
        <v>346</v>
      </c>
      <c r="H391" s="8" t="str">
        <f t="shared" si="33"/>
        <v>15</v>
      </c>
      <c r="I391" s="8" t="str">
        <f>VLOOKUP(H391,燃料種!$A$2:$C$33,3,FALSE)</f>
        <v xml:space="preserve"> 33.6</v>
      </c>
    </row>
    <row r="392" spans="1:9">
      <c r="A392" s="235"/>
      <c r="B392" s="236"/>
      <c r="C392" s="256"/>
      <c r="D392" s="236"/>
      <c r="E392" s="272" t="s">
        <v>347</v>
      </c>
      <c r="F392" s="334" t="str">
        <f t="shared" si="32"/>
        <v>C0130_16</v>
      </c>
      <c r="G392" s="8" t="s">
        <v>347</v>
      </c>
      <c r="H392" s="8" t="str">
        <f t="shared" si="33"/>
        <v>16</v>
      </c>
      <c r="I392" s="8" t="str">
        <f>VLOOKUP(H392,燃料種!$A$2:$C$33,3,FALSE)</f>
        <v xml:space="preserve"> 36.7</v>
      </c>
    </row>
    <row r="393" spans="1:9">
      <c r="A393" s="235"/>
      <c r="B393" s="236"/>
      <c r="C393" s="256"/>
      <c r="D393" s="236"/>
      <c r="E393" s="272" t="s">
        <v>348</v>
      </c>
      <c r="F393" s="334" t="str">
        <f t="shared" si="32"/>
        <v>C0130_17</v>
      </c>
      <c r="G393" s="8" t="s">
        <v>348</v>
      </c>
      <c r="H393" s="8" t="str">
        <f t="shared" si="33"/>
        <v>17</v>
      </c>
      <c r="I393" s="8" t="str">
        <f>VLOOKUP(H393,燃料種!$A$2:$C$33,3,FALSE)</f>
        <v xml:space="preserve"> 36.7</v>
      </c>
    </row>
    <row r="394" spans="1:9">
      <c r="A394" s="235"/>
      <c r="B394" s="236"/>
      <c r="C394" s="256"/>
      <c r="D394" s="236"/>
      <c r="E394" s="272" t="s">
        <v>349</v>
      </c>
      <c r="F394" s="334" t="str">
        <f t="shared" si="32"/>
        <v>C0130_18</v>
      </c>
      <c r="G394" s="8" t="s">
        <v>349</v>
      </c>
      <c r="H394" s="8" t="str">
        <f t="shared" si="33"/>
        <v>18</v>
      </c>
      <c r="I394" s="8" t="str">
        <f>VLOOKUP(H394,燃料種!$A$2:$C$33,3,FALSE)</f>
        <v xml:space="preserve"> 37.7</v>
      </c>
    </row>
    <row r="395" spans="1:9">
      <c r="A395" s="235"/>
      <c r="B395" s="236"/>
      <c r="C395" s="256"/>
      <c r="D395" s="236"/>
      <c r="E395" s="272" t="s">
        <v>350</v>
      </c>
      <c r="F395" s="334" t="str">
        <f t="shared" si="32"/>
        <v>C0130_19</v>
      </c>
      <c r="G395" s="8" t="s">
        <v>350</v>
      </c>
      <c r="H395" s="8" t="str">
        <f t="shared" si="33"/>
        <v>19</v>
      </c>
      <c r="I395" s="8" t="str">
        <f>VLOOKUP(H395,燃料種!$A$2:$C$33,3,FALSE)</f>
        <v xml:space="preserve"> 39.1</v>
      </c>
    </row>
    <row r="396" spans="1:9">
      <c r="A396" s="235"/>
      <c r="B396" s="236"/>
      <c r="C396" s="256"/>
      <c r="D396" s="236"/>
      <c r="E396" s="272" t="s">
        <v>351</v>
      </c>
      <c r="F396" s="334" t="str">
        <f t="shared" si="32"/>
        <v>C0130_20</v>
      </c>
      <c r="G396" s="8" t="s">
        <v>351</v>
      </c>
      <c r="H396" s="8" t="str">
        <f t="shared" si="33"/>
        <v>20</v>
      </c>
      <c r="I396" s="8" t="str">
        <f>VLOOKUP(H396,燃料種!$A$2:$C$33,3,FALSE)</f>
        <v xml:space="preserve"> 41.9</v>
      </c>
    </row>
    <row r="397" spans="1:9">
      <c r="A397" s="235"/>
      <c r="B397" s="236"/>
      <c r="C397" s="256"/>
      <c r="D397" s="236"/>
      <c r="E397" s="272" t="s">
        <v>352</v>
      </c>
      <c r="F397" s="334" t="str">
        <f t="shared" si="32"/>
        <v>C0130_21</v>
      </c>
      <c r="G397" s="8" t="s">
        <v>352</v>
      </c>
      <c r="H397" s="8" t="str">
        <f t="shared" si="33"/>
        <v>21</v>
      </c>
      <c r="I397" s="8" t="str">
        <f>VLOOKUP(H397,燃料種!$A$2:$C$33,3,FALSE)</f>
        <v xml:space="preserve"> 40.2</v>
      </c>
    </row>
    <row r="398" spans="1:9">
      <c r="A398" s="235"/>
      <c r="B398" s="236"/>
      <c r="C398" s="256"/>
      <c r="D398" s="236"/>
      <c r="E398" s="272" t="s">
        <v>353</v>
      </c>
      <c r="F398" s="334" t="str">
        <f t="shared" si="32"/>
        <v>C0130_22</v>
      </c>
      <c r="G398" s="8" t="s">
        <v>353</v>
      </c>
      <c r="H398" s="8" t="str">
        <f t="shared" si="33"/>
        <v>22</v>
      </c>
      <c r="I398" s="8" t="str">
        <f>VLOOKUP(H398,燃料種!$A$2:$C$33,3,FALSE)</f>
        <v xml:space="preserve"> 37.9</v>
      </c>
    </row>
    <row r="399" spans="1:9">
      <c r="A399" s="235"/>
      <c r="B399" s="236"/>
      <c r="C399" s="256"/>
      <c r="D399" s="236"/>
      <c r="E399" s="272" t="s">
        <v>332</v>
      </c>
      <c r="F399" s="334" t="str">
        <f t="shared" si="32"/>
        <v>C0130_23</v>
      </c>
      <c r="G399" s="8" t="s">
        <v>332</v>
      </c>
      <c r="H399" s="8" t="str">
        <f t="shared" si="33"/>
        <v>23</v>
      </c>
      <c r="I399" s="8" t="str">
        <f>VLOOKUP(H399,燃料種!$A$2:$C$33,3,FALSE)</f>
        <v xml:space="preserve"> 50.8</v>
      </c>
    </row>
    <row r="400" spans="1:9">
      <c r="A400" s="235"/>
      <c r="B400" s="236"/>
      <c r="C400" s="256"/>
      <c r="D400" s="236"/>
      <c r="E400" s="272" t="s">
        <v>333</v>
      </c>
      <c r="F400" s="334" t="str">
        <f t="shared" si="32"/>
        <v>C0130_24</v>
      </c>
      <c r="G400" s="8" t="s">
        <v>333</v>
      </c>
      <c r="H400" s="8" t="str">
        <f t="shared" si="33"/>
        <v>24</v>
      </c>
      <c r="I400" s="8" t="str">
        <f>VLOOKUP(H400,燃料種!$A$2:$C$33,3,FALSE)</f>
        <v xml:space="preserve"> 44.9</v>
      </c>
    </row>
    <row r="401" spans="1:9">
      <c r="A401" s="235"/>
      <c r="B401" s="236"/>
      <c r="C401" s="256"/>
      <c r="D401" s="236"/>
      <c r="E401" s="272" t="s">
        <v>334</v>
      </c>
      <c r="F401" s="334" t="str">
        <f t="shared" si="32"/>
        <v>C0130_25</v>
      </c>
      <c r="G401" s="8" t="s">
        <v>334</v>
      </c>
      <c r="H401" s="8" t="str">
        <f t="shared" si="33"/>
        <v>25</v>
      </c>
      <c r="I401" s="8" t="str">
        <f>VLOOKUP(H401,燃料種!$A$2:$C$33,3,FALSE)</f>
        <v xml:space="preserve"> 54.6</v>
      </c>
    </row>
    <row r="402" spans="1:9">
      <c r="A402" s="235"/>
      <c r="B402" s="236"/>
      <c r="C402" s="256"/>
      <c r="D402" s="236"/>
      <c r="E402" s="272" t="s">
        <v>335</v>
      </c>
      <c r="F402" s="334" t="str">
        <f t="shared" si="32"/>
        <v>C0130_26</v>
      </c>
      <c r="G402" s="8" t="s">
        <v>335</v>
      </c>
      <c r="H402" s="8" t="str">
        <f t="shared" si="33"/>
        <v>26</v>
      </c>
      <c r="I402" s="8" t="str">
        <f>VLOOKUP(H402,燃料種!$A$2:$C$33,3,FALSE)</f>
        <v xml:space="preserve"> 43.5</v>
      </c>
    </row>
    <row r="403" spans="1:9">
      <c r="A403" s="235"/>
      <c r="B403" s="236"/>
      <c r="C403" s="256"/>
      <c r="D403" s="236"/>
      <c r="E403" s="272" t="s">
        <v>336</v>
      </c>
      <c r="F403" s="334" t="str">
        <f t="shared" si="32"/>
        <v>C0130_27</v>
      </c>
      <c r="G403" s="8" t="s">
        <v>336</v>
      </c>
      <c r="H403" s="8" t="str">
        <f t="shared" si="33"/>
        <v>27</v>
      </c>
      <c r="I403" s="8" t="str">
        <f>VLOOKUP(H403,燃料種!$A$2:$C$33,3,FALSE)</f>
        <v xml:space="preserve"> 21.1</v>
      </c>
    </row>
    <row r="404" spans="1:9">
      <c r="A404" s="235"/>
      <c r="B404" s="236"/>
      <c r="C404" s="256"/>
      <c r="D404" s="236"/>
      <c r="E404" s="272" t="s">
        <v>337</v>
      </c>
      <c r="F404" s="334" t="str">
        <f t="shared" si="32"/>
        <v>C0130_28</v>
      </c>
      <c r="G404" s="8" t="s">
        <v>337</v>
      </c>
      <c r="H404" s="8" t="str">
        <f t="shared" si="33"/>
        <v>28</v>
      </c>
      <c r="I404" s="8" t="str">
        <f>VLOOKUP(H404,燃料種!$A$2:$C$33,3,FALSE)</f>
        <v xml:space="preserve"> 3.41</v>
      </c>
    </row>
    <row r="405" spans="1:9">
      <c r="A405" s="235"/>
      <c r="B405" s="236"/>
      <c r="C405" s="256"/>
      <c r="D405" s="236"/>
      <c r="E405" s="272" t="s">
        <v>338</v>
      </c>
      <c r="F405" s="334" t="str">
        <f t="shared" si="32"/>
        <v>C0130_29</v>
      </c>
      <c r="G405" s="8" t="s">
        <v>338</v>
      </c>
      <c r="H405" s="8" t="str">
        <f t="shared" si="33"/>
        <v>29</v>
      </c>
      <c r="I405" s="8" t="str">
        <f>VLOOKUP(H405,燃料種!$A$2:$C$33,3,FALSE)</f>
        <v xml:space="preserve"> 8.41</v>
      </c>
    </row>
    <row r="406" spans="1:9">
      <c r="A406" s="235"/>
      <c r="B406" s="236"/>
      <c r="C406" s="256"/>
      <c r="D406" s="236"/>
      <c r="E406" s="272" t="s">
        <v>929</v>
      </c>
      <c r="F406" s="334" t="str">
        <f t="shared" si="32"/>
        <v>C0130_30</v>
      </c>
      <c r="G406" s="8" t="s">
        <v>339</v>
      </c>
      <c r="H406" s="8" t="str">
        <f t="shared" si="33"/>
        <v>30</v>
      </c>
      <c r="I406" s="8" t="str">
        <f>VLOOKUP(H406,燃料種!$A$2:$C$33,3,FALSE)</f>
        <v>46.04655</v>
      </c>
    </row>
    <row r="407" spans="1:9">
      <c r="A407" s="235"/>
      <c r="B407" s="236"/>
      <c r="C407" s="256"/>
      <c r="D407" s="236"/>
      <c r="E407" s="272" t="s">
        <v>340</v>
      </c>
      <c r="F407" s="334" t="str">
        <f t="shared" si="32"/>
        <v>C0130_31</v>
      </c>
      <c r="G407" s="8" t="s">
        <v>340</v>
      </c>
      <c r="H407" s="8" t="str">
        <f t="shared" si="33"/>
        <v>31</v>
      </c>
      <c r="I407" s="8" t="str">
        <f>VLOOKUP(H407,燃料種!$A$2:$C$33,3,FALSE)</f>
        <v xml:space="preserve"> 28.5</v>
      </c>
    </row>
    <row r="408" spans="1:9">
      <c r="A408" s="235"/>
      <c r="B408" s="236"/>
      <c r="C408" s="256"/>
      <c r="D408" s="19"/>
      <c r="E408" s="272" t="s">
        <v>324</v>
      </c>
      <c r="F408" s="334" t="str">
        <f t="shared" si="32"/>
        <v>C0130_32</v>
      </c>
      <c r="G408" s="8" t="s">
        <v>324</v>
      </c>
      <c r="H408" s="8" t="str">
        <f t="shared" si="33"/>
        <v>32</v>
      </c>
      <c r="I408" s="8" t="str">
        <f>VLOOKUP(H408,燃料種!$A$2:$C$33,3,FALSE)</f>
        <v>13.9</v>
      </c>
    </row>
    <row r="409" spans="1:9">
      <c r="A409" s="235"/>
      <c r="B409" s="236"/>
      <c r="C409" s="256"/>
      <c r="D409" s="262" t="s">
        <v>1557</v>
      </c>
      <c r="E409" s="272" t="s">
        <v>325</v>
      </c>
      <c r="F409" s="334" t="str">
        <f t="shared" ref="F409:F440" si="34">LEFT($D$409,5)&amp;"_"&amp;LEFT(E409,2)</f>
        <v>C0131_01</v>
      </c>
      <c r="G409" s="8" t="s">
        <v>325</v>
      </c>
      <c r="H409" s="8" t="str">
        <f t="shared" si="33"/>
        <v>01</v>
      </c>
      <c r="I409" s="8" t="str">
        <f>VLOOKUP(H409,燃料種!$A$2:$C$33,3,FALSE)</f>
        <v xml:space="preserve"> 29.0</v>
      </c>
    </row>
    <row r="410" spans="1:9">
      <c r="A410" s="235"/>
      <c r="B410" s="236"/>
      <c r="C410" s="256"/>
      <c r="D410" s="236"/>
      <c r="E410" s="272" t="s">
        <v>326</v>
      </c>
      <c r="F410" s="334" t="str">
        <f t="shared" si="34"/>
        <v>C0131_02</v>
      </c>
      <c r="G410" s="8" t="s">
        <v>326</v>
      </c>
      <c r="H410" s="8" t="str">
        <f t="shared" si="33"/>
        <v>02</v>
      </c>
      <c r="I410" s="8" t="str">
        <f>VLOOKUP(H410,燃料種!$A$2:$C$33,3,FALSE)</f>
        <v xml:space="preserve"> 25.7</v>
      </c>
    </row>
    <row r="411" spans="1:9">
      <c r="A411" s="235"/>
      <c r="B411" s="236"/>
      <c r="C411" s="256"/>
      <c r="D411" s="236"/>
      <c r="E411" s="272" t="s">
        <v>327</v>
      </c>
      <c r="F411" s="334" t="str">
        <f t="shared" si="34"/>
        <v>C0131_03</v>
      </c>
      <c r="G411" s="8" t="s">
        <v>327</v>
      </c>
      <c r="H411" s="8" t="str">
        <f t="shared" si="33"/>
        <v>03</v>
      </c>
      <c r="I411" s="8" t="str">
        <f>VLOOKUP(H411,燃料種!$A$2:$C$33,3,FALSE)</f>
        <v xml:space="preserve"> 26.9</v>
      </c>
    </row>
    <row r="412" spans="1:9">
      <c r="A412" s="235"/>
      <c r="B412" s="236"/>
      <c r="C412" s="256"/>
      <c r="D412" s="236"/>
      <c r="E412" s="272" t="s">
        <v>328</v>
      </c>
      <c r="F412" s="334" t="str">
        <f t="shared" si="34"/>
        <v>C0131_04</v>
      </c>
      <c r="G412" s="8" t="s">
        <v>328</v>
      </c>
      <c r="H412" s="8" t="str">
        <f t="shared" si="33"/>
        <v>04</v>
      </c>
      <c r="I412" s="8" t="str">
        <f>VLOOKUP(H412,燃料種!$A$2:$C$33,3,FALSE)</f>
        <v xml:space="preserve"> 29.4</v>
      </c>
    </row>
    <row r="413" spans="1:9">
      <c r="A413" s="235"/>
      <c r="B413" s="236"/>
      <c r="C413" s="256"/>
      <c r="D413" s="236"/>
      <c r="E413" s="272" t="s">
        <v>329</v>
      </c>
      <c r="F413" s="334" t="str">
        <f t="shared" si="34"/>
        <v>C0131_05</v>
      </c>
      <c r="G413" s="8" t="s">
        <v>329</v>
      </c>
      <c r="H413" s="8" t="str">
        <f t="shared" si="33"/>
        <v>05</v>
      </c>
      <c r="I413" s="8" t="str">
        <f>VLOOKUP(H413,燃料種!$A$2:$C$33,3,FALSE)</f>
        <v xml:space="preserve"> 29.9</v>
      </c>
    </row>
    <row r="414" spans="1:9">
      <c r="A414" s="235"/>
      <c r="B414" s="236"/>
      <c r="C414" s="256"/>
      <c r="D414" s="236"/>
      <c r="E414" s="272" t="s">
        <v>330</v>
      </c>
      <c r="F414" s="334" t="str">
        <f t="shared" si="34"/>
        <v>C0131_06</v>
      </c>
      <c r="G414" s="8" t="s">
        <v>330</v>
      </c>
      <c r="H414" s="8" t="str">
        <f t="shared" si="33"/>
        <v>06</v>
      </c>
      <c r="I414" s="8" t="str">
        <f>VLOOKUP(H414,燃料種!$A$2:$C$33,3,FALSE)</f>
        <v xml:space="preserve"> 23.9</v>
      </c>
    </row>
    <row r="415" spans="1:9">
      <c r="A415" s="235"/>
      <c r="B415" s="236"/>
      <c r="C415" s="256"/>
      <c r="D415" s="236"/>
      <c r="E415" s="272" t="s">
        <v>322</v>
      </c>
      <c r="F415" s="334" t="str">
        <f t="shared" si="34"/>
        <v>C0131_07</v>
      </c>
      <c r="G415" s="8" t="s">
        <v>322</v>
      </c>
      <c r="H415" s="8" t="str">
        <f t="shared" si="33"/>
        <v>07</v>
      </c>
      <c r="I415" s="8" t="str">
        <f>VLOOKUP(H415,燃料種!$A$2:$C$33,3,FALSE)</f>
        <v xml:space="preserve"> 14.4</v>
      </c>
    </row>
    <row r="416" spans="1:9">
      <c r="A416" s="235"/>
      <c r="B416" s="236"/>
      <c r="C416" s="256"/>
      <c r="D416" s="236"/>
      <c r="E416" s="272" t="s">
        <v>323</v>
      </c>
      <c r="F416" s="334" t="str">
        <f t="shared" si="34"/>
        <v>C0131_08</v>
      </c>
      <c r="G416" s="8" t="s">
        <v>323</v>
      </c>
      <c r="H416" s="8" t="str">
        <f t="shared" si="33"/>
        <v>08</v>
      </c>
      <c r="I416" s="8" t="str">
        <f>VLOOKUP(H416,燃料種!$A$2:$C$33,3,FALSE)</f>
        <v xml:space="preserve"> 30.5</v>
      </c>
    </row>
    <row r="417" spans="1:9">
      <c r="A417" s="235"/>
      <c r="B417" s="236"/>
      <c r="C417" s="256"/>
      <c r="D417" s="236"/>
      <c r="E417" s="272" t="s">
        <v>331</v>
      </c>
      <c r="F417" s="334" t="str">
        <f t="shared" si="34"/>
        <v>C0131_09</v>
      </c>
      <c r="G417" s="8" t="s">
        <v>331</v>
      </c>
      <c r="H417" s="8" t="str">
        <f t="shared" si="33"/>
        <v>09</v>
      </c>
      <c r="I417" s="8" t="str">
        <f>VLOOKUP(H417,燃料種!$A$2:$C$33,3,FALSE)</f>
        <v xml:space="preserve"> 33.1</v>
      </c>
    </row>
    <row r="418" spans="1:9">
      <c r="A418" s="235"/>
      <c r="B418" s="236"/>
      <c r="C418" s="256"/>
      <c r="D418" s="236"/>
      <c r="E418" s="272" t="s">
        <v>341</v>
      </c>
      <c r="F418" s="334" t="str">
        <f t="shared" si="34"/>
        <v>C0131_10</v>
      </c>
      <c r="G418" s="8" t="s">
        <v>341</v>
      </c>
      <c r="H418" s="8" t="str">
        <f t="shared" si="33"/>
        <v>10</v>
      </c>
      <c r="I418" s="8" t="str">
        <f>VLOOKUP(H418,燃料種!$A$2:$C$33,3,FALSE)</f>
        <v xml:space="preserve"> 37.3</v>
      </c>
    </row>
    <row r="419" spans="1:9">
      <c r="A419" s="235"/>
      <c r="B419" s="236"/>
      <c r="C419" s="256"/>
      <c r="D419" s="236"/>
      <c r="E419" s="272" t="s">
        <v>342</v>
      </c>
      <c r="F419" s="334" t="str">
        <f t="shared" si="34"/>
        <v>C0131_11</v>
      </c>
      <c r="G419" s="8" t="s">
        <v>342</v>
      </c>
      <c r="H419" s="8" t="str">
        <f t="shared" si="33"/>
        <v>11</v>
      </c>
      <c r="I419" s="8" t="str">
        <f>VLOOKUP(H419,燃料種!$A$2:$C$33,3,FALSE)</f>
        <v xml:space="preserve"> 40.9</v>
      </c>
    </row>
    <row r="420" spans="1:9">
      <c r="A420" s="235"/>
      <c r="B420" s="236"/>
      <c r="C420" s="256"/>
      <c r="D420" s="236"/>
      <c r="E420" s="272" t="s">
        <v>343</v>
      </c>
      <c r="F420" s="334" t="str">
        <f t="shared" si="34"/>
        <v>C0131_12</v>
      </c>
      <c r="G420" s="8" t="s">
        <v>343</v>
      </c>
      <c r="H420" s="8" t="str">
        <f t="shared" si="33"/>
        <v>12</v>
      </c>
      <c r="I420" s="8" t="str">
        <f>VLOOKUP(H420,燃料種!$A$2:$C$33,3,FALSE)</f>
        <v xml:space="preserve"> 35.3</v>
      </c>
    </row>
    <row r="421" spans="1:9">
      <c r="A421" s="235"/>
      <c r="B421" s="236"/>
      <c r="C421" s="256"/>
      <c r="D421" s="236"/>
      <c r="E421" s="272" t="s">
        <v>344</v>
      </c>
      <c r="F421" s="334" t="str">
        <f t="shared" si="34"/>
        <v>C0131_13</v>
      </c>
      <c r="G421" s="8" t="s">
        <v>344</v>
      </c>
      <c r="H421" s="8" t="str">
        <f t="shared" si="33"/>
        <v>13</v>
      </c>
      <c r="I421" s="8" t="str">
        <f>VLOOKUP(H421,燃料種!$A$2:$C$33,3,FALSE)</f>
        <v xml:space="preserve"> 38.2</v>
      </c>
    </row>
    <row r="422" spans="1:9">
      <c r="A422" s="235"/>
      <c r="B422" s="236"/>
      <c r="C422" s="256"/>
      <c r="D422" s="236"/>
      <c r="E422" s="272" t="s">
        <v>345</v>
      </c>
      <c r="F422" s="334" t="str">
        <f t="shared" si="34"/>
        <v>C0131_14</v>
      </c>
      <c r="G422" s="8" t="s">
        <v>345</v>
      </c>
      <c r="H422" s="8" t="str">
        <f t="shared" si="33"/>
        <v>14</v>
      </c>
      <c r="I422" s="8" t="str">
        <f>VLOOKUP(H422,燃料種!$A$2:$C$33,3,FALSE)</f>
        <v xml:space="preserve"> 34.6</v>
      </c>
    </row>
    <row r="423" spans="1:9">
      <c r="A423" s="235"/>
      <c r="B423" s="236"/>
      <c r="C423" s="256"/>
      <c r="D423" s="236"/>
      <c r="E423" s="272" t="s">
        <v>346</v>
      </c>
      <c r="F423" s="334" t="str">
        <f t="shared" si="34"/>
        <v>C0131_15</v>
      </c>
      <c r="G423" s="8" t="s">
        <v>346</v>
      </c>
      <c r="H423" s="8" t="str">
        <f t="shared" si="33"/>
        <v>15</v>
      </c>
      <c r="I423" s="8" t="str">
        <f>VLOOKUP(H423,燃料種!$A$2:$C$33,3,FALSE)</f>
        <v xml:space="preserve"> 33.6</v>
      </c>
    </row>
    <row r="424" spans="1:9">
      <c r="A424" s="235"/>
      <c r="B424" s="236"/>
      <c r="C424" s="256"/>
      <c r="D424" s="236"/>
      <c r="E424" s="272" t="s">
        <v>347</v>
      </c>
      <c r="F424" s="334" t="str">
        <f t="shared" si="34"/>
        <v>C0131_16</v>
      </c>
      <c r="G424" s="8" t="s">
        <v>347</v>
      </c>
      <c r="H424" s="8" t="str">
        <f t="shared" si="33"/>
        <v>16</v>
      </c>
      <c r="I424" s="8" t="str">
        <f>VLOOKUP(H424,燃料種!$A$2:$C$33,3,FALSE)</f>
        <v xml:space="preserve"> 36.7</v>
      </c>
    </row>
    <row r="425" spans="1:9">
      <c r="A425" s="235"/>
      <c r="B425" s="236"/>
      <c r="C425" s="256"/>
      <c r="D425" s="236"/>
      <c r="E425" s="272" t="s">
        <v>348</v>
      </c>
      <c r="F425" s="334" t="str">
        <f t="shared" si="34"/>
        <v>C0131_17</v>
      </c>
      <c r="G425" s="8" t="s">
        <v>348</v>
      </c>
      <c r="H425" s="8" t="str">
        <f t="shared" si="33"/>
        <v>17</v>
      </c>
      <c r="I425" s="8" t="str">
        <f>VLOOKUP(H425,燃料種!$A$2:$C$33,3,FALSE)</f>
        <v xml:space="preserve"> 36.7</v>
      </c>
    </row>
    <row r="426" spans="1:9">
      <c r="A426" s="235"/>
      <c r="B426" s="236"/>
      <c r="C426" s="256"/>
      <c r="D426" s="236"/>
      <c r="E426" s="272" t="s">
        <v>349</v>
      </c>
      <c r="F426" s="334" t="str">
        <f t="shared" si="34"/>
        <v>C0131_18</v>
      </c>
      <c r="G426" s="8" t="s">
        <v>349</v>
      </c>
      <c r="H426" s="8" t="str">
        <f t="shared" si="33"/>
        <v>18</v>
      </c>
      <c r="I426" s="8" t="str">
        <f>VLOOKUP(H426,燃料種!$A$2:$C$33,3,FALSE)</f>
        <v xml:space="preserve"> 37.7</v>
      </c>
    </row>
    <row r="427" spans="1:9">
      <c r="A427" s="235"/>
      <c r="B427" s="236"/>
      <c r="C427" s="256"/>
      <c r="D427" s="236"/>
      <c r="E427" s="272" t="s">
        <v>350</v>
      </c>
      <c r="F427" s="334" t="str">
        <f t="shared" si="34"/>
        <v>C0131_19</v>
      </c>
      <c r="G427" s="8" t="s">
        <v>350</v>
      </c>
      <c r="H427" s="8" t="str">
        <f t="shared" si="33"/>
        <v>19</v>
      </c>
      <c r="I427" s="8" t="str">
        <f>VLOOKUP(H427,燃料種!$A$2:$C$33,3,FALSE)</f>
        <v xml:space="preserve"> 39.1</v>
      </c>
    </row>
    <row r="428" spans="1:9">
      <c r="A428" s="235"/>
      <c r="B428" s="236"/>
      <c r="C428" s="256"/>
      <c r="D428" s="236"/>
      <c r="E428" s="272" t="s">
        <v>351</v>
      </c>
      <c r="F428" s="334" t="str">
        <f t="shared" si="34"/>
        <v>C0131_20</v>
      </c>
      <c r="G428" s="8" t="s">
        <v>351</v>
      </c>
      <c r="H428" s="8" t="str">
        <f t="shared" si="33"/>
        <v>20</v>
      </c>
      <c r="I428" s="8" t="str">
        <f>VLOOKUP(H428,燃料種!$A$2:$C$33,3,FALSE)</f>
        <v xml:space="preserve"> 41.9</v>
      </c>
    </row>
    <row r="429" spans="1:9">
      <c r="A429" s="235"/>
      <c r="B429" s="236"/>
      <c r="C429" s="256"/>
      <c r="D429" s="236"/>
      <c r="E429" s="272" t="s">
        <v>352</v>
      </c>
      <c r="F429" s="334" t="str">
        <f t="shared" si="34"/>
        <v>C0131_21</v>
      </c>
      <c r="G429" s="8" t="s">
        <v>352</v>
      </c>
      <c r="H429" s="8" t="str">
        <f t="shared" si="33"/>
        <v>21</v>
      </c>
      <c r="I429" s="8" t="str">
        <f>VLOOKUP(H429,燃料種!$A$2:$C$33,3,FALSE)</f>
        <v xml:space="preserve"> 40.2</v>
      </c>
    </row>
    <row r="430" spans="1:9">
      <c r="A430" s="235"/>
      <c r="B430" s="236"/>
      <c r="C430" s="256"/>
      <c r="D430" s="236"/>
      <c r="E430" s="272" t="s">
        <v>353</v>
      </c>
      <c r="F430" s="334" t="str">
        <f t="shared" si="34"/>
        <v>C0131_22</v>
      </c>
      <c r="G430" s="8" t="s">
        <v>353</v>
      </c>
      <c r="H430" s="8" t="str">
        <f t="shared" si="33"/>
        <v>22</v>
      </c>
      <c r="I430" s="8" t="str">
        <f>VLOOKUP(H430,燃料種!$A$2:$C$33,3,FALSE)</f>
        <v xml:space="preserve"> 37.9</v>
      </c>
    </row>
    <row r="431" spans="1:9">
      <c r="A431" s="235"/>
      <c r="B431" s="236"/>
      <c r="C431" s="256"/>
      <c r="D431" s="236"/>
      <c r="E431" s="272" t="s">
        <v>332</v>
      </c>
      <c r="F431" s="334" t="str">
        <f t="shared" si="34"/>
        <v>C0131_23</v>
      </c>
      <c r="G431" s="8" t="s">
        <v>332</v>
      </c>
      <c r="H431" s="8" t="str">
        <f t="shared" si="33"/>
        <v>23</v>
      </c>
      <c r="I431" s="8" t="str">
        <f>VLOOKUP(H431,燃料種!$A$2:$C$33,3,FALSE)</f>
        <v xml:space="preserve"> 50.8</v>
      </c>
    </row>
    <row r="432" spans="1:9">
      <c r="A432" s="235"/>
      <c r="B432" s="236"/>
      <c r="C432" s="256"/>
      <c r="D432" s="236"/>
      <c r="E432" s="272" t="s">
        <v>333</v>
      </c>
      <c r="F432" s="334" t="str">
        <f t="shared" si="34"/>
        <v>C0131_24</v>
      </c>
      <c r="G432" s="8" t="s">
        <v>333</v>
      </c>
      <c r="H432" s="8" t="str">
        <f t="shared" si="33"/>
        <v>24</v>
      </c>
      <c r="I432" s="8" t="str">
        <f>VLOOKUP(H432,燃料種!$A$2:$C$33,3,FALSE)</f>
        <v xml:space="preserve"> 44.9</v>
      </c>
    </row>
    <row r="433" spans="1:9">
      <c r="A433" s="235"/>
      <c r="B433" s="236"/>
      <c r="C433" s="256"/>
      <c r="D433" s="236"/>
      <c r="E433" s="272" t="s">
        <v>334</v>
      </c>
      <c r="F433" s="334" t="str">
        <f t="shared" si="34"/>
        <v>C0131_25</v>
      </c>
      <c r="G433" s="8" t="s">
        <v>334</v>
      </c>
      <c r="H433" s="8" t="str">
        <f t="shared" si="33"/>
        <v>25</v>
      </c>
      <c r="I433" s="8" t="str">
        <f>VLOOKUP(H433,燃料種!$A$2:$C$33,3,FALSE)</f>
        <v xml:space="preserve"> 54.6</v>
      </c>
    </row>
    <row r="434" spans="1:9">
      <c r="A434" s="235"/>
      <c r="B434" s="236"/>
      <c r="C434" s="256"/>
      <c r="D434" s="236"/>
      <c r="E434" s="272" t="s">
        <v>335</v>
      </c>
      <c r="F434" s="334" t="str">
        <f t="shared" si="34"/>
        <v>C0131_26</v>
      </c>
      <c r="G434" s="8" t="s">
        <v>335</v>
      </c>
      <c r="H434" s="8" t="str">
        <f t="shared" si="33"/>
        <v>26</v>
      </c>
      <c r="I434" s="8" t="str">
        <f>VLOOKUP(H434,燃料種!$A$2:$C$33,3,FALSE)</f>
        <v xml:space="preserve"> 43.5</v>
      </c>
    </row>
    <row r="435" spans="1:9">
      <c r="A435" s="235"/>
      <c r="B435" s="236"/>
      <c r="C435" s="256"/>
      <c r="D435" s="236"/>
      <c r="E435" s="272" t="s">
        <v>336</v>
      </c>
      <c r="F435" s="334" t="str">
        <f t="shared" si="34"/>
        <v>C0131_27</v>
      </c>
      <c r="G435" s="8" t="s">
        <v>336</v>
      </c>
      <c r="H435" s="8" t="str">
        <f t="shared" si="33"/>
        <v>27</v>
      </c>
      <c r="I435" s="8" t="str">
        <f>VLOOKUP(H435,燃料種!$A$2:$C$33,3,FALSE)</f>
        <v xml:space="preserve"> 21.1</v>
      </c>
    </row>
    <row r="436" spans="1:9">
      <c r="A436" s="235"/>
      <c r="B436" s="236"/>
      <c r="C436" s="256"/>
      <c r="D436" s="236"/>
      <c r="E436" s="272" t="s">
        <v>337</v>
      </c>
      <c r="F436" s="334" t="str">
        <f t="shared" si="34"/>
        <v>C0131_28</v>
      </c>
      <c r="G436" s="8" t="s">
        <v>337</v>
      </c>
      <c r="H436" s="8" t="str">
        <f t="shared" si="33"/>
        <v>28</v>
      </c>
      <c r="I436" s="8" t="str">
        <f>VLOOKUP(H436,燃料種!$A$2:$C$33,3,FALSE)</f>
        <v xml:space="preserve"> 3.41</v>
      </c>
    </row>
    <row r="437" spans="1:9">
      <c r="A437" s="235"/>
      <c r="B437" s="236"/>
      <c r="C437" s="256"/>
      <c r="D437" s="236"/>
      <c r="E437" s="272" t="s">
        <v>338</v>
      </c>
      <c r="F437" s="334" t="str">
        <f t="shared" si="34"/>
        <v>C0131_29</v>
      </c>
      <c r="G437" s="8" t="s">
        <v>338</v>
      </c>
      <c r="H437" s="8" t="str">
        <f t="shared" si="33"/>
        <v>29</v>
      </c>
      <c r="I437" s="8" t="str">
        <f>VLOOKUP(H437,燃料種!$A$2:$C$33,3,FALSE)</f>
        <v xml:space="preserve"> 8.41</v>
      </c>
    </row>
    <row r="438" spans="1:9">
      <c r="A438" s="235"/>
      <c r="B438" s="236"/>
      <c r="C438" s="256"/>
      <c r="D438" s="236"/>
      <c r="E438" s="272" t="s">
        <v>929</v>
      </c>
      <c r="F438" s="334" t="str">
        <f t="shared" si="34"/>
        <v>C0131_30</v>
      </c>
      <c r="G438" s="8" t="s">
        <v>339</v>
      </c>
      <c r="H438" s="8" t="str">
        <f t="shared" si="33"/>
        <v>30</v>
      </c>
      <c r="I438" s="8" t="str">
        <f>VLOOKUP(H438,燃料種!$A$2:$C$33,3,FALSE)</f>
        <v>46.04655</v>
      </c>
    </row>
    <row r="439" spans="1:9">
      <c r="A439" s="235"/>
      <c r="B439" s="236"/>
      <c r="C439" s="256"/>
      <c r="D439" s="236"/>
      <c r="E439" s="272" t="s">
        <v>340</v>
      </c>
      <c r="F439" s="334" t="str">
        <f t="shared" si="34"/>
        <v>C0131_31</v>
      </c>
      <c r="G439" s="8" t="s">
        <v>340</v>
      </c>
      <c r="H439" s="8" t="str">
        <f t="shared" si="33"/>
        <v>31</v>
      </c>
      <c r="I439" s="8" t="str">
        <f>VLOOKUP(H439,燃料種!$A$2:$C$33,3,FALSE)</f>
        <v xml:space="preserve"> 28.5</v>
      </c>
    </row>
    <row r="440" spans="1:9">
      <c r="A440" s="235"/>
      <c r="B440" s="236"/>
      <c r="C440" s="256"/>
      <c r="D440" s="19"/>
      <c r="E440" s="272" t="s">
        <v>324</v>
      </c>
      <c r="F440" s="334" t="str">
        <f t="shared" si="34"/>
        <v>C0131_32</v>
      </c>
      <c r="G440" s="8" t="s">
        <v>324</v>
      </c>
      <c r="H440" s="8" t="str">
        <f t="shared" si="33"/>
        <v>32</v>
      </c>
      <c r="I440" s="8" t="str">
        <f>VLOOKUP(H440,燃料種!$A$2:$C$33,3,FALSE)</f>
        <v>13.9</v>
      </c>
    </row>
    <row r="441" spans="1:9">
      <c r="A441" s="235"/>
      <c r="B441" s="236"/>
      <c r="C441" s="256"/>
      <c r="D441" s="262" t="s">
        <v>1558</v>
      </c>
      <c r="E441" s="272" t="s">
        <v>326</v>
      </c>
      <c r="F441" s="334" t="str">
        <f>LEFT($D$441,5)&amp;"_"&amp;LEFT(E441,2)</f>
        <v>C0132_02</v>
      </c>
      <c r="G441" s="8" t="s">
        <v>326</v>
      </c>
      <c r="H441" s="8" t="str">
        <f t="shared" si="33"/>
        <v>02</v>
      </c>
      <c r="I441" s="8" t="str">
        <f>VLOOKUP(H441,燃料種!$A$2:$C$33,3,FALSE)</f>
        <v xml:space="preserve"> 25.7</v>
      </c>
    </row>
    <row r="442" spans="1:9">
      <c r="A442" s="235"/>
      <c r="B442" s="236"/>
      <c r="C442" s="256"/>
      <c r="D442" s="19"/>
      <c r="E442" s="272" t="s">
        <v>328</v>
      </c>
      <c r="F442" s="334" t="str">
        <f>LEFT($D$441,5)&amp;"_"&amp;LEFT(E442,2)</f>
        <v>C0132_04</v>
      </c>
      <c r="G442" s="8" t="s">
        <v>328</v>
      </c>
      <c r="H442" s="8" t="str">
        <f t="shared" si="33"/>
        <v>04</v>
      </c>
      <c r="I442" s="8" t="str">
        <f>VLOOKUP(H442,燃料種!$A$2:$C$33,3,FALSE)</f>
        <v xml:space="preserve"> 29.4</v>
      </c>
    </row>
    <row r="443" spans="1:9">
      <c r="A443" s="235"/>
      <c r="B443" s="236"/>
      <c r="C443" s="256"/>
      <c r="D443" s="262" t="s">
        <v>1559</v>
      </c>
      <c r="E443" s="272" t="s">
        <v>332</v>
      </c>
      <c r="F443" s="334" t="str">
        <f t="shared" ref="F443:F451" si="35">LEFT($D$443,5)&amp;"_"&amp;LEFT(E443,2)</f>
        <v>C0133_23</v>
      </c>
      <c r="G443" s="8" t="s">
        <v>332</v>
      </c>
      <c r="H443" s="8" t="str">
        <f t="shared" si="33"/>
        <v>23</v>
      </c>
      <c r="I443" s="8" t="str">
        <f>VLOOKUP(H443,燃料種!$A$2:$C$33,3,FALSE)</f>
        <v xml:space="preserve"> 50.8</v>
      </c>
    </row>
    <row r="444" spans="1:9">
      <c r="A444" s="235"/>
      <c r="B444" s="236"/>
      <c r="C444" s="256"/>
      <c r="D444" s="236"/>
      <c r="E444" s="272" t="s">
        <v>333</v>
      </c>
      <c r="F444" s="334" t="str">
        <f t="shared" si="35"/>
        <v>C0133_24</v>
      </c>
      <c r="G444" s="8" t="s">
        <v>333</v>
      </c>
      <c r="H444" s="8" t="str">
        <f t="shared" si="33"/>
        <v>24</v>
      </c>
      <c r="I444" s="8" t="str">
        <f>VLOOKUP(H444,燃料種!$A$2:$C$33,3,FALSE)</f>
        <v xml:space="preserve"> 44.9</v>
      </c>
    </row>
    <row r="445" spans="1:9">
      <c r="A445" s="235"/>
      <c r="B445" s="236"/>
      <c r="C445" s="256"/>
      <c r="D445" s="236"/>
      <c r="E445" s="272" t="s">
        <v>334</v>
      </c>
      <c r="F445" s="334" t="str">
        <f t="shared" si="35"/>
        <v>C0133_25</v>
      </c>
      <c r="G445" s="8" t="s">
        <v>334</v>
      </c>
      <c r="H445" s="8" t="str">
        <f t="shared" si="33"/>
        <v>25</v>
      </c>
      <c r="I445" s="8" t="str">
        <f>VLOOKUP(H445,燃料種!$A$2:$C$33,3,FALSE)</f>
        <v xml:space="preserve"> 54.6</v>
      </c>
    </row>
    <row r="446" spans="1:9">
      <c r="A446" s="235"/>
      <c r="B446" s="236"/>
      <c r="C446" s="256"/>
      <c r="D446" s="236"/>
      <c r="E446" s="272" t="s">
        <v>335</v>
      </c>
      <c r="F446" s="334" t="str">
        <f t="shared" si="35"/>
        <v>C0133_26</v>
      </c>
      <c r="G446" s="8" t="s">
        <v>335</v>
      </c>
      <c r="H446" s="8" t="str">
        <f t="shared" si="33"/>
        <v>26</v>
      </c>
      <c r="I446" s="8" t="str">
        <f>VLOOKUP(H446,燃料種!$A$2:$C$33,3,FALSE)</f>
        <v xml:space="preserve"> 43.5</v>
      </c>
    </row>
    <row r="447" spans="1:9">
      <c r="A447" s="235"/>
      <c r="B447" s="236"/>
      <c r="C447" s="256"/>
      <c r="D447" s="236"/>
      <c r="E447" s="272" t="s">
        <v>336</v>
      </c>
      <c r="F447" s="334" t="str">
        <f t="shared" si="35"/>
        <v>C0133_27</v>
      </c>
      <c r="G447" s="8" t="s">
        <v>336</v>
      </c>
      <c r="H447" s="8" t="str">
        <f t="shared" si="33"/>
        <v>27</v>
      </c>
      <c r="I447" s="8" t="str">
        <f>VLOOKUP(H447,燃料種!$A$2:$C$33,3,FALSE)</f>
        <v xml:space="preserve"> 21.1</v>
      </c>
    </row>
    <row r="448" spans="1:9">
      <c r="A448" s="235"/>
      <c r="B448" s="236"/>
      <c r="C448" s="256"/>
      <c r="D448" s="236"/>
      <c r="E448" s="272" t="s">
        <v>337</v>
      </c>
      <c r="F448" s="334" t="str">
        <f t="shared" si="35"/>
        <v>C0133_28</v>
      </c>
      <c r="G448" s="8" t="s">
        <v>337</v>
      </c>
      <c r="H448" s="8" t="str">
        <f t="shared" si="33"/>
        <v>28</v>
      </c>
      <c r="I448" s="8" t="str">
        <f>VLOOKUP(H448,燃料種!$A$2:$C$33,3,FALSE)</f>
        <v xml:space="preserve"> 3.41</v>
      </c>
    </row>
    <row r="449" spans="1:9">
      <c r="A449" s="235"/>
      <c r="B449" s="236"/>
      <c r="C449" s="256"/>
      <c r="D449" s="236"/>
      <c r="E449" s="272" t="s">
        <v>338</v>
      </c>
      <c r="F449" s="334" t="str">
        <f t="shared" si="35"/>
        <v>C0133_29</v>
      </c>
      <c r="G449" s="8" t="s">
        <v>338</v>
      </c>
      <c r="H449" s="8" t="str">
        <f t="shared" si="33"/>
        <v>29</v>
      </c>
      <c r="I449" s="8" t="str">
        <f>VLOOKUP(H449,燃料種!$A$2:$C$33,3,FALSE)</f>
        <v xml:space="preserve"> 8.41</v>
      </c>
    </row>
    <row r="450" spans="1:9">
      <c r="A450" s="235"/>
      <c r="B450" s="236"/>
      <c r="C450" s="256"/>
      <c r="D450" s="236"/>
      <c r="E450" s="272" t="s">
        <v>929</v>
      </c>
      <c r="F450" s="334" t="str">
        <f t="shared" si="35"/>
        <v>C0133_30</v>
      </c>
      <c r="G450" s="8" t="s">
        <v>339</v>
      </c>
      <c r="H450" s="8" t="str">
        <f t="shared" si="33"/>
        <v>30</v>
      </c>
      <c r="I450" s="8" t="str">
        <f>VLOOKUP(H450,燃料種!$A$2:$C$33,3,FALSE)</f>
        <v>46.04655</v>
      </c>
    </row>
    <row r="451" spans="1:9">
      <c r="A451" s="235"/>
      <c r="B451" s="236"/>
      <c r="C451" s="256"/>
      <c r="D451" s="19"/>
      <c r="E451" s="272" t="s">
        <v>340</v>
      </c>
      <c r="F451" s="334" t="str">
        <f t="shared" si="35"/>
        <v>C0133_31</v>
      </c>
      <c r="G451" s="8" t="s">
        <v>340</v>
      </c>
      <c r="H451" s="8" t="str">
        <f t="shared" ref="H451:H514" si="36">LEFT(G451,2)</f>
        <v>31</v>
      </c>
      <c r="I451" s="8" t="str">
        <f>VLOOKUP(H451,燃料種!$A$2:$C$33,3,FALSE)</f>
        <v xml:space="preserve"> 28.5</v>
      </c>
    </row>
    <row r="452" spans="1:9">
      <c r="A452" s="235"/>
      <c r="B452" s="236"/>
      <c r="C452" s="256"/>
      <c r="D452" s="262" t="s">
        <v>1560</v>
      </c>
      <c r="E452" s="272" t="s">
        <v>326</v>
      </c>
      <c r="F452" s="334" t="str">
        <f>LEFT($D$452,5)&amp;"_"&amp;LEFT(E452,2)</f>
        <v>C0134_02</v>
      </c>
      <c r="G452" s="8" t="s">
        <v>326</v>
      </c>
      <c r="H452" s="8" t="str">
        <f t="shared" si="36"/>
        <v>02</v>
      </c>
      <c r="I452" s="8" t="str">
        <f>VLOOKUP(H452,燃料種!$A$2:$C$33,3,FALSE)</f>
        <v xml:space="preserve"> 25.7</v>
      </c>
    </row>
    <row r="453" spans="1:9">
      <c r="A453" s="235"/>
      <c r="B453" s="236"/>
      <c r="C453" s="256"/>
      <c r="D453" s="19"/>
      <c r="E453" s="272" t="s">
        <v>328</v>
      </c>
      <c r="F453" s="334" t="str">
        <f>LEFT($D$452,5)&amp;"_"&amp;LEFT(E453,2)</f>
        <v>C0134_04</v>
      </c>
      <c r="G453" s="8" t="s">
        <v>328</v>
      </c>
      <c r="H453" s="8" t="str">
        <f t="shared" si="36"/>
        <v>04</v>
      </c>
      <c r="I453" s="8" t="str">
        <f>VLOOKUP(H453,燃料種!$A$2:$C$33,3,FALSE)</f>
        <v xml:space="preserve"> 29.4</v>
      </c>
    </row>
    <row r="454" spans="1:9">
      <c r="A454" s="235"/>
      <c r="B454" s="236"/>
      <c r="C454" s="256"/>
      <c r="D454" s="262" t="s">
        <v>1561</v>
      </c>
      <c r="E454" s="272" t="s">
        <v>326</v>
      </c>
      <c r="F454" s="334" t="str">
        <f>LEFT($D$454,5)&amp;"_"&amp;LEFT(E454,2)</f>
        <v>C0135_02</v>
      </c>
      <c r="G454" s="8" t="s">
        <v>326</v>
      </c>
      <c r="H454" s="8" t="str">
        <f t="shared" si="36"/>
        <v>02</v>
      </c>
      <c r="I454" s="8" t="str">
        <f>VLOOKUP(H454,燃料種!$A$2:$C$33,3,FALSE)</f>
        <v xml:space="preserve"> 25.7</v>
      </c>
    </row>
    <row r="455" spans="1:9">
      <c r="A455" s="235"/>
      <c r="B455" s="236"/>
      <c r="C455" s="256"/>
      <c r="D455" s="19"/>
      <c r="E455" s="272" t="s">
        <v>328</v>
      </c>
      <c r="F455" s="334" t="str">
        <f>LEFT($D$454,5)&amp;"_"&amp;LEFT(E455,2)</f>
        <v>C0135_04</v>
      </c>
      <c r="G455" s="8" t="s">
        <v>328</v>
      </c>
      <c r="H455" s="8" t="str">
        <f t="shared" si="36"/>
        <v>04</v>
      </c>
      <c r="I455" s="8" t="str">
        <f>VLOOKUP(H455,燃料種!$A$2:$C$33,3,FALSE)</f>
        <v xml:space="preserve"> 29.4</v>
      </c>
    </row>
    <row r="456" spans="1:9">
      <c r="A456" s="235"/>
      <c r="B456" s="236"/>
      <c r="C456" s="256"/>
      <c r="D456" s="262" t="s">
        <v>1562</v>
      </c>
      <c r="E456" s="272" t="s">
        <v>332</v>
      </c>
      <c r="F456" s="334" t="str">
        <f t="shared" ref="F456:F464" si="37">LEFT($D$456,5)&amp;"_"&amp;LEFT(E456,2)</f>
        <v>C0136_23</v>
      </c>
      <c r="G456" s="8" t="s">
        <v>332</v>
      </c>
      <c r="H456" s="8" t="str">
        <f t="shared" si="36"/>
        <v>23</v>
      </c>
      <c r="I456" s="8" t="str">
        <f>VLOOKUP(H456,燃料種!$A$2:$C$33,3,FALSE)</f>
        <v xml:space="preserve"> 50.8</v>
      </c>
    </row>
    <row r="457" spans="1:9">
      <c r="A457" s="235"/>
      <c r="B457" s="236"/>
      <c r="C457" s="256"/>
      <c r="D457" s="236"/>
      <c r="E457" s="272" t="s">
        <v>333</v>
      </c>
      <c r="F457" s="334" t="str">
        <f t="shared" si="37"/>
        <v>C0136_24</v>
      </c>
      <c r="G457" s="8" t="s">
        <v>333</v>
      </c>
      <c r="H457" s="8" t="str">
        <f t="shared" si="36"/>
        <v>24</v>
      </c>
      <c r="I457" s="8" t="str">
        <f>VLOOKUP(H457,燃料種!$A$2:$C$33,3,FALSE)</f>
        <v xml:space="preserve"> 44.9</v>
      </c>
    </row>
    <row r="458" spans="1:9">
      <c r="A458" s="235"/>
      <c r="B458" s="236"/>
      <c r="C458" s="256"/>
      <c r="D458" s="236"/>
      <c r="E458" s="272" t="s">
        <v>334</v>
      </c>
      <c r="F458" s="334" t="str">
        <f t="shared" si="37"/>
        <v>C0136_25</v>
      </c>
      <c r="G458" s="8" t="s">
        <v>334</v>
      </c>
      <c r="H458" s="8" t="str">
        <f t="shared" si="36"/>
        <v>25</v>
      </c>
      <c r="I458" s="8" t="str">
        <f>VLOOKUP(H458,燃料種!$A$2:$C$33,3,FALSE)</f>
        <v xml:space="preserve"> 54.6</v>
      </c>
    </row>
    <row r="459" spans="1:9">
      <c r="A459" s="235"/>
      <c r="B459" s="236"/>
      <c r="C459" s="256"/>
      <c r="D459" s="236"/>
      <c r="E459" s="272" t="s">
        <v>335</v>
      </c>
      <c r="F459" s="334" t="str">
        <f t="shared" si="37"/>
        <v>C0136_26</v>
      </c>
      <c r="G459" s="8" t="s">
        <v>335</v>
      </c>
      <c r="H459" s="8" t="str">
        <f t="shared" si="36"/>
        <v>26</v>
      </c>
      <c r="I459" s="8" t="str">
        <f>VLOOKUP(H459,燃料種!$A$2:$C$33,3,FALSE)</f>
        <v xml:space="preserve"> 43.5</v>
      </c>
    </row>
    <row r="460" spans="1:9">
      <c r="A460" s="235"/>
      <c r="B460" s="236"/>
      <c r="C460" s="256"/>
      <c r="D460" s="236"/>
      <c r="E460" s="272" t="s">
        <v>336</v>
      </c>
      <c r="F460" s="334" t="str">
        <f t="shared" si="37"/>
        <v>C0136_27</v>
      </c>
      <c r="G460" s="8" t="s">
        <v>336</v>
      </c>
      <c r="H460" s="8" t="str">
        <f t="shared" si="36"/>
        <v>27</v>
      </c>
      <c r="I460" s="8" t="str">
        <f>VLOOKUP(H460,燃料種!$A$2:$C$33,3,FALSE)</f>
        <v xml:space="preserve"> 21.1</v>
      </c>
    </row>
    <row r="461" spans="1:9">
      <c r="A461" s="235"/>
      <c r="B461" s="236"/>
      <c r="C461" s="256"/>
      <c r="D461" s="236"/>
      <c r="E461" s="272" t="s">
        <v>337</v>
      </c>
      <c r="F461" s="334" t="str">
        <f t="shared" si="37"/>
        <v>C0136_28</v>
      </c>
      <c r="G461" s="8" t="s">
        <v>337</v>
      </c>
      <c r="H461" s="8" t="str">
        <f t="shared" si="36"/>
        <v>28</v>
      </c>
      <c r="I461" s="8" t="str">
        <f>VLOOKUP(H461,燃料種!$A$2:$C$33,3,FALSE)</f>
        <v xml:space="preserve"> 3.41</v>
      </c>
    </row>
    <row r="462" spans="1:9">
      <c r="A462" s="235"/>
      <c r="B462" s="236"/>
      <c r="C462" s="256"/>
      <c r="D462" s="236"/>
      <c r="E462" s="272" t="s">
        <v>338</v>
      </c>
      <c r="F462" s="334" t="str">
        <f t="shared" si="37"/>
        <v>C0136_29</v>
      </c>
      <c r="G462" s="8" t="s">
        <v>338</v>
      </c>
      <c r="H462" s="8" t="str">
        <f t="shared" si="36"/>
        <v>29</v>
      </c>
      <c r="I462" s="8" t="str">
        <f>VLOOKUP(H462,燃料種!$A$2:$C$33,3,FALSE)</f>
        <v xml:space="preserve"> 8.41</v>
      </c>
    </row>
    <row r="463" spans="1:9">
      <c r="A463" s="235"/>
      <c r="B463" s="236"/>
      <c r="C463" s="256"/>
      <c r="D463" s="236"/>
      <c r="E463" s="272" t="s">
        <v>929</v>
      </c>
      <c r="F463" s="334" t="str">
        <f t="shared" si="37"/>
        <v>C0136_30</v>
      </c>
      <c r="G463" s="8" t="s">
        <v>339</v>
      </c>
      <c r="H463" s="8" t="str">
        <f t="shared" si="36"/>
        <v>30</v>
      </c>
      <c r="I463" s="8" t="str">
        <f>VLOOKUP(H463,燃料種!$A$2:$C$33,3,FALSE)</f>
        <v>46.04655</v>
      </c>
    </row>
    <row r="464" spans="1:9">
      <c r="A464" s="235"/>
      <c r="B464" s="236"/>
      <c r="C464" s="256"/>
      <c r="D464" s="19"/>
      <c r="E464" s="272" t="s">
        <v>340</v>
      </c>
      <c r="F464" s="334" t="str">
        <f t="shared" si="37"/>
        <v>C0136_31</v>
      </c>
      <c r="G464" s="8" t="s">
        <v>340</v>
      </c>
      <c r="H464" s="8" t="str">
        <f t="shared" si="36"/>
        <v>31</v>
      </c>
      <c r="I464" s="8" t="str">
        <f>VLOOKUP(H464,燃料種!$A$2:$C$33,3,FALSE)</f>
        <v xml:space="preserve"> 28.5</v>
      </c>
    </row>
    <row r="465" spans="1:9">
      <c r="A465" s="235"/>
      <c r="B465" s="236"/>
      <c r="C465" s="256"/>
      <c r="D465" s="262" t="s">
        <v>1563</v>
      </c>
      <c r="E465" s="272" t="s">
        <v>341</v>
      </c>
      <c r="F465" s="334" t="str">
        <f t="shared" ref="F465:F486" si="38">LEFT($D$465,5)&amp;"_"&amp;LEFT(E465,2)</f>
        <v>C0137_10</v>
      </c>
      <c r="G465" s="8" t="s">
        <v>341</v>
      </c>
      <c r="H465" s="8" t="str">
        <f t="shared" si="36"/>
        <v>10</v>
      </c>
      <c r="I465" s="8" t="str">
        <f>VLOOKUP(H465,燃料種!$A$2:$C$33,3,FALSE)</f>
        <v xml:space="preserve"> 37.3</v>
      </c>
    </row>
    <row r="466" spans="1:9">
      <c r="A466" s="235"/>
      <c r="B466" s="236"/>
      <c r="C466" s="256"/>
      <c r="D466" s="236"/>
      <c r="E466" s="272" t="s">
        <v>342</v>
      </c>
      <c r="F466" s="334" t="str">
        <f t="shared" si="38"/>
        <v>C0137_11</v>
      </c>
      <c r="G466" s="8" t="s">
        <v>342</v>
      </c>
      <c r="H466" s="8" t="str">
        <f t="shared" si="36"/>
        <v>11</v>
      </c>
      <c r="I466" s="8" t="str">
        <f>VLOOKUP(H466,燃料種!$A$2:$C$33,3,FALSE)</f>
        <v xml:space="preserve"> 40.9</v>
      </c>
    </row>
    <row r="467" spans="1:9">
      <c r="A467" s="235"/>
      <c r="B467" s="236"/>
      <c r="C467" s="256"/>
      <c r="D467" s="236"/>
      <c r="E467" s="272" t="s">
        <v>343</v>
      </c>
      <c r="F467" s="334" t="str">
        <f t="shared" si="38"/>
        <v>C0137_12</v>
      </c>
      <c r="G467" s="8" t="s">
        <v>343</v>
      </c>
      <c r="H467" s="8" t="str">
        <f t="shared" si="36"/>
        <v>12</v>
      </c>
      <c r="I467" s="8" t="str">
        <f>VLOOKUP(H467,燃料種!$A$2:$C$33,3,FALSE)</f>
        <v xml:space="preserve"> 35.3</v>
      </c>
    </row>
    <row r="468" spans="1:9">
      <c r="A468" s="235"/>
      <c r="B468" s="236"/>
      <c r="C468" s="256"/>
      <c r="D468" s="236"/>
      <c r="E468" s="272" t="s">
        <v>344</v>
      </c>
      <c r="F468" s="334" t="str">
        <f t="shared" si="38"/>
        <v>C0137_13</v>
      </c>
      <c r="G468" s="8" t="s">
        <v>344</v>
      </c>
      <c r="H468" s="8" t="str">
        <f t="shared" si="36"/>
        <v>13</v>
      </c>
      <c r="I468" s="8" t="str">
        <f>VLOOKUP(H468,燃料種!$A$2:$C$33,3,FALSE)</f>
        <v xml:space="preserve"> 38.2</v>
      </c>
    </row>
    <row r="469" spans="1:9">
      <c r="A469" s="235"/>
      <c r="B469" s="236"/>
      <c r="C469" s="256"/>
      <c r="D469" s="236"/>
      <c r="E469" s="272" t="s">
        <v>345</v>
      </c>
      <c r="F469" s="334" t="str">
        <f t="shared" si="38"/>
        <v>C0137_14</v>
      </c>
      <c r="G469" s="8" t="s">
        <v>345</v>
      </c>
      <c r="H469" s="8" t="str">
        <f t="shared" si="36"/>
        <v>14</v>
      </c>
      <c r="I469" s="8" t="str">
        <f>VLOOKUP(H469,燃料種!$A$2:$C$33,3,FALSE)</f>
        <v xml:space="preserve"> 34.6</v>
      </c>
    </row>
    <row r="470" spans="1:9">
      <c r="A470" s="235"/>
      <c r="B470" s="236"/>
      <c r="C470" s="256"/>
      <c r="D470" s="236"/>
      <c r="E470" s="272" t="s">
        <v>346</v>
      </c>
      <c r="F470" s="334" t="str">
        <f t="shared" si="38"/>
        <v>C0137_15</v>
      </c>
      <c r="G470" s="8" t="s">
        <v>346</v>
      </c>
      <c r="H470" s="8" t="str">
        <f t="shared" si="36"/>
        <v>15</v>
      </c>
      <c r="I470" s="8" t="str">
        <f>VLOOKUP(H470,燃料種!$A$2:$C$33,3,FALSE)</f>
        <v xml:space="preserve"> 33.6</v>
      </c>
    </row>
    <row r="471" spans="1:9">
      <c r="A471" s="235"/>
      <c r="B471" s="236"/>
      <c r="C471" s="256"/>
      <c r="D471" s="236"/>
      <c r="E471" s="272" t="s">
        <v>347</v>
      </c>
      <c r="F471" s="334" t="str">
        <f t="shared" si="38"/>
        <v>C0137_16</v>
      </c>
      <c r="G471" s="8" t="s">
        <v>347</v>
      </c>
      <c r="H471" s="8" t="str">
        <f t="shared" si="36"/>
        <v>16</v>
      </c>
      <c r="I471" s="8" t="str">
        <f>VLOOKUP(H471,燃料種!$A$2:$C$33,3,FALSE)</f>
        <v xml:space="preserve"> 36.7</v>
      </c>
    </row>
    <row r="472" spans="1:9">
      <c r="A472" s="235"/>
      <c r="B472" s="236"/>
      <c r="C472" s="256"/>
      <c r="D472" s="236"/>
      <c r="E472" s="272" t="s">
        <v>348</v>
      </c>
      <c r="F472" s="334" t="str">
        <f t="shared" si="38"/>
        <v>C0137_17</v>
      </c>
      <c r="G472" s="8" t="s">
        <v>348</v>
      </c>
      <c r="H472" s="8" t="str">
        <f t="shared" si="36"/>
        <v>17</v>
      </c>
      <c r="I472" s="8" t="str">
        <f>VLOOKUP(H472,燃料種!$A$2:$C$33,3,FALSE)</f>
        <v xml:space="preserve"> 36.7</v>
      </c>
    </row>
    <row r="473" spans="1:9">
      <c r="A473" s="235"/>
      <c r="B473" s="236"/>
      <c r="C473" s="256"/>
      <c r="D473" s="236"/>
      <c r="E473" s="272" t="s">
        <v>349</v>
      </c>
      <c r="F473" s="334" t="str">
        <f t="shared" si="38"/>
        <v>C0137_18</v>
      </c>
      <c r="G473" s="8" t="s">
        <v>349</v>
      </c>
      <c r="H473" s="8" t="str">
        <f t="shared" si="36"/>
        <v>18</v>
      </c>
      <c r="I473" s="8" t="str">
        <f>VLOOKUP(H473,燃料種!$A$2:$C$33,3,FALSE)</f>
        <v xml:space="preserve"> 37.7</v>
      </c>
    </row>
    <row r="474" spans="1:9">
      <c r="A474" s="235"/>
      <c r="B474" s="236"/>
      <c r="C474" s="256"/>
      <c r="D474" s="236"/>
      <c r="E474" s="272" t="s">
        <v>350</v>
      </c>
      <c r="F474" s="334" t="str">
        <f t="shared" si="38"/>
        <v>C0137_19</v>
      </c>
      <c r="G474" s="8" t="s">
        <v>350</v>
      </c>
      <c r="H474" s="8" t="str">
        <f t="shared" si="36"/>
        <v>19</v>
      </c>
      <c r="I474" s="8" t="str">
        <f>VLOOKUP(H474,燃料種!$A$2:$C$33,3,FALSE)</f>
        <v xml:space="preserve"> 39.1</v>
      </c>
    </row>
    <row r="475" spans="1:9">
      <c r="A475" s="235"/>
      <c r="B475" s="236"/>
      <c r="C475" s="256"/>
      <c r="D475" s="236"/>
      <c r="E475" s="272" t="s">
        <v>351</v>
      </c>
      <c r="F475" s="334" t="str">
        <f t="shared" si="38"/>
        <v>C0137_20</v>
      </c>
      <c r="G475" s="8" t="s">
        <v>351</v>
      </c>
      <c r="H475" s="8" t="str">
        <f t="shared" si="36"/>
        <v>20</v>
      </c>
      <c r="I475" s="8" t="str">
        <f>VLOOKUP(H475,燃料種!$A$2:$C$33,3,FALSE)</f>
        <v xml:space="preserve"> 41.9</v>
      </c>
    </row>
    <row r="476" spans="1:9">
      <c r="A476" s="235"/>
      <c r="B476" s="236"/>
      <c r="C476" s="256"/>
      <c r="D476" s="236"/>
      <c r="E476" s="272" t="s">
        <v>352</v>
      </c>
      <c r="F476" s="334" t="str">
        <f t="shared" si="38"/>
        <v>C0137_21</v>
      </c>
      <c r="G476" s="8" t="s">
        <v>352</v>
      </c>
      <c r="H476" s="8" t="str">
        <f t="shared" si="36"/>
        <v>21</v>
      </c>
      <c r="I476" s="8" t="str">
        <f>VLOOKUP(H476,燃料種!$A$2:$C$33,3,FALSE)</f>
        <v xml:space="preserve"> 40.2</v>
      </c>
    </row>
    <row r="477" spans="1:9">
      <c r="A477" s="235"/>
      <c r="B477" s="236"/>
      <c r="C477" s="256"/>
      <c r="D477" s="236"/>
      <c r="E477" s="272" t="s">
        <v>353</v>
      </c>
      <c r="F477" s="334" t="str">
        <f t="shared" si="38"/>
        <v>C0137_22</v>
      </c>
      <c r="G477" s="8" t="s">
        <v>353</v>
      </c>
      <c r="H477" s="8" t="str">
        <f t="shared" si="36"/>
        <v>22</v>
      </c>
      <c r="I477" s="8" t="str">
        <f>VLOOKUP(H477,燃料種!$A$2:$C$33,3,FALSE)</f>
        <v xml:space="preserve"> 37.9</v>
      </c>
    </row>
    <row r="478" spans="1:9">
      <c r="A478" s="235"/>
      <c r="B478" s="236"/>
      <c r="C478" s="256"/>
      <c r="D478" s="236"/>
      <c r="E478" s="272" t="s">
        <v>332</v>
      </c>
      <c r="F478" s="334" t="str">
        <f t="shared" si="38"/>
        <v>C0137_23</v>
      </c>
      <c r="G478" s="8" t="s">
        <v>332</v>
      </c>
      <c r="H478" s="8" t="str">
        <f t="shared" si="36"/>
        <v>23</v>
      </c>
      <c r="I478" s="8" t="str">
        <f>VLOOKUP(H478,燃料種!$A$2:$C$33,3,FALSE)</f>
        <v xml:space="preserve"> 50.8</v>
      </c>
    </row>
    <row r="479" spans="1:9">
      <c r="A479" s="235"/>
      <c r="B479" s="236"/>
      <c r="C479" s="256"/>
      <c r="D479" s="236"/>
      <c r="E479" s="272" t="s">
        <v>333</v>
      </c>
      <c r="F479" s="334" t="str">
        <f t="shared" si="38"/>
        <v>C0137_24</v>
      </c>
      <c r="G479" s="8" t="s">
        <v>333</v>
      </c>
      <c r="H479" s="8" t="str">
        <f t="shared" si="36"/>
        <v>24</v>
      </c>
      <c r="I479" s="8" t="str">
        <f>VLOOKUP(H479,燃料種!$A$2:$C$33,3,FALSE)</f>
        <v xml:space="preserve"> 44.9</v>
      </c>
    </row>
    <row r="480" spans="1:9">
      <c r="A480" s="235"/>
      <c r="B480" s="236"/>
      <c r="C480" s="256"/>
      <c r="D480" s="236"/>
      <c r="E480" s="272" t="s">
        <v>334</v>
      </c>
      <c r="F480" s="334" t="str">
        <f t="shared" si="38"/>
        <v>C0137_25</v>
      </c>
      <c r="G480" s="8" t="s">
        <v>334</v>
      </c>
      <c r="H480" s="8" t="str">
        <f t="shared" si="36"/>
        <v>25</v>
      </c>
      <c r="I480" s="8" t="str">
        <f>VLOOKUP(H480,燃料種!$A$2:$C$33,3,FALSE)</f>
        <v xml:space="preserve"> 54.6</v>
      </c>
    </row>
    <row r="481" spans="1:9">
      <c r="A481" s="235"/>
      <c r="B481" s="236"/>
      <c r="C481" s="256"/>
      <c r="D481" s="236"/>
      <c r="E481" s="272" t="s">
        <v>335</v>
      </c>
      <c r="F481" s="334" t="str">
        <f t="shared" si="38"/>
        <v>C0137_26</v>
      </c>
      <c r="G481" s="8" t="s">
        <v>335</v>
      </c>
      <c r="H481" s="8" t="str">
        <f t="shared" si="36"/>
        <v>26</v>
      </c>
      <c r="I481" s="8" t="str">
        <f>VLOOKUP(H481,燃料種!$A$2:$C$33,3,FALSE)</f>
        <v xml:space="preserve"> 43.5</v>
      </c>
    </row>
    <row r="482" spans="1:9">
      <c r="A482" s="235"/>
      <c r="B482" s="236"/>
      <c r="C482" s="256"/>
      <c r="D482" s="236"/>
      <c r="E482" s="272" t="s">
        <v>336</v>
      </c>
      <c r="F482" s="334" t="str">
        <f t="shared" si="38"/>
        <v>C0137_27</v>
      </c>
      <c r="G482" s="8" t="s">
        <v>336</v>
      </c>
      <c r="H482" s="8" t="str">
        <f t="shared" si="36"/>
        <v>27</v>
      </c>
      <c r="I482" s="8" t="str">
        <f>VLOOKUP(H482,燃料種!$A$2:$C$33,3,FALSE)</f>
        <v xml:space="preserve"> 21.1</v>
      </c>
    </row>
    <row r="483" spans="1:9">
      <c r="A483" s="235"/>
      <c r="B483" s="236"/>
      <c r="C483" s="256"/>
      <c r="D483" s="236"/>
      <c r="E483" s="272" t="s">
        <v>337</v>
      </c>
      <c r="F483" s="334" t="str">
        <f t="shared" si="38"/>
        <v>C0137_28</v>
      </c>
      <c r="G483" s="8" t="s">
        <v>337</v>
      </c>
      <c r="H483" s="8" t="str">
        <f t="shared" si="36"/>
        <v>28</v>
      </c>
      <c r="I483" s="8" t="str">
        <f>VLOOKUP(H483,燃料種!$A$2:$C$33,3,FALSE)</f>
        <v xml:space="preserve"> 3.41</v>
      </c>
    </row>
    <row r="484" spans="1:9">
      <c r="A484" s="235"/>
      <c r="B484" s="236"/>
      <c r="C484" s="256"/>
      <c r="D484" s="236"/>
      <c r="E484" s="272" t="s">
        <v>338</v>
      </c>
      <c r="F484" s="334" t="str">
        <f t="shared" si="38"/>
        <v>C0137_29</v>
      </c>
      <c r="G484" s="8" t="s">
        <v>338</v>
      </c>
      <c r="H484" s="8" t="str">
        <f t="shared" si="36"/>
        <v>29</v>
      </c>
      <c r="I484" s="8" t="str">
        <f>VLOOKUP(H484,燃料種!$A$2:$C$33,3,FALSE)</f>
        <v xml:space="preserve"> 8.41</v>
      </c>
    </row>
    <row r="485" spans="1:9">
      <c r="A485" s="235"/>
      <c r="B485" s="236"/>
      <c r="C485" s="256"/>
      <c r="D485" s="236"/>
      <c r="E485" s="272" t="s">
        <v>929</v>
      </c>
      <c r="F485" s="334" t="str">
        <f t="shared" si="38"/>
        <v>C0137_30</v>
      </c>
      <c r="G485" s="8" t="s">
        <v>339</v>
      </c>
      <c r="H485" s="8" t="str">
        <f t="shared" si="36"/>
        <v>30</v>
      </c>
      <c r="I485" s="8" t="str">
        <f>VLOOKUP(H485,燃料種!$A$2:$C$33,3,FALSE)</f>
        <v>46.04655</v>
      </c>
    </row>
    <row r="486" spans="1:9">
      <c r="A486" s="235"/>
      <c r="B486" s="236"/>
      <c r="C486" s="256"/>
      <c r="D486" s="19"/>
      <c r="E486" s="272" t="s">
        <v>340</v>
      </c>
      <c r="F486" s="334" t="str">
        <f t="shared" si="38"/>
        <v>C0137_31</v>
      </c>
      <c r="G486" s="8" t="s">
        <v>340</v>
      </c>
      <c r="H486" s="8" t="str">
        <f t="shared" si="36"/>
        <v>31</v>
      </c>
      <c r="I486" s="8" t="str">
        <f>VLOOKUP(H486,燃料種!$A$2:$C$33,3,FALSE)</f>
        <v xml:space="preserve"> 28.5</v>
      </c>
    </row>
    <row r="487" spans="1:9">
      <c r="A487" s="235"/>
      <c r="B487" s="236"/>
      <c r="C487" s="256"/>
      <c r="D487" s="262" t="s">
        <v>1564</v>
      </c>
      <c r="E487" s="272" t="s">
        <v>341</v>
      </c>
      <c r="F487" s="334" t="str">
        <f t="shared" ref="F487:F508" si="39">LEFT($D$487,5)&amp;"_"&amp;LEFT(E487,2)</f>
        <v>C0138_10</v>
      </c>
      <c r="G487" s="8" t="s">
        <v>341</v>
      </c>
      <c r="H487" s="8" t="str">
        <f t="shared" si="36"/>
        <v>10</v>
      </c>
      <c r="I487" s="8" t="str">
        <f>VLOOKUP(H487,燃料種!$A$2:$C$33,3,FALSE)</f>
        <v xml:space="preserve"> 37.3</v>
      </c>
    </row>
    <row r="488" spans="1:9">
      <c r="A488" s="235"/>
      <c r="B488" s="236"/>
      <c r="C488" s="256"/>
      <c r="D488" s="236"/>
      <c r="E488" s="272" t="s">
        <v>342</v>
      </c>
      <c r="F488" s="334" t="str">
        <f t="shared" si="39"/>
        <v>C0138_11</v>
      </c>
      <c r="G488" s="8" t="s">
        <v>342</v>
      </c>
      <c r="H488" s="8" t="str">
        <f t="shared" si="36"/>
        <v>11</v>
      </c>
      <c r="I488" s="8" t="str">
        <f>VLOOKUP(H488,燃料種!$A$2:$C$33,3,FALSE)</f>
        <v xml:space="preserve"> 40.9</v>
      </c>
    </row>
    <row r="489" spans="1:9">
      <c r="A489" s="235"/>
      <c r="B489" s="236"/>
      <c r="C489" s="256"/>
      <c r="D489" s="236"/>
      <c r="E489" s="272" t="s">
        <v>343</v>
      </c>
      <c r="F489" s="334" t="str">
        <f t="shared" si="39"/>
        <v>C0138_12</v>
      </c>
      <c r="G489" s="8" t="s">
        <v>343</v>
      </c>
      <c r="H489" s="8" t="str">
        <f t="shared" si="36"/>
        <v>12</v>
      </c>
      <c r="I489" s="8" t="str">
        <f>VLOOKUP(H489,燃料種!$A$2:$C$33,3,FALSE)</f>
        <v xml:space="preserve"> 35.3</v>
      </c>
    </row>
    <row r="490" spans="1:9">
      <c r="A490" s="235"/>
      <c r="B490" s="236"/>
      <c r="C490" s="256"/>
      <c r="D490" s="236"/>
      <c r="E490" s="272" t="s">
        <v>344</v>
      </c>
      <c r="F490" s="334" t="str">
        <f t="shared" si="39"/>
        <v>C0138_13</v>
      </c>
      <c r="G490" s="8" t="s">
        <v>344</v>
      </c>
      <c r="H490" s="8" t="str">
        <f t="shared" si="36"/>
        <v>13</v>
      </c>
      <c r="I490" s="8" t="str">
        <f>VLOOKUP(H490,燃料種!$A$2:$C$33,3,FALSE)</f>
        <v xml:space="preserve"> 38.2</v>
      </c>
    </row>
    <row r="491" spans="1:9">
      <c r="A491" s="235"/>
      <c r="B491" s="236"/>
      <c r="C491" s="256"/>
      <c r="D491" s="236"/>
      <c r="E491" s="272" t="s">
        <v>345</v>
      </c>
      <c r="F491" s="334" t="str">
        <f t="shared" si="39"/>
        <v>C0138_14</v>
      </c>
      <c r="G491" s="8" t="s">
        <v>345</v>
      </c>
      <c r="H491" s="8" t="str">
        <f t="shared" si="36"/>
        <v>14</v>
      </c>
      <c r="I491" s="8" t="str">
        <f>VLOOKUP(H491,燃料種!$A$2:$C$33,3,FALSE)</f>
        <v xml:space="preserve"> 34.6</v>
      </c>
    </row>
    <row r="492" spans="1:9">
      <c r="A492" s="235"/>
      <c r="B492" s="236"/>
      <c r="C492" s="256"/>
      <c r="D492" s="236"/>
      <c r="E492" s="272" t="s">
        <v>346</v>
      </c>
      <c r="F492" s="334" t="str">
        <f t="shared" si="39"/>
        <v>C0138_15</v>
      </c>
      <c r="G492" s="8" t="s">
        <v>346</v>
      </c>
      <c r="H492" s="8" t="str">
        <f t="shared" si="36"/>
        <v>15</v>
      </c>
      <c r="I492" s="8" t="str">
        <f>VLOOKUP(H492,燃料種!$A$2:$C$33,3,FALSE)</f>
        <v xml:space="preserve"> 33.6</v>
      </c>
    </row>
    <row r="493" spans="1:9">
      <c r="A493" s="235"/>
      <c r="B493" s="236"/>
      <c r="C493" s="256"/>
      <c r="D493" s="236"/>
      <c r="E493" s="272" t="s">
        <v>347</v>
      </c>
      <c r="F493" s="334" t="str">
        <f t="shared" si="39"/>
        <v>C0138_16</v>
      </c>
      <c r="G493" s="8" t="s">
        <v>347</v>
      </c>
      <c r="H493" s="8" t="str">
        <f t="shared" si="36"/>
        <v>16</v>
      </c>
      <c r="I493" s="8" t="str">
        <f>VLOOKUP(H493,燃料種!$A$2:$C$33,3,FALSE)</f>
        <v xml:space="preserve"> 36.7</v>
      </c>
    </row>
    <row r="494" spans="1:9">
      <c r="A494" s="235"/>
      <c r="B494" s="236"/>
      <c r="C494" s="256"/>
      <c r="D494" s="236"/>
      <c r="E494" s="272" t="s">
        <v>348</v>
      </c>
      <c r="F494" s="334" t="str">
        <f t="shared" si="39"/>
        <v>C0138_17</v>
      </c>
      <c r="G494" s="8" t="s">
        <v>348</v>
      </c>
      <c r="H494" s="8" t="str">
        <f t="shared" si="36"/>
        <v>17</v>
      </c>
      <c r="I494" s="8" t="str">
        <f>VLOOKUP(H494,燃料種!$A$2:$C$33,3,FALSE)</f>
        <v xml:space="preserve"> 36.7</v>
      </c>
    </row>
    <row r="495" spans="1:9">
      <c r="A495" s="235"/>
      <c r="B495" s="236"/>
      <c r="C495" s="256"/>
      <c r="D495" s="236"/>
      <c r="E495" s="272" t="s">
        <v>349</v>
      </c>
      <c r="F495" s="334" t="str">
        <f t="shared" si="39"/>
        <v>C0138_18</v>
      </c>
      <c r="G495" s="8" t="s">
        <v>349</v>
      </c>
      <c r="H495" s="8" t="str">
        <f t="shared" si="36"/>
        <v>18</v>
      </c>
      <c r="I495" s="8" t="str">
        <f>VLOOKUP(H495,燃料種!$A$2:$C$33,3,FALSE)</f>
        <v xml:space="preserve"> 37.7</v>
      </c>
    </row>
    <row r="496" spans="1:9">
      <c r="A496" s="235"/>
      <c r="B496" s="236"/>
      <c r="C496" s="256"/>
      <c r="D496" s="236"/>
      <c r="E496" s="272" t="s">
        <v>350</v>
      </c>
      <c r="F496" s="334" t="str">
        <f t="shared" si="39"/>
        <v>C0138_19</v>
      </c>
      <c r="G496" s="8" t="s">
        <v>350</v>
      </c>
      <c r="H496" s="8" t="str">
        <f t="shared" si="36"/>
        <v>19</v>
      </c>
      <c r="I496" s="8" t="str">
        <f>VLOOKUP(H496,燃料種!$A$2:$C$33,3,FALSE)</f>
        <v xml:space="preserve"> 39.1</v>
      </c>
    </row>
    <row r="497" spans="1:9">
      <c r="A497" s="235"/>
      <c r="B497" s="236"/>
      <c r="C497" s="256"/>
      <c r="D497" s="236"/>
      <c r="E497" s="272" t="s">
        <v>351</v>
      </c>
      <c r="F497" s="334" t="str">
        <f t="shared" si="39"/>
        <v>C0138_20</v>
      </c>
      <c r="G497" s="8" t="s">
        <v>351</v>
      </c>
      <c r="H497" s="8" t="str">
        <f t="shared" si="36"/>
        <v>20</v>
      </c>
      <c r="I497" s="8" t="str">
        <f>VLOOKUP(H497,燃料種!$A$2:$C$33,3,FALSE)</f>
        <v xml:space="preserve"> 41.9</v>
      </c>
    </row>
    <row r="498" spans="1:9">
      <c r="A498" s="235"/>
      <c r="B498" s="236"/>
      <c r="C498" s="256"/>
      <c r="D498" s="236"/>
      <c r="E498" s="272" t="s">
        <v>352</v>
      </c>
      <c r="F498" s="334" t="str">
        <f t="shared" si="39"/>
        <v>C0138_21</v>
      </c>
      <c r="G498" s="8" t="s">
        <v>352</v>
      </c>
      <c r="H498" s="8" t="str">
        <f t="shared" si="36"/>
        <v>21</v>
      </c>
      <c r="I498" s="8" t="str">
        <f>VLOOKUP(H498,燃料種!$A$2:$C$33,3,FALSE)</f>
        <v xml:space="preserve"> 40.2</v>
      </c>
    </row>
    <row r="499" spans="1:9">
      <c r="A499" s="235"/>
      <c r="B499" s="236"/>
      <c r="C499" s="256"/>
      <c r="D499" s="236"/>
      <c r="E499" s="272" t="s">
        <v>353</v>
      </c>
      <c r="F499" s="334" t="str">
        <f t="shared" si="39"/>
        <v>C0138_22</v>
      </c>
      <c r="G499" s="8" t="s">
        <v>353</v>
      </c>
      <c r="H499" s="8" t="str">
        <f t="shared" si="36"/>
        <v>22</v>
      </c>
      <c r="I499" s="8" t="str">
        <f>VLOOKUP(H499,燃料種!$A$2:$C$33,3,FALSE)</f>
        <v xml:space="preserve"> 37.9</v>
      </c>
    </row>
    <row r="500" spans="1:9">
      <c r="A500" s="235"/>
      <c r="B500" s="236"/>
      <c r="C500" s="256"/>
      <c r="D500" s="236"/>
      <c r="E500" s="272" t="s">
        <v>332</v>
      </c>
      <c r="F500" s="334" t="str">
        <f t="shared" si="39"/>
        <v>C0138_23</v>
      </c>
      <c r="G500" s="8" t="s">
        <v>332</v>
      </c>
      <c r="H500" s="8" t="str">
        <f t="shared" si="36"/>
        <v>23</v>
      </c>
      <c r="I500" s="8" t="str">
        <f>VLOOKUP(H500,燃料種!$A$2:$C$33,3,FALSE)</f>
        <v xml:space="preserve"> 50.8</v>
      </c>
    </row>
    <row r="501" spans="1:9">
      <c r="A501" s="235"/>
      <c r="B501" s="236"/>
      <c r="C501" s="256"/>
      <c r="D501" s="236"/>
      <c r="E501" s="272" t="s">
        <v>333</v>
      </c>
      <c r="F501" s="334" t="str">
        <f t="shared" si="39"/>
        <v>C0138_24</v>
      </c>
      <c r="G501" s="8" t="s">
        <v>333</v>
      </c>
      <c r="H501" s="8" t="str">
        <f t="shared" si="36"/>
        <v>24</v>
      </c>
      <c r="I501" s="8" t="str">
        <f>VLOOKUP(H501,燃料種!$A$2:$C$33,3,FALSE)</f>
        <v xml:space="preserve"> 44.9</v>
      </c>
    </row>
    <row r="502" spans="1:9">
      <c r="A502" s="235"/>
      <c r="B502" s="236"/>
      <c r="C502" s="256"/>
      <c r="D502" s="236"/>
      <c r="E502" s="272" t="s">
        <v>334</v>
      </c>
      <c r="F502" s="334" t="str">
        <f t="shared" si="39"/>
        <v>C0138_25</v>
      </c>
      <c r="G502" s="8" t="s">
        <v>334</v>
      </c>
      <c r="H502" s="8" t="str">
        <f t="shared" si="36"/>
        <v>25</v>
      </c>
      <c r="I502" s="8" t="str">
        <f>VLOOKUP(H502,燃料種!$A$2:$C$33,3,FALSE)</f>
        <v xml:space="preserve"> 54.6</v>
      </c>
    </row>
    <row r="503" spans="1:9">
      <c r="A503" s="235"/>
      <c r="B503" s="236"/>
      <c r="C503" s="256"/>
      <c r="D503" s="236"/>
      <c r="E503" s="272" t="s">
        <v>335</v>
      </c>
      <c r="F503" s="334" t="str">
        <f t="shared" si="39"/>
        <v>C0138_26</v>
      </c>
      <c r="G503" s="8" t="s">
        <v>335</v>
      </c>
      <c r="H503" s="8" t="str">
        <f t="shared" si="36"/>
        <v>26</v>
      </c>
      <c r="I503" s="8" t="str">
        <f>VLOOKUP(H503,燃料種!$A$2:$C$33,3,FALSE)</f>
        <v xml:space="preserve"> 43.5</v>
      </c>
    </row>
    <row r="504" spans="1:9">
      <c r="A504" s="235"/>
      <c r="B504" s="236"/>
      <c r="C504" s="256"/>
      <c r="D504" s="236"/>
      <c r="E504" s="272" t="s">
        <v>336</v>
      </c>
      <c r="F504" s="334" t="str">
        <f t="shared" si="39"/>
        <v>C0138_27</v>
      </c>
      <c r="G504" s="8" t="s">
        <v>336</v>
      </c>
      <c r="H504" s="8" t="str">
        <f t="shared" si="36"/>
        <v>27</v>
      </c>
      <c r="I504" s="8" t="str">
        <f>VLOOKUP(H504,燃料種!$A$2:$C$33,3,FALSE)</f>
        <v xml:space="preserve"> 21.1</v>
      </c>
    </row>
    <row r="505" spans="1:9">
      <c r="A505" s="235"/>
      <c r="B505" s="236"/>
      <c r="C505" s="256"/>
      <c r="D505" s="236"/>
      <c r="E505" s="272" t="s">
        <v>337</v>
      </c>
      <c r="F505" s="334" t="str">
        <f t="shared" si="39"/>
        <v>C0138_28</v>
      </c>
      <c r="G505" s="8" t="s">
        <v>337</v>
      </c>
      <c r="H505" s="8" t="str">
        <f t="shared" si="36"/>
        <v>28</v>
      </c>
      <c r="I505" s="8" t="str">
        <f>VLOOKUP(H505,燃料種!$A$2:$C$33,3,FALSE)</f>
        <v xml:space="preserve"> 3.41</v>
      </c>
    </row>
    <row r="506" spans="1:9">
      <c r="A506" s="235"/>
      <c r="B506" s="236"/>
      <c r="C506" s="256"/>
      <c r="D506" s="236"/>
      <c r="E506" s="272" t="s">
        <v>338</v>
      </c>
      <c r="F506" s="334" t="str">
        <f t="shared" si="39"/>
        <v>C0138_29</v>
      </c>
      <c r="G506" s="8" t="s">
        <v>338</v>
      </c>
      <c r="H506" s="8" t="str">
        <f t="shared" si="36"/>
        <v>29</v>
      </c>
      <c r="I506" s="8" t="str">
        <f>VLOOKUP(H506,燃料種!$A$2:$C$33,3,FALSE)</f>
        <v xml:space="preserve"> 8.41</v>
      </c>
    </row>
    <row r="507" spans="1:9">
      <c r="A507" s="235"/>
      <c r="B507" s="236"/>
      <c r="C507" s="256"/>
      <c r="D507" s="236"/>
      <c r="E507" s="272" t="s">
        <v>929</v>
      </c>
      <c r="F507" s="334" t="str">
        <f t="shared" si="39"/>
        <v>C0138_30</v>
      </c>
      <c r="G507" s="8" t="s">
        <v>339</v>
      </c>
      <c r="H507" s="8" t="str">
        <f t="shared" si="36"/>
        <v>30</v>
      </c>
      <c r="I507" s="8" t="str">
        <f>VLOOKUP(H507,燃料種!$A$2:$C$33,3,FALSE)</f>
        <v>46.04655</v>
      </c>
    </row>
    <row r="508" spans="1:9">
      <c r="A508" s="235"/>
      <c r="B508" s="236"/>
      <c r="C508" s="256"/>
      <c r="D508" s="19"/>
      <c r="E508" s="272" t="s">
        <v>340</v>
      </c>
      <c r="F508" s="334" t="str">
        <f t="shared" si="39"/>
        <v>C0138_31</v>
      </c>
      <c r="G508" s="8" t="s">
        <v>340</v>
      </c>
      <c r="H508" s="8" t="str">
        <f t="shared" si="36"/>
        <v>31</v>
      </c>
      <c r="I508" s="8" t="str">
        <f>VLOOKUP(H508,燃料種!$A$2:$C$33,3,FALSE)</f>
        <v xml:space="preserve"> 28.5</v>
      </c>
    </row>
    <row r="509" spans="1:9">
      <c r="A509" s="235"/>
      <c r="B509" s="236"/>
      <c r="C509" s="256"/>
      <c r="D509" s="262" t="s">
        <v>1565</v>
      </c>
      <c r="E509" s="272" t="s">
        <v>326</v>
      </c>
      <c r="F509" s="334" t="str">
        <f>LEFT($D$509,5)&amp;"_"&amp;LEFT(E509,2)</f>
        <v>C0139_02</v>
      </c>
      <c r="G509" s="8" t="s">
        <v>326</v>
      </c>
      <c r="H509" s="8" t="str">
        <f t="shared" si="36"/>
        <v>02</v>
      </c>
      <c r="I509" s="8" t="str">
        <f>VLOOKUP(H509,燃料種!$A$2:$C$33,3,FALSE)</f>
        <v xml:space="preserve"> 25.7</v>
      </c>
    </row>
    <row r="510" spans="1:9">
      <c r="A510" s="235"/>
      <c r="B510" s="236"/>
      <c r="C510" s="256"/>
      <c r="D510" s="19"/>
      <c r="E510" s="272" t="s">
        <v>330</v>
      </c>
      <c r="F510" s="334" t="str">
        <f>LEFT($D$509,5)&amp;"_"&amp;LEFT(E510,2)</f>
        <v>C0139_06</v>
      </c>
      <c r="G510" s="8" t="s">
        <v>330</v>
      </c>
      <c r="H510" s="8" t="str">
        <f t="shared" si="36"/>
        <v>06</v>
      </c>
      <c r="I510" s="8" t="str">
        <f>VLOOKUP(H510,燃料種!$A$2:$C$33,3,FALSE)</f>
        <v xml:space="preserve"> 23.9</v>
      </c>
    </row>
    <row r="511" spans="1:9">
      <c r="A511" s="235"/>
      <c r="B511" s="236"/>
      <c r="C511" s="256"/>
      <c r="D511" s="20" t="s">
        <v>1566</v>
      </c>
      <c r="E511" s="272" t="s">
        <v>348</v>
      </c>
      <c r="F511" s="334" t="str">
        <f>LEFT($D511,5)&amp;"_"&amp;LEFT(E511,2)</f>
        <v>C0140_17</v>
      </c>
      <c r="G511" s="8" t="s">
        <v>348</v>
      </c>
      <c r="H511" s="8" t="str">
        <f t="shared" si="36"/>
        <v>17</v>
      </c>
      <c r="I511" s="8" t="str">
        <f>VLOOKUP(H511,燃料種!$A$2:$C$33,3,FALSE)</f>
        <v xml:space="preserve"> 36.7</v>
      </c>
    </row>
    <row r="512" spans="1:9">
      <c r="A512" s="235"/>
      <c r="B512" s="236"/>
      <c r="C512" s="256"/>
      <c r="D512" s="262" t="s">
        <v>1567</v>
      </c>
      <c r="E512" s="272" t="s">
        <v>332</v>
      </c>
      <c r="F512" s="334" t="str">
        <f>LEFT($D$512,5)&amp;"_"&amp;LEFT(E512,2)</f>
        <v>C0141_23</v>
      </c>
      <c r="G512" s="8" t="s">
        <v>332</v>
      </c>
      <c r="H512" s="8" t="str">
        <f t="shared" si="36"/>
        <v>23</v>
      </c>
      <c r="I512" s="8" t="str">
        <f>VLOOKUP(H512,燃料種!$A$2:$C$33,3,FALSE)</f>
        <v xml:space="preserve"> 50.8</v>
      </c>
    </row>
    <row r="513" spans="1:9">
      <c r="A513" s="239"/>
      <c r="B513" s="19"/>
      <c r="C513" s="257"/>
      <c r="D513" s="19"/>
      <c r="E513" s="272" t="s">
        <v>929</v>
      </c>
      <c r="F513" s="334" t="str">
        <f>LEFT($D$512,5)&amp;"_"&amp;LEFT(E513,2)</f>
        <v>C0141_30</v>
      </c>
      <c r="G513" s="8" t="s">
        <v>339</v>
      </c>
      <c r="H513" s="8" t="str">
        <f t="shared" si="36"/>
        <v>30</v>
      </c>
      <c r="I513" s="8" t="str">
        <f>VLOOKUP(H513,燃料種!$A$2:$C$33,3,FALSE)</f>
        <v>46.04655</v>
      </c>
    </row>
    <row r="514" spans="1:9">
      <c r="A514" s="261" t="s">
        <v>1054</v>
      </c>
      <c r="B514" s="262" t="s">
        <v>1433</v>
      </c>
      <c r="C514" s="259" t="s">
        <v>1507</v>
      </c>
      <c r="D514" s="262" t="s">
        <v>1799</v>
      </c>
      <c r="E514" s="272" t="s">
        <v>325</v>
      </c>
      <c r="F514" s="334" t="str">
        <f t="shared" ref="F514:F522" si="40">LEFT($D$514,5)&amp;"_"&amp;LEFT(E514,2)</f>
        <v>N0101_01</v>
      </c>
      <c r="G514" s="8" t="s">
        <v>325</v>
      </c>
      <c r="H514" s="8" t="str">
        <f t="shared" si="36"/>
        <v>01</v>
      </c>
      <c r="I514" s="8" t="str">
        <f>VLOOKUP(H514,燃料種!$A$2:$C$33,3,FALSE)</f>
        <v xml:space="preserve"> 29.0</v>
      </c>
    </row>
    <row r="515" spans="1:9">
      <c r="A515" s="235"/>
      <c r="B515" s="236"/>
      <c r="C515" s="256"/>
      <c r="D515" s="236"/>
      <c r="E515" s="272" t="s">
        <v>326</v>
      </c>
      <c r="F515" s="334" t="str">
        <f t="shared" si="40"/>
        <v>N0101_02</v>
      </c>
      <c r="G515" s="8" t="s">
        <v>326</v>
      </c>
      <c r="H515" s="8" t="str">
        <f t="shared" ref="H515:H578" si="41">LEFT(G515,2)</f>
        <v>02</v>
      </c>
      <c r="I515" s="8" t="str">
        <f>VLOOKUP(H515,燃料種!$A$2:$C$33,3,FALSE)</f>
        <v xml:space="preserve"> 25.7</v>
      </c>
    </row>
    <row r="516" spans="1:9">
      <c r="A516" s="235"/>
      <c r="B516" s="236"/>
      <c r="C516" s="256"/>
      <c r="D516" s="236"/>
      <c r="E516" s="272" t="s">
        <v>327</v>
      </c>
      <c r="F516" s="334" t="str">
        <f t="shared" si="40"/>
        <v>N0101_03</v>
      </c>
      <c r="G516" s="8" t="s">
        <v>327</v>
      </c>
      <c r="H516" s="8" t="str">
        <f t="shared" si="41"/>
        <v>03</v>
      </c>
      <c r="I516" s="8" t="str">
        <f>VLOOKUP(H516,燃料種!$A$2:$C$33,3,FALSE)</f>
        <v xml:space="preserve"> 26.9</v>
      </c>
    </row>
    <row r="517" spans="1:9">
      <c r="A517" s="235"/>
      <c r="B517" s="236"/>
      <c r="C517" s="256"/>
      <c r="D517" s="236"/>
      <c r="E517" s="272" t="s">
        <v>328</v>
      </c>
      <c r="F517" s="334" t="str">
        <f t="shared" si="40"/>
        <v>N0101_04</v>
      </c>
      <c r="G517" s="8" t="s">
        <v>328</v>
      </c>
      <c r="H517" s="8" t="str">
        <f t="shared" si="41"/>
        <v>04</v>
      </c>
      <c r="I517" s="8" t="str">
        <f>VLOOKUP(H517,燃料種!$A$2:$C$33,3,FALSE)</f>
        <v xml:space="preserve"> 29.4</v>
      </c>
    </row>
    <row r="518" spans="1:9">
      <c r="A518" s="235"/>
      <c r="B518" s="236"/>
      <c r="C518" s="256"/>
      <c r="D518" s="236"/>
      <c r="E518" s="272" t="s">
        <v>329</v>
      </c>
      <c r="F518" s="334" t="str">
        <f t="shared" si="40"/>
        <v>N0101_05</v>
      </c>
      <c r="G518" s="8" t="s">
        <v>329</v>
      </c>
      <c r="H518" s="8" t="str">
        <f t="shared" si="41"/>
        <v>05</v>
      </c>
      <c r="I518" s="8" t="str">
        <f>VLOOKUP(H518,燃料種!$A$2:$C$33,3,FALSE)</f>
        <v xml:space="preserve"> 29.9</v>
      </c>
    </row>
    <row r="519" spans="1:9">
      <c r="A519" s="235"/>
      <c r="B519" s="236"/>
      <c r="C519" s="256"/>
      <c r="D519" s="236"/>
      <c r="E519" s="272" t="s">
        <v>330</v>
      </c>
      <c r="F519" s="334" t="str">
        <f t="shared" si="40"/>
        <v>N0101_06</v>
      </c>
      <c r="G519" s="8" t="s">
        <v>330</v>
      </c>
      <c r="H519" s="8" t="str">
        <f t="shared" si="41"/>
        <v>06</v>
      </c>
      <c r="I519" s="8" t="str">
        <f>VLOOKUP(H519,燃料種!$A$2:$C$33,3,FALSE)</f>
        <v xml:space="preserve"> 23.9</v>
      </c>
    </row>
    <row r="520" spans="1:9">
      <c r="A520" s="235"/>
      <c r="B520" s="236"/>
      <c r="C520" s="256"/>
      <c r="D520" s="236"/>
      <c r="E520" s="272" t="s">
        <v>322</v>
      </c>
      <c r="F520" s="334" t="str">
        <f t="shared" si="40"/>
        <v>N0101_07</v>
      </c>
      <c r="G520" s="8" t="s">
        <v>322</v>
      </c>
      <c r="H520" s="8" t="str">
        <f t="shared" si="41"/>
        <v>07</v>
      </c>
      <c r="I520" s="8" t="str">
        <f>VLOOKUP(H520,燃料種!$A$2:$C$33,3,FALSE)</f>
        <v xml:space="preserve"> 14.4</v>
      </c>
    </row>
    <row r="521" spans="1:9">
      <c r="A521" s="235"/>
      <c r="B521" s="236"/>
      <c r="C521" s="256"/>
      <c r="D521" s="236"/>
      <c r="E521" s="272" t="s">
        <v>323</v>
      </c>
      <c r="F521" s="334" t="str">
        <f t="shared" si="40"/>
        <v>N0101_08</v>
      </c>
      <c r="G521" s="8" t="s">
        <v>323</v>
      </c>
      <c r="H521" s="8" t="str">
        <f t="shared" si="41"/>
        <v>08</v>
      </c>
      <c r="I521" s="8" t="str">
        <f>VLOOKUP(H521,燃料種!$A$2:$C$33,3,FALSE)</f>
        <v xml:space="preserve"> 30.5</v>
      </c>
    </row>
    <row r="522" spans="1:9">
      <c r="A522" s="235"/>
      <c r="B522" s="236"/>
      <c r="C522" s="256"/>
      <c r="D522" s="19"/>
      <c r="E522" s="272" t="s">
        <v>331</v>
      </c>
      <c r="F522" s="334" t="str">
        <f t="shared" si="40"/>
        <v>N0101_09</v>
      </c>
      <c r="G522" s="8" t="s">
        <v>331</v>
      </c>
      <c r="H522" s="8" t="str">
        <f t="shared" si="41"/>
        <v>09</v>
      </c>
      <c r="I522" s="8" t="str">
        <f>VLOOKUP(H522,燃料種!$A$2:$C$33,3,FALSE)</f>
        <v xml:space="preserve"> 33.1</v>
      </c>
    </row>
    <row r="523" spans="1:9">
      <c r="A523" s="235"/>
      <c r="B523" s="236"/>
      <c r="C523" s="256"/>
      <c r="D523" s="262" t="s">
        <v>1800</v>
      </c>
      <c r="E523" s="272" t="s">
        <v>325</v>
      </c>
      <c r="F523" s="334" t="str">
        <f t="shared" ref="F523:F531" si="42">LEFT($D$523,5)&amp;"_"&amp;LEFT(E523,2)</f>
        <v>N0102_01</v>
      </c>
      <c r="G523" s="8" t="s">
        <v>325</v>
      </c>
      <c r="H523" s="8" t="str">
        <f t="shared" si="41"/>
        <v>01</v>
      </c>
      <c r="I523" s="8" t="str">
        <f>VLOOKUP(H523,燃料種!$A$2:$C$33,3,FALSE)</f>
        <v xml:space="preserve"> 29.0</v>
      </c>
    </row>
    <row r="524" spans="1:9">
      <c r="A524" s="235"/>
      <c r="B524" s="236"/>
      <c r="C524" s="256"/>
      <c r="D524" s="236"/>
      <c r="E524" s="272" t="s">
        <v>326</v>
      </c>
      <c r="F524" s="334" t="str">
        <f t="shared" si="42"/>
        <v>N0102_02</v>
      </c>
      <c r="G524" s="8" t="s">
        <v>326</v>
      </c>
      <c r="H524" s="8" t="str">
        <f t="shared" si="41"/>
        <v>02</v>
      </c>
      <c r="I524" s="8" t="str">
        <f>VLOOKUP(H524,燃料種!$A$2:$C$33,3,FALSE)</f>
        <v xml:space="preserve"> 25.7</v>
      </c>
    </row>
    <row r="525" spans="1:9">
      <c r="A525" s="235"/>
      <c r="B525" s="236"/>
      <c r="C525" s="256"/>
      <c r="D525" s="236"/>
      <c r="E525" s="272" t="s">
        <v>327</v>
      </c>
      <c r="F525" s="334" t="str">
        <f t="shared" si="42"/>
        <v>N0102_03</v>
      </c>
      <c r="G525" s="8" t="s">
        <v>327</v>
      </c>
      <c r="H525" s="8" t="str">
        <f t="shared" si="41"/>
        <v>03</v>
      </c>
      <c r="I525" s="8" t="str">
        <f>VLOOKUP(H525,燃料種!$A$2:$C$33,3,FALSE)</f>
        <v xml:space="preserve"> 26.9</v>
      </c>
    </row>
    <row r="526" spans="1:9">
      <c r="A526" s="235"/>
      <c r="B526" s="236"/>
      <c r="C526" s="256"/>
      <c r="D526" s="236"/>
      <c r="E526" s="272" t="s">
        <v>328</v>
      </c>
      <c r="F526" s="334" t="str">
        <f t="shared" si="42"/>
        <v>N0102_04</v>
      </c>
      <c r="G526" s="8" t="s">
        <v>328</v>
      </c>
      <c r="H526" s="8" t="str">
        <f t="shared" si="41"/>
        <v>04</v>
      </c>
      <c r="I526" s="8" t="str">
        <f>VLOOKUP(H526,燃料種!$A$2:$C$33,3,FALSE)</f>
        <v xml:space="preserve"> 29.4</v>
      </c>
    </row>
    <row r="527" spans="1:9">
      <c r="A527" s="235"/>
      <c r="B527" s="236"/>
      <c r="C527" s="256"/>
      <c r="D527" s="236"/>
      <c r="E527" s="272" t="s">
        <v>329</v>
      </c>
      <c r="F527" s="334" t="str">
        <f t="shared" si="42"/>
        <v>N0102_05</v>
      </c>
      <c r="G527" s="8" t="s">
        <v>329</v>
      </c>
      <c r="H527" s="8" t="str">
        <f t="shared" si="41"/>
        <v>05</v>
      </c>
      <c r="I527" s="8" t="str">
        <f>VLOOKUP(H527,燃料種!$A$2:$C$33,3,FALSE)</f>
        <v xml:space="preserve"> 29.9</v>
      </c>
    </row>
    <row r="528" spans="1:9">
      <c r="A528" s="235"/>
      <c r="B528" s="236"/>
      <c r="C528" s="256"/>
      <c r="D528" s="236"/>
      <c r="E528" s="272" t="s">
        <v>330</v>
      </c>
      <c r="F528" s="334" t="str">
        <f t="shared" si="42"/>
        <v>N0102_06</v>
      </c>
      <c r="G528" s="8" t="s">
        <v>330</v>
      </c>
      <c r="H528" s="8" t="str">
        <f t="shared" si="41"/>
        <v>06</v>
      </c>
      <c r="I528" s="8" t="str">
        <f>VLOOKUP(H528,燃料種!$A$2:$C$33,3,FALSE)</f>
        <v xml:space="preserve"> 23.9</v>
      </c>
    </row>
    <row r="529" spans="1:9">
      <c r="A529" s="235"/>
      <c r="B529" s="236"/>
      <c r="C529" s="256"/>
      <c r="D529" s="236"/>
      <c r="E529" s="272" t="s">
        <v>322</v>
      </c>
      <c r="F529" s="334" t="str">
        <f t="shared" si="42"/>
        <v>N0102_07</v>
      </c>
      <c r="G529" s="8" t="s">
        <v>322</v>
      </c>
      <c r="H529" s="8" t="str">
        <f t="shared" si="41"/>
        <v>07</v>
      </c>
      <c r="I529" s="8" t="str">
        <f>VLOOKUP(H529,燃料種!$A$2:$C$33,3,FALSE)</f>
        <v xml:space="preserve"> 14.4</v>
      </c>
    </row>
    <row r="530" spans="1:9">
      <c r="A530" s="235"/>
      <c r="B530" s="236"/>
      <c r="C530" s="256"/>
      <c r="D530" s="236"/>
      <c r="E530" s="272" t="s">
        <v>323</v>
      </c>
      <c r="F530" s="334" t="str">
        <f t="shared" si="42"/>
        <v>N0102_08</v>
      </c>
      <c r="G530" s="8" t="s">
        <v>323</v>
      </c>
      <c r="H530" s="8" t="str">
        <f t="shared" si="41"/>
        <v>08</v>
      </c>
      <c r="I530" s="8" t="str">
        <f>VLOOKUP(H530,燃料種!$A$2:$C$33,3,FALSE)</f>
        <v xml:space="preserve"> 30.5</v>
      </c>
    </row>
    <row r="531" spans="1:9">
      <c r="A531" s="235"/>
      <c r="B531" s="236"/>
      <c r="C531" s="256"/>
      <c r="D531" s="19"/>
      <c r="E531" s="272" t="s">
        <v>331</v>
      </c>
      <c r="F531" s="334" t="str">
        <f t="shared" si="42"/>
        <v>N0102_09</v>
      </c>
      <c r="G531" s="8" t="s">
        <v>331</v>
      </c>
      <c r="H531" s="8" t="str">
        <f t="shared" si="41"/>
        <v>09</v>
      </c>
      <c r="I531" s="8" t="str">
        <f>VLOOKUP(H531,燃料種!$A$2:$C$33,3,FALSE)</f>
        <v xml:space="preserve"> 33.1</v>
      </c>
    </row>
    <row r="532" spans="1:9">
      <c r="A532" s="235"/>
      <c r="B532" s="236"/>
      <c r="C532" s="256"/>
      <c r="D532" s="262" t="s">
        <v>1801</v>
      </c>
      <c r="E532" s="272" t="s">
        <v>325</v>
      </c>
      <c r="F532" s="334" t="str">
        <f t="shared" ref="F532:F540" si="43">LEFT($D$532,5)&amp;"_"&amp;LEFT(E532,2)</f>
        <v>N0103_01</v>
      </c>
      <c r="G532" s="8" t="s">
        <v>325</v>
      </c>
      <c r="H532" s="8" t="str">
        <f t="shared" si="41"/>
        <v>01</v>
      </c>
      <c r="I532" s="8" t="str">
        <f>VLOOKUP(H532,燃料種!$A$2:$C$33,3,FALSE)</f>
        <v xml:space="preserve"> 29.0</v>
      </c>
    </row>
    <row r="533" spans="1:9">
      <c r="A533" s="235"/>
      <c r="B533" s="236"/>
      <c r="C533" s="256"/>
      <c r="D533" s="236"/>
      <c r="E533" s="272" t="s">
        <v>326</v>
      </c>
      <c r="F533" s="334" t="str">
        <f t="shared" si="43"/>
        <v>N0103_02</v>
      </c>
      <c r="G533" s="8" t="s">
        <v>326</v>
      </c>
      <c r="H533" s="8" t="str">
        <f t="shared" si="41"/>
        <v>02</v>
      </c>
      <c r="I533" s="8" t="str">
        <f>VLOOKUP(H533,燃料種!$A$2:$C$33,3,FALSE)</f>
        <v xml:space="preserve"> 25.7</v>
      </c>
    </row>
    <row r="534" spans="1:9">
      <c r="A534" s="235"/>
      <c r="B534" s="236"/>
      <c r="C534" s="256"/>
      <c r="D534" s="236"/>
      <c r="E534" s="272" t="s">
        <v>327</v>
      </c>
      <c r="F534" s="334" t="str">
        <f t="shared" si="43"/>
        <v>N0103_03</v>
      </c>
      <c r="G534" s="8" t="s">
        <v>327</v>
      </c>
      <c r="H534" s="8" t="str">
        <f t="shared" si="41"/>
        <v>03</v>
      </c>
      <c r="I534" s="8" t="str">
        <f>VLOOKUP(H534,燃料種!$A$2:$C$33,3,FALSE)</f>
        <v xml:space="preserve"> 26.9</v>
      </c>
    </row>
    <row r="535" spans="1:9">
      <c r="A535" s="235"/>
      <c r="B535" s="236"/>
      <c r="C535" s="256"/>
      <c r="D535" s="236"/>
      <c r="E535" s="272" t="s">
        <v>328</v>
      </c>
      <c r="F535" s="334" t="str">
        <f t="shared" si="43"/>
        <v>N0103_04</v>
      </c>
      <c r="G535" s="8" t="s">
        <v>328</v>
      </c>
      <c r="H535" s="8" t="str">
        <f t="shared" si="41"/>
        <v>04</v>
      </c>
      <c r="I535" s="8" t="str">
        <f>VLOOKUP(H535,燃料種!$A$2:$C$33,3,FALSE)</f>
        <v xml:space="preserve"> 29.4</v>
      </c>
    </row>
    <row r="536" spans="1:9">
      <c r="A536" s="235"/>
      <c r="B536" s="236"/>
      <c r="C536" s="256"/>
      <c r="D536" s="236"/>
      <c r="E536" s="272" t="s">
        <v>329</v>
      </c>
      <c r="F536" s="334" t="str">
        <f t="shared" si="43"/>
        <v>N0103_05</v>
      </c>
      <c r="G536" s="8" t="s">
        <v>329</v>
      </c>
      <c r="H536" s="8" t="str">
        <f t="shared" si="41"/>
        <v>05</v>
      </c>
      <c r="I536" s="8" t="str">
        <f>VLOOKUP(H536,燃料種!$A$2:$C$33,3,FALSE)</f>
        <v xml:space="preserve"> 29.9</v>
      </c>
    </row>
    <row r="537" spans="1:9">
      <c r="A537" s="235"/>
      <c r="B537" s="236"/>
      <c r="C537" s="256"/>
      <c r="D537" s="236"/>
      <c r="E537" s="272" t="s">
        <v>330</v>
      </c>
      <c r="F537" s="334" t="str">
        <f t="shared" si="43"/>
        <v>N0103_06</v>
      </c>
      <c r="G537" s="8" t="s">
        <v>330</v>
      </c>
      <c r="H537" s="8" t="str">
        <f t="shared" si="41"/>
        <v>06</v>
      </c>
      <c r="I537" s="8" t="str">
        <f>VLOOKUP(H537,燃料種!$A$2:$C$33,3,FALSE)</f>
        <v xml:space="preserve"> 23.9</v>
      </c>
    </row>
    <row r="538" spans="1:9">
      <c r="A538" s="235"/>
      <c r="B538" s="236"/>
      <c r="C538" s="256"/>
      <c r="D538" s="236"/>
      <c r="E538" s="272" t="s">
        <v>322</v>
      </c>
      <c r="F538" s="334" t="str">
        <f t="shared" si="43"/>
        <v>N0103_07</v>
      </c>
      <c r="G538" s="8" t="s">
        <v>322</v>
      </c>
      <c r="H538" s="8" t="str">
        <f t="shared" si="41"/>
        <v>07</v>
      </c>
      <c r="I538" s="8" t="str">
        <f>VLOOKUP(H538,燃料種!$A$2:$C$33,3,FALSE)</f>
        <v xml:space="preserve"> 14.4</v>
      </c>
    </row>
    <row r="539" spans="1:9">
      <c r="A539" s="235"/>
      <c r="B539" s="236"/>
      <c r="C539" s="256"/>
      <c r="D539" s="236"/>
      <c r="E539" s="272" t="s">
        <v>323</v>
      </c>
      <c r="F539" s="334" t="str">
        <f t="shared" si="43"/>
        <v>N0103_08</v>
      </c>
      <c r="G539" s="8" t="s">
        <v>323</v>
      </c>
      <c r="H539" s="8" t="str">
        <f t="shared" si="41"/>
        <v>08</v>
      </c>
      <c r="I539" s="8" t="str">
        <f>VLOOKUP(H539,燃料種!$A$2:$C$33,3,FALSE)</f>
        <v xml:space="preserve"> 30.5</v>
      </c>
    </row>
    <row r="540" spans="1:9">
      <c r="A540" s="235"/>
      <c r="B540" s="236"/>
      <c r="C540" s="256"/>
      <c r="D540" s="19"/>
      <c r="E540" s="272" t="s">
        <v>331</v>
      </c>
      <c r="F540" s="334" t="str">
        <f t="shared" si="43"/>
        <v>N0103_09</v>
      </c>
      <c r="G540" s="8" t="s">
        <v>331</v>
      </c>
      <c r="H540" s="8" t="str">
        <f t="shared" si="41"/>
        <v>09</v>
      </c>
      <c r="I540" s="8" t="str">
        <f>VLOOKUP(H540,燃料種!$A$2:$C$33,3,FALSE)</f>
        <v xml:space="preserve"> 33.1</v>
      </c>
    </row>
    <row r="541" spans="1:9">
      <c r="A541" s="235"/>
      <c r="B541" s="236"/>
      <c r="C541" s="256"/>
      <c r="D541" s="262" t="s">
        <v>1802</v>
      </c>
      <c r="E541" s="272" t="s">
        <v>351</v>
      </c>
      <c r="F541" s="334" t="str">
        <f>LEFT($D$541,5)&amp;"_"&amp;LEFT(E541,2)</f>
        <v>N0104_20</v>
      </c>
      <c r="G541" s="8" t="s">
        <v>351</v>
      </c>
      <c r="H541" s="8" t="str">
        <f t="shared" si="41"/>
        <v>20</v>
      </c>
      <c r="I541" s="8" t="str">
        <f>VLOOKUP(H541,燃料種!$A$2:$C$33,3,FALSE)</f>
        <v xml:space="preserve"> 41.9</v>
      </c>
    </row>
    <row r="542" spans="1:9">
      <c r="A542" s="235"/>
      <c r="B542" s="236"/>
      <c r="C542" s="256"/>
      <c r="D542" s="19"/>
      <c r="E542" s="272" t="s">
        <v>344</v>
      </c>
      <c r="F542" s="334" t="str">
        <f>LEFT($D$541,5)&amp;"_"&amp;LEFT(E542,2)</f>
        <v>N0104_13</v>
      </c>
      <c r="G542" s="8" t="s">
        <v>344</v>
      </c>
      <c r="H542" s="8" t="str">
        <f t="shared" si="41"/>
        <v>13</v>
      </c>
      <c r="I542" s="8" t="str">
        <f>VLOOKUP(H542,燃料種!$A$2:$C$33,3,FALSE)</f>
        <v xml:space="preserve"> 38.2</v>
      </c>
    </row>
    <row r="543" spans="1:9">
      <c r="A543" s="235"/>
      <c r="B543" s="236"/>
      <c r="C543" s="256"/>
      <c r="D543" s="262" t="s">
        <v>9</v>
      </c>
      <c r="E543" s="272" t="s">
        <v>341</v>
      </c>
      <c r="F543" s="334" t="str">
        <f t="shared" ref="F543:F564" si="44">LEFT($D$543,5)&amp;"_"&amp;LEFT(E543,2)</f>
        <v>N0105_10</v>
      </c>
      <c r="G543" s="8" t="s">
        <v>341</v>
      </c>
      <c r="H543" s="8" t="str">
        <f t="shared" si="41"/>
        <v>10</v>
      </c>
      <c r="I543" s="8" t="str">
        <f>VLOOKUP(H543,燃料種!$A$2:$C$33,3,FALSE)</f>
        <v xml:space="preserve"> 37.3</v>
      </c>
    </row>
    <row r="544" spans="1:9">
      <c r="A544" s="235"/>
      <c r="B544" s="236"/>
      <c r="C544" s="256"/>
      <c r="D544" s="236"/>
      <c r="E544" s="272" t="s">
        <v>342</v>
      </c>
      <c r="F544" s="334" t="str">
        <f t="shared" si="44"/>
        <v>N0105_11</v>
      </c>
      <c r="G544" s="8" t="s">
        <v>342</v>
      </c>
      <c r="H544" s="8" t="str">
        <f t="shared" si="41"/>
        <v>11</v>
      </c>
      <c r="I544" s="8" t="str">
        <f>VLOOKUP(H544,燃料種!$A$2:$C$33,3,FALSE)</f>
        <v xml:space="preserve"> 40.9</v>
      </c>
    </row>
    <row r="545" spans="1:9">
      <c r="A545" s="235"/>
      <c r="B545" s="236"/>
      <c r="C545" s="256"/>
      <c r="D545" s="236"/>
      <c r="E545" s="272" t="s">
        <v>343</v>
      </c>
      <c r="F545" s="334" t="str">
        <f t="shared" si="44"/>
        <v>N0105_12</v>
      </c>
      <c r="G545" s="8" t="s">
        <v>343</v>
      </c>
      <c r="H545" s="8" t="str">
        <f t="shared" si="41"/>
        <v>12</v>
      </c>
      <c r="I545" s="8" t="str">
        <f>VLOOKUP(H545,燃料種!$A$2:$C$33,3,FALSE)</f>
        <v xml:space="preserve"> 35.3</v>
      </c>
    </row>
    <row r="546" spans="1:9">
      <c r="A546" s="235"/>
      <c r="B546" s="236"/>
      <c r="C546" s="256"/>
      <c r="D546" s="236"/>
      <c r="E546" s="272" t="s">
        <v>344</v>
      </c>
      <c r="F546" s="334" t="str">
        <f t="shared" si="44"/>
        <v>N0105_13</v>
      </c>
      <c r="G546" s="8" t="s">
        <v>344</v>
      </c>
      <c r="H546" s="8" t="str">
        <f t="shared" si="41"/>
        <v>13</v>
      </c>
      <c r="I546" s="8" t="str">
        <f>VLOOKUP(H546,燃料種!$A$2:$C$33,3,FALSE)</f>
        <v xml:space="preserve"> 38.2</v>
      </c>
    </row>
    <row r="547" spans="1:9">
      <c r="A547" s="235"/>
      <c r="B547" s="236"/>
      <c r="C547" s="256"/>
      <c r="D547" s="236"/>
      <c r="E547" s="272" t="s">
        <v>345</v>
      </c>
      <c r="F547" s="334" t="str">
        <f t="shared" si="44"/>
        <v>N0105_14</v>
      </c>
      <c r="G547" s="8" t="s">
        <v>345</v>
      </c>
      <c r="H547" s="8" t="str">
        <f t="shared" si="41"/>
        <v>14</v>
      </c>
      <c r="I547" s="8" t="str">
        <f>VLOOKUP(H547,燃料種!$A$2:$C$33,3,FALSE)</f>
        <v xml:space="preserve"> 34.6</v>
      </c>
    </row>
    <row r="548" spans="1:9">
      <c r="A548" s="235"/>
      <c r="B548" s="236"/>
      <c r="C548" s="256"/>
      <c r="D548" s="236"/>
      <c r="E548" s="272" t="s">
        <v>346</v>
      </c>
      <c r="F548" s="334" t="str">
        <f t="shared" si="44"/>
        <v>N0105_15</v>
      </c>
      <c r="G548" s="8" t="s">
        <v>346</v>
      </c>
      <c r="H548" s="8" t="str">
        <f t="shared" si="41"/>
        <v>15</v>
      </c>
      <c r="I548" s="8" t="str">
        <f>VLOOKUP(H548,燃料種!$A$2:$C$33,3,FALSE)</f>
        <v xml:space="preserve"> 33.6</v>
      </c>
    </row>
    <row r="549" spans="1:9">
      <c r="A549" s="235"/>
      <c r="B549" s="236"/>
      <c r="C549" s="256"/>
      <c r="D549" s="236"/>
      <c r="E549" s="272" t="s">
        <v>347</v>
      </c>
      <c r="F549" s="334" t="str">
        <f t="shared" si="44"/>
        <v>N0105_16</v>
      </c>
      <c r="G549" s="8" t="s">
        <v>347</v>
      </c>
      <c r="H549" s="8" t="str">
        <f t="shared" si="41"/>
        <v>16</v>
      </c>
      <c r="I549" s="8" t="str">
        <f>VLOOKUP(H549,燃料種!$A$2:$C$33,3,FALSE)</f>
        <v xml:space="preserve"> 36.7</v>
      </c>
    </row>
    <row r="550" spans="1:9">
      <c r="A550" s="235"/>
      <c r="B550" s="236"/>
      <c r="C550" s="256"/>
      <c r="D550" s="236"/>
      <c r="E550" s="272" t="s">
        <v>348</v>
      </c>
      <c r="F550" s="334" t="str">
        <f t="shared" si="44"/>
        <v>N0105_17</v>
      </c>
      <c r="G550" s="8" t="s">
        <v>348</v>
      </c>
      <c r="H550" s="8" t="str">
        <f t="shared" si="41"/>
        <v>17</v>
      </c>
      <c r="I550" s="8" t="str">
        <f>VLOOKUP(H550,燃料種!$A$2:$C$33,3,FALSE)</f>
        <v xml:space="preserve"> 36.7</v>
      </c>
    </row>
    <row r="551" spans="1:9">
      <c r="A551" s="235"/>
      <c r="B551" s="236"/>
      <c r="C551" s="256"/>
      <c r="D551" s="236"/>
      <c r="E551" s="272" t="s">
        <v>349</v>
      </c>
      <c r="F551" s="334" t="str">
        <f t="shared" si="44"/>
        <v>N0105_18</v>
      </c>
      <c r="G551" s="8" t="s">
        <v>349</v>
      </c>
      <c r="H551" s="8" t="str">
        <f t="shared" si="41"/>
        <v>18</v>
      </c>
      <c r="I551" s="8" t="str">
        <f>VLOOKUP(H551,燃料種!$A$2:$C$33,3,FALSE)</f>
        <v xml:space="preserve"> 37.7</v>
      </c>
    </row>
    <row r="552" spans="1:9">
      <c r="A552" s="235"/>
      <c r="B552" s="236"/>
      <c r="C552" s="256"/>
      <c r="D552" s="236"/>
      <c r="E552" s="272" t="s">
        <v>350</v>
      </c>
      <c r="F552" s="334" t="str">
        <f t="shared" si="44"/>
        <v>N0105_19</v>
      </c>
      <c r="G552" s="8" t="s">
        <v>350</v>
      </c>
      <c r="H552" s="8" t="str">
        <f t="shared" si="41"/>
        <v>19</v>
      </c>
      <c r="I552" s="8" t="str">
        <f>VLOOKUP(H552,燃料種!$A$2:$C$33,3,FALSE)</f>
        <v xml:space="preserve"> 39.1</v>
      </c>
    </row>
    <row r="553" spans="1:9">
      <c r="A553" s="235"/>
      <c r="B553" s="236"/>
      <c r="C553" s="256"/>
      <c r="D553" s="236"/>
      <c r="E553" s="272" t="s">
        <v>351</v>
      </c>
      <c r="F553" s="334" t="str">
        <f t="shared" si="44"/>
        <v>N0105_20</v>
      </c>
      <c r="G553" s="8" t="s">
        <v>351</v>
      </c>
      <c r="H553" s="8" t="str">
        <f t="shared" si="41"/>
        <v>20</v>
      </c>
      <c r="I553" s="8" t="str">
        <f>VLOOKUP(H553,燃料種!$A$2:$C$33,3,FALSE)</f>
        <v xml:space="preserve"> 41.9</v>
      </c>
    </row>
    <row r="554" spans="1:9">
      <c r="A554" s="235"/>
      <c r="B554" s="236"/>
      <c r="C554" s="256"/>
      <c r="D554" s="236"/>
      <c r="E554" s="272" t="s">
        <v>352</v>
      </c>
      <c r="F554" s="334" t="str">
        <f t="shared" si="44"/>
        <v>N0105_21</v>
      </c>
      <c r="G554" s="8" t="s">
        <v>352</v>
      </c>
      <c r="H554" s="8" t="str">
        <f t="shared" si="41"/>
        <v>21</v>
      </c>
      <c r="I554" s="8" t="str">
        <f>VLOOKUP(H554,燃料種!$A$2:$C$33,3,FALSE)</f>
        <v xml:space="preserve"> 40.2</v>
      </c>
    </row>
    <row r="555" spans="1:9">
      <c r="A555" s="235"/>
      <c r="B555" s="236"/>
      <c r="C555" s="256"/>
      <c r="D555" s="236"/>
      <c r="E555" s="272" t="s">
        <v>353</v>
      </c>
      <c r="F555" s="334" t="str">
        <f t="shared" si="44"/>
        <v>N0105_22</v>
      </c>
      <c r="G555" s="8" t="s">
        <v>353</v>
      </c>
      <c r="H555" s="8" t="str">
        <f t="shared" si="41"/>
        <v>22</v>
      </c>
      <c r="I555" s="8" t="str">
        <f>VLOOKUP(H555,燃料種!$A$2:$C$33,3,FALSE)</f>
        <v xml:space="preserve"> 37.9</v>
      </c>
    </row>
    <row r="556" spans="1:9">
      <c r="A556" s="235"/>
      <c r="B556" s="236"/>
      <c r="C556" s="256"/>
      <c r="D556" s="236"/>
      <c r="E556" s="272" t="s">
        <v>332</v>
      </c>
      <c r="F556" s="334" t="str">
        <f t="shared" si="44"/>
        <v>N0105_23</v>
      </c>
      <c r="G556" s="8" t="s">
        <v>332</v>
      </c>
      <c r="H556" s="8" t="str">
        <f t="shared" si="41"/>
        <v>23</v>
      </c>
      <c r="I556" s="8" t="str">
        <f>VLOOKUP(H556,燃料種!$A$2:$C$33,3,FALSE)</f>
        <v xml:space="preserve"> 50.8</v>
      </c>
    </row>
    <row r="557" spans="1:9">
      <c r="A557" s="235"/>
      <c r="B557" s="236"/>
      <c r="C557" s="256"/>
      <c r="D557" s="236"/>
      <c r="E557" s="272" t="s">
        <v>333</v>
      </c>
      <c r="F557" s="334" t="str">
        <f t="shared" si="44"/>
        <v>N0105_24</v>
      </c>
      <c r="G557" s="8" t="s">
        <v>333</v>
      </c>
      <c r="H557" s="8" t="str">
        <f t="shared" si="41"/>
        <v>24</v>
      </c>
      <c r="I557" s="8" t="str">
        <f>VLOOKUP(H557,燃料種!$A$2:$C$33,3,FALSE)</f>
        <v xml:space="preserve"> 44.9</v>
      </c>
    </row>
    <row r="558" spans="1:9">
      <c r="A558" s="235"/>
      <c r="B558" s="236"/>
      <c r="C558" s="256"/>
      <c r="D558" s="236"/>
      <c r="E558" s="272" t="s">
        <v>334</v>
      </c>
      <c r="F558" s="334" t="str">
        <f t="shared" si="44"/>
        <v>N0105_25</v>
      </c>
      <c r="G558" s="8" t="s">
        <v>334</v>
      </c>
      <c r="H558" s="8" t="str">
        <f t="shared" si="41"/>
        <v>25</v>
      </c>
      <c r="I558" s="8" t="str">
        <f>VLOOKUP(H558,燃料種!$A$2:$C$33,3,FALSE)</f>
        <v xml:space="preserve"> 54.6</v>
      </c>
    </row>
    <row r="559" spans="1:9">
      <c r="A559" s="235"/>
      <c r="B559" s="236"/>
      <c r="C559" s="256"/>
      <c r="D559" s="236"/>
      <c r="E559" s="272" t="s">
        <v>335</v>
      </c>
      <c r="F559" s="334" t="str">
        <f t="shared" si="44"/>
        <v>N0105_26</v>
      </c>
      <c r="G559" s="8" t="s">
        <v>335</v>
      </c>
      <c r="H559" s="8" t="str">
        <f t="shared" si="41"/>
        <v>26</v>
      </c>
      <c r="I559" s="8" t="str">
        <f>VLOOKUP(H559,燃料種!$A$2:$C$33,3,FALSE)</f>
        <v xml:space="preserve"> 43.5</v>
      </c>
    </row>
    <row r="560" spans="1:9">
      <c r="A560" s="235"/>
      <c r="B560" s="236"/>
      <c r="C560" s="256"/>
      <c r="D560" s="236"/>
      <c r="E560" s="272" t="s">
        <v>336</v>
      </c>
      <c r="F560" s="334" t="str">
        <f t="shared" si="44"/>
        <v>N0105_27</v>
      </c>
      <c r="G560" s="8" t="s">
        <v>336</v>
      </c>
      <c r="H560" s="8" t="str">
        <f t="shared" si="41"/>
        <v>27</v>
      </c>
      <c r="I560" s="8" t="str">
        <f>VLOOKUP(H560,燃料種!$A$2:$C$33,3,FALSE)</f>
        <v xml:space="preserve"> 21.1</v>
      </c>
    </row>
    <row r="561" spans="1:9">
      <c r="A561" s="235"/>
      <c r="B561" s="236"/>
      <c r="C561" s="256"/>
      <c r="D561" s="236"/>
      <c r="E561" s="272" t="s">
        <v>337</v>
      </c>
      <c r="F561" s="334" t="str">
        <f t="shared" si="44"/>
        <v>N0105_28</v>
      </c>
      <c r="G561" s="8" t="s">
        <v>337</v>
      </c>
      <c r="H561" s="8" t="str">
        <f t="shared" si="41"/>
        <v>28</v>
      </c>
      <c r="I561" s="8" t="str">
        <f>VLOOKUP(H561,燃料種!$A$2:$C$33,3,FALSE)</f>
        <v xml:space="preserve"> 3.41</v>
      </c>
    </row>
    <row r="562" spans="1:9">
      <c r="A562" s="235"/>
      <c r="B562" s="236"/>
      <c r="C562" s="256"/>
      <c r="D562" s="236"/>
      <c r="E562" s="272" t="s">
        <v>338</v>
      </c>
      <c r="F562" s="334" t="str">
        <f t="shared" si="44"/>
        <v>N0105_29</v>
      </c>
      <c r="G562" s="8" t="s">
        <v>338</v>
      </c>
      <c r="H562" s="8" t="str">
        <f t="shared" si="41"/>
        <v>29</v>
      </c>
      <c r="I562" s="8" t="str">
        <f>VLOOKUP(H562,燃料種!$A$2:$C$33,3,FALSE)</f>
        <v xml:space="preserve"> 8.41</v>
      </c>
    </row>
    <row r="563" spans="1:9">
      <c r="A563" s="235"/>
      <c r="B563" s="236"/>
      <c r="C563" s="256"/>
      <c r="D563" s="236"/>
      <c r="E563" s="272" t="s">
        <v>929</v>
      </c>
      <c r="F563" s="334" t="str">
        <f t="shared" si="44"/>
        <v>N0105_30</v>
      </c>
      <c r="G563" s="8" t="s">
        <v>339</v>
      </c>
      <c r="H563" s="8" t="str">
        <f t="shared" si="41"/>
        <v>30</v>
      </c>
      <c r="I563" s="8" t="str">
        <f>VLOOKUP(H563,燃料種!$A$2:$C$33,3,FALSE)</f>
        <v>46.04655</v>
      </c>
    </row>
    <row r="564" spans="1:9">
      <c r="A564" s="235"/>
      <c r="B564" s="236"/>
      <c r="C564" s="256"/>
      <c r="D564" s="19"/>
      <c r="E564" s="272" t="s">
        <v>340</v>
      </c>
      <c r="F564" s="334" t="str">
        <f t="shared" si="44"/>
        <v>N0105_31</v>
      </c>
      <c r="G564" s="8" t="s">
        <v>340</v>
      </c>
      <c r="H564" s="8" t="str">
        <f t="shared" si="41"/>
        <v>31</v>
      </c>
      <c r="I564" s="8" t="str">
        <f>VLOOKUP(H564,燃料種!$A$2:$C$33,3,FALSE)</f>
        <v xml:space="preserve"> 28.5</v>
      </c>
    </row>
    <row r="565" spans="1:9">
      <c r="A565" s="235"/>
      <c r="B565" s="236"/>
      <c r="C565" s="256"/>
      <c r="D565" s="262" t="s">
        <v>1803</v>
      </c>
      <c r="E565" s="272" t="s">
        <v>325</v>
      </c>
      <c r="F565" s="334" t="str">
        <f t="shared" ref="F565:F573" si="45">LEFT($D$565,5)&amp;"_"&amp;LEFT(E565,2)</f>
        <v>N0106_01</v>
      </c>
      <c r="G565" s="8" t="s">
        <v>325</v>
      </c>
      <c r="H565" s="8" t="str">
        <f t="shared" si="41"/>
        <v>01</v>
      </c>
      <c r="I565" s="8" t="str">
        <f>VLOOKUP(H565,燃料種!$A$2:$C$33,3,FALSE)</f>
        <v xml:space="preserve"> 29.0</v>
      </c>
    </row>
    <row r="566" spans="1:9">
      <c r="A566" s="235"/>
      <c r="B566" s="236"/>
      <c r="C566" s="256"/>
      <c r="D566" s="236"/>
      <c r="E566" s="272" t="s">
        <v>326</v>
      </c>
      <c r="F566" s="334" t="str">
        <f t="shared" si="45"/>
        <v>N0106_02</v>
      </c>
      <c r="G566" s="8" t="s">
        <v>326</v>
      </c>
      <c r="H566" s="8" t="str">
        <f t="shared" si="41"/>
        <v>02</v>
      </c>
      <c r="I566" s="8" t="str">
        <f>VLOOKUP(H566,燃料種!$A$2:$C$33,3,FALSE)</f>
        <v xml:space="preserve"> 25.7</v>
      </c>
    </row>
    <row r="567" spans="1:9">
      <c r="A567" s="235"/>
      <c r="B567" s="236"/>
      <c r="C567" s="256"/>
      <c r="D567" s="236"/>
      <c r="E567" s="272" t="s">
        <v>327</v>
      </c>
      <c r="F567" s="334" t="str">
        <f t="shared" si="45"/>
        <v>N0106_03</v>
      </c>
      <c r="G567" s="8" t="s">
        <v>327</v>
      </c>
      <c r="H567" s="8" t="str">
        <f t="shared" si="41"/>
        <v>03</v>
      </c>
      <c r="I567" s="8" t="str">
        <f>VLOOKUP(H567,燃料種!$A$2:$C$33,3,FALSE)</f>
        <v xml:space="preserve"> 26.9</v>
      </c>
    </row>
    <row r="568" spans="1:9">
      <c r="A568" s="235"/>
      <c r="B568" s="236"/>
      <c r="C568" s="256"/>
      <c r="D568" s="236"/>
      <c r="E568" s="272" t="s">
        <v>328</v>
      </c>
      <c r="F568" s="334" t="str">
        <f t="shared" si="45"/>
        <v>N0106_04</v>
      </c>
      <c r="G568" s="8" t="s">
        <v>328</v>
      </c>
      <c r="H568" s="8" t="str">
        <f t="shared" si="41"/>
        <v>04</v>
      </c>
      <c r="I568" s="8" t="str">
        <f>VLOOKUP(H568,燃料種!$A$2:$C$33,3,FALSE)</f>
        <v xml:space="preserve"> 29.4</v>
      </c>
    </row>
    <row r="569" spans="1:9">
      <c r="A569" s="235"/>
      <c r="B569" s="236"/>
      <c r="C569" s="256"/>
      <c r="D569" s="236"/>
      <c r="E569" s="272" t="s">
        <v>329</v>
      </c>
      <c r="F569" s="334" t="str">
        <f t="shared" si="45"/>
        <v>N0106_05</v>
      </c>
      <c r="G569" s="8" t="s">
        <v>329</v>
      </c>
      <c r="H569" s="8" t="str">
        <f t="shared" si="41"/>
        <v>05</v>
      </c>
      <c r="I569" s="8" t="str">
        <f>VLOOKUP(H569,燃料種!$A$2:$C$33,3,FALSE)</f>
        <v xml:space="preserve"> 29.9</v>
      </c>
    </row>
    <row r="570" spans="1:9">
      <c r="A570" s="235"/>
      <c r="B570" s="236"/>
      <c r="C570" s="256"/>
      <c r="D570" s="236"/>
      <c r="E570" s="272" t="s">
        <v>330</v>
      </c>
      <c r="F570" s="334" t="str">
        <f t="shared" si="45"/>
        <v>N0106_06</v>
      </c>
      <c r="G570" s="8" t="s">
        <v>330</v>
      </c>
      <c r="H570" s="8" t="str">
        <f t="shared" si="41"/>
        <v>06</v>
      </c>
      <c r="I570" s="8" t="str">
        <f>VLOOKUP(H570,燃料種!$A$2:$C$33,3,FALSE)</f>
        <v xml:space="preserve"> 23.9</v>
      </c>
    </row>
    <row r="571" spans="1:9">
      <c r="A571" s="235"/>
      <c r="B571" s="236"/>
      <c r="C571" s="256"/>
      <c r="D571" s="236"/>
      <c r="E571" s="272" t="s">
        <v>322</v>
      </c>
      <c r="F571" s="334" t="str">
        <f t="shared" si="45"/>
        <v>N0106_07</v>
      </c>
      <c r="G571" s="8" t="s">
        <v>322</v>
      </c>
      <c r="H571" s="8" t="str">
        <f t="shared" si="41"/>
        <v>07</v>
      </c>
      <c r="I571" s="8" t="str">
        <f>VLOOKUP(H571,燃料種!$A$2:$C$33,3,FALSE)</f>
        <v xml:space="preserve"> 14.4</v>
      </c>
    </row>
    <row r="572" spans="1:9">
      <c r="A572" s="235"/>
      <c r="B572" s="236"/>
      <c r="C572" s="256"/>
      <c r="D572" s="236"/>
      <c r="E572" s="272" t="s">
        <v>323</v>
      </c>
      <c r="F572" s="334" t="str">
        <f t="shared" si="45"/>
        <v>N0106_08</v>
      </c>
      <c r="G572" s="8" t="s">
        <v>323</v>
      </c>
      <c r="H572" s="8" t="str">
        <f t="shared" si="41"/>
        <v>08</v>
      </c>
      <c r="I572" s="8" t="str">
        <f>VLOOKUP(H572,燃料種!$A$2:$C$33,3,FALSE)</f>
        <v xml:space="preserve"> 30.5</v>
      </c>
    </row>
    <row r="573" spans="1:9">
      <c r="A573" s="235"/>
      <c r="B573" s="236"/>
      <c r="C573" s="256"/>
      <c r="D573" s="19"/>
      <c r="E573" s="272" t="s">
        <v>331</v>
      </c>
      <c r="F573" s="334" t="str">
        <f t="shared" si="45"/>
        <v>N0106_09</v>
      </c>
      <c r="G573" s="8" t="s">
        <v>331</v>
      </c>
      <c r="H573" s="8" t="str">
        <f t="shared" si="41"/>
        <v>09</v>
      </c>
      <c r="I573" s="8" t="str">
        <f>VLOOKUP(H573,燃料種!$A$2:$C$33,3,FALSE)</f>
        <v xml:space="preserve"> 33.1</v>
      </c>
    </row>
    <row r="574" spans="1:9">
      <c r="A574" s="235"/>
      <c r="B574" s="236"/>
      <c r="C574" s="256"/>
      <c r="D574" s="262" t="s">
        <v>1804</v>
      </c>
      <c r="E574" s="272" t="s">
        <v>341</v>
      </c>
      <c r="F574" s="334" t="str">
        <f t="shared" ref="F574:F586" si="46">LEFT($D$574,5)&amp;"_"&amp;LEFT(E574,2)</f>
        <v>N0107_10</v>
      </c>
      <c r="G574" s="8" t="s">
        <v>341</v>
      </c>
      <c r="H574" s="8" t="str">
        <f t="shared" si="41"/>
        <v>10</v>
      </c>
      <c r="I574" s="8" t="str">
        <f>VLOOKUP(H574,燃料種!$A$2:$C$33,3,FALSE)</f>
        <v xml:space="preserve"> 37.3</v>
      </c>
    </row>
    <row r="575" spans="1:9">
      <c r="A575" s="235"/>
      <c r="B575" s="236"/>
      <c r="C575" s="256"/>
      <c r="D575" s="236"/>
      <c r="E575" s="272" t="s">
        <v>342</v>
      </c>
      <c r="F575" s="334" t="str">
        <f t="shared" si="46"/>
        <v>N0107_11</v>
      </c>
      <c r="G575" s="8" t="s">
        <v>342</v>
      </c>
      <c r="H575" s="8" t="str">
        <f t="shared" si="41"/>
        <v>11</v>
      </c>
      <c r="I575" s="8" t="str">
        <f>VLOOKUP(H575,燃料種!$A$2:$C$33,3,FALSE)</f>
        <v xml:space="preserve"> 40.9</v>
      </c>
    </row>
    <row r="576" spans="1:9">
      <c r="A576" s="235"/>
      <c r="B576" s="236"/>
      <c r="C576" s="256"/>
      <c r="D576" s="236"/>
      <c r="E576" s="272" t="s">
        <v>343</v>
      </c>
      <c r="F576" s="334" t="str">
        <f t="shared" si="46"/>
        <v>N0107_12</v>
      </c>
      <c r="G576" s="8" t="s">
        <v>343</v>
      </c>
      <c r="H576" s="8" t="str">
        <f t="shared" si="41"/>
        <v>12</v>
      </c>
      <c r="I576" s="8" t="str">
        <f>VLOOKUP(H576,燃料種!$A$2:$C$33,3,FALSE)</f>
        <v xml:space="preserve"> 35.3</v>
      </c>
    </row>
    <row r="577" spans="1:9">
      <c r="A577" s="235"/>
      <c r="B577" s="236"/>
      <c r="C577" s="256"/>
      <c r="D577" s="236"/>
      <c r="E577" s="272" t="s">
        <v>344</v>
      </c>
      <c r="F577" s="334" t="str">
        <f t="shared" si="46"/>
        <v>N0107_13</v>
      </c>
      <c r="G577" s="8" t="s">
        <v>344</v>
      </c>
      <c r="H577" s="8" t="str">
        <f t="shared" si="41"/>
        <v>13</v>
      </c>
      <c r="I577" s="8" t="str">
        <f>VLOOKUP(H577,燃料種!$A$2:$C$33,3,FALSE)</f>
        <v xml:space="preserve"> 38.2</v>
      </c>
    </row>
    <row r="578" spans="1:9">
      <c r="A578" s="235"/>
      <c r="B578" s="236"/>
      <c r="C578" s="256"/>
      <c r="D578" s="236"/>
      <c r="E578" s="272" t="s">
        <v>345</v>
      </c>
      <c r="F578" s="334" t="str">
        <f t="shared" si="46"/>
        <v>N0107_14</v>
      </c>
      <c r="G578" s="8" t="s">
        <v>345</v>
      </c>
      <c r="H578" s="8" t="str">
        <f t="shared" si="41"/>
        <v>14</v>
      </c>
      <c r="I578" s="8" t="str">
        <f>VLOOKUP(H578,燃料種!$A$2:$C$33,3,FALSE)</f>
        <v xml:space="preserve"> 34.6</v>
      </c>
    </row>
    <row r="579" spans="1:9">
      <c r="A579" s="235"/>
      <c r="B579" s="236"/>
      <c r="C579" s="256"/>
      <c r="D579" s="236"/>
      <c r="E579" s="272" t="s">
        <v>346</v>
      </c>
      <c r="F579" s="334" t="str">
        <f t="shared" si="46"/>
        <v>N0107_15</v>
      </c>
      <c r="G579" s="8" t="s">
        <v>346</v>
      </c>
      <c r="H579" s="8" t="str">
        <f t="shared" ref="H579:H642" si="47">LEFT(G579,2)</f>
        <v>15</v>
      </c>
      <c r="I579" s="8" t="str">
        <f>VLOOKUP(H579,燃料種!$A$2:$C$33,3,FALSE)</f>
        <v xml:space="preserve"> 33.6</v>
      </c>
    </row>
    <row r="580" spans="1:9">
      <c r="A580" s="235"/>
      <c r="B580" s="236"/>
      <c r="C580" s="256"/>
      <c r="D580" s="236"/>
      <c r="E580" s="272" t="s">
        <v>347</v>
      </c>
      <c r="F580" s="334" t="str">
        <f t="shared" si="46"/>
        <v>N0107_16</v>
      </c>
      <c r="G580" s="8" t="s">
        <v>347</v>
      </c>
      <c r="H580" s="8" t="str">
        <f t="shared" si="47"/>
        <v>16</v>
      </c>
      <c r="I580" s="8" t="str">
        <f>VLOOKUP(H580,燃料種!$A$2:$C$33,3,FALSE)</f>
        <v xml:space="preserve"> 36.7</v>
      </c>
    </row>
    <row r="581" spans="1:9">
      <c r="A581" s="235"/>
      <c r="B581" s="236"/>
      <c r="C581" s="256"/>
      <c r="D581" s="236"/>
      <c r="E581" s="272" t="s">
        <v>348</v>
      </c>
      <c r="F581" s="334" t="str">
        <f t="shared" si="46"/>
        <v>N0107_17</v>
      </c>
      <c r="G581" s="8" t="s">
        <v>348</v>
      </c>
      <c r="H581" s="8" t="str">
        <f t="shared" si="47"/>
        <v>17</v>
      </c>
      <c r="I581" s="8" t="str">
        <f>VLOOKUP(H581,燃料種!$A$2:$C$33,3,FALSE)</f>
        <v xml:space="preserve"> 36.7</v>
      </c>
    </row>
    <row r="582" spans="1:9">
      <c r="A582" s="235"/>
      <c r="B582" s="236"/>
      <c r="C582" s="256"/>
      <c r="D582" s="236"/>
      <c r="E582" s="272" t="s">
        <v>349</v>
      </c>
      <c r="F582" s="334" t="str">
        <f t="shared" si="46"/>
        <v>N0107_18</v>
      </c>
      <c r="G582" s="8" t="s">
        <v>349</v>
      </c>
      <c r="H582" s="8" t="str">
        <f t="shared" si="47"/>
        <v>18</v>
      </c>
      <c r="I582" s="8" t="str">
        <f>VLOOKUP(H582,燃料種!$A$2:$C$33,3,FALSE)</f>
        <v xml:space="preserve"> 37.7</v>
      </c>
    </row>
    <row r="583" spans="1:9">
      <c r="A583" s="235"/>
      <c r="B583" s="236"/>
      <c r="C583" s="256"/>
      <c r="D583" s="236"/>
      <c r="E583" s="272" t="s">
        <v>350</v>
      </c>
      <c r="F583" s="334" t="str">
        <f t="shared" si="46"/>
        <v>N0107_19</v>
      </c>
      <c r="G583" s="8" t="s">
        <v>350</v>
      </c>
      <c r="H583" s="8" t="str">
        <f t="shared" si="47"/>
        <v>19</v>
      </c>
      <c r="I583" s="8" t="str">
        <f>VLOOKUP(H583,燃料種!$A$2:$C$33,3,FALSE)</f>
        <v xml:space="preserve"> 39.1</v>
      </c>
    </row>
    <row r="584" spans="1:9">
      <c r="A584" s="235"/>
      <c r="B584" s="236"/>
      <c r="C584" s="256"/>
      <c r="D584" s="236"/>
      <c r="E584" s="272" t="s">
        <v>351</v>
      </c>
      <c r="F584" s="334" t="str">
        <f t="shared" si="46"/>
        <v>N0107_20</v>
      </c>
      <c r="G584" s="8" t="s">
        <v>351</v>
      </c>
      <c r="H584" s="8" t="str">
        <f t="shared" si="47"/>
        <v>20</v>
      </c>
      <c r="I584" s="8" t="str">
        <f>VLOOKUP(H584,燃料種!$A$2:$C$33,3,FALSE)</f>
        <v xml:space="preserve"> 41.9</v>
      </c>
    </row>
    <row r="585" spans="1:9">
      <c r="A585" s="235"/>
      <c r="B585" s="236"/>
      <c r="C585" s="256"/>
      <c r="D585" s="236"/>
      <c r="E585" s="272" t="s">
        <v>352</v>
      </c>
      <c r="F585" s="334" t="str">
        <f t="shared" si="46"/>
        <v>N0107_21</v>
      </c>
      <c r="G585" s="8" t="s">
        <v>352</v>
      </c>
      <c r="H585" s="8" t="str">
        <f t="shared" si="47"/>
        <v>21</v>
      </c>
      <c r="I585" s="8" t="str">
        <f>VLOOKUP(H585,燃料種!$A$2:$C$33,3,FALSE)</f>
        <v xml:space="preserve"> 40.2</v>
      </c>
    </row>
    <row r="586" spans="1:9">
      <c r="A586" s="235"/>
      <c r="B586" s="236"/>
      <c r="C586" s="256"/>
      <c r="D586" s="19"/>
      <c r="E586" s="272" t="s">
        <v>353</v>
      </c>
      <c r="F586" s="334" t="str">
        <f t="shared" si="46"/>
        <v>N0107_22</v>
      </c>
      <c r="G586" s="8" t="s">
        <v>353</v>
      </c>
      <c r="H586" s="8" t="str">
        <f t="shared" si="47"/>
        <v>22</v>
      </c>
      <c r="I586" s="8" t="str">
        <f>VLOOKUP(H586,燃料種!$A$2:$C$33,3,FALSE)</f>
        <v xml:space="preserve"> 37.9</v>
      </c>
    </row>
    <row r="587" spans="1:9">
      <c r="A587" s="235"/>
      <c r="B587" s="236"/>
      <c r="C587" s="256"/>
      <c r="D587" s="262" t="s">
        <v>1805</v>
      </c>
      <c r="E587" s="272" t="s">
        <v>332</v>
      </c>
      <c r="F587" s="334" t="str">
        <f t="shared" ref="F587:F595" si="48">LEFT($D$587,5)&amp;"_"&amp;LEFT(E587,2)</f>
        <v>N0108_23</v>
      </c>
      <c r="G587" s="8" t="s">
        <v>332</v>
      </c>
      <c r="H587" s="8" t="str">
        <f t="shared" si="47"/>
        <v>23</v>
      </c>
      <c r="I587" s="8" t="str">
        <f>VLOOKUP(H587,燃料種!$A$2:$C$33,3,FALSE)</f>
        <v xml:space="preserve"> 50.8</v>
      </c>
    </row>
    <row r="588" spans="1:9">
      <c r="A588" s="235"/>
      <c r="B588" s="236"/>
      <c r="C588" s="256"/>
      <c r="D588" s="236"/>
      <c r="E588" s="272" t="s">
        <v>333</v>
      </c>
      <c r="F588" s="334" t="str">
        <f t="shared" si="48"/>
        <v>N0108_24</v>
      </c>
      <c r="G588" s="8" t="s">
        <v>333</v>
      </c>
      <c r="H588" s="8" t="str">
        <f t="shared" si="47"/>
        <v>24</v>
      </c>
      <c r="I588" s="8" t="str">
        <f>VLOOKUP(H588,燃料種!$A$2:$C$33,3,FALSE)</f>
        <v xml:space="preserve"> 44.9</v>
      </c>
    </row>
    <row r="589" spans="1:9">
      <c r="A589" s="235"/>
      <c r="B589" s="236"/>
      <c r="C589" s="256"/>
      <c r="D589" s="236"/>
      <c r="E589" s="272" t="s">
        <v>334</v>
      </c>
      <c r="F589" s="334" t="str">
        <f t="shared" si="48"/>
        <v>N0108_25</v>
      </c>
      <c r="G589" s="8" t="s">
        <v>334</v>
      </c>
      <c r="H589" s="8" t="str">
        <f t="shared" si="47"/>
        <v>25</v>
      </c>
      <c r="I589" s="8" t="str">
        <f>VLOOKUP(H589,燃料種!$A$2:$C$33,3,FALSE)</f>
        <v xml:space="preserve"> 54.6</v>
      </c>
    </row>
    <row r="590" spans="1:9">
      <c r="A590" s="235"/>
      <c r="B590" s="236"/>
      <c r="C590" s="256"/>
      <c r="D590" s="236"/>
      <c r="E590" s="272" t="s">
        <v>335</v>
      </c>
      <c r="F590" s="334" t="str">
        <f t="shared" si="48"/>
        <v>N0108_26</v>
      </c>
      <c r="G590" s="8" t="s">
        <v>335</v>
      </c>
      <c r="H590" s="8" t="str">
        <f t="shared" si="47"/>
        <v>26</v>
      </c>
      <c r="I590" s="8" t="str">
        <f>VLOOKUP(H590,燃料種!$A$2:$C$33,3,FALSE)</f>
        <v xml:space="preserve"> 43.5</v>
      </c>
    </row>
    <row r="591" spans="1:9">
      <c r="A591" s="235"/>
      <c r="B591" s="236"/>
      <c r="C591" s="256"/>
      <c r="D591" s="236"/>
      <c r="E591" s="272" t="s">
        <v>336</v>
      </c>
      <c r="F591" s="334" t="str">
        <f t="shared" si="48"/>
        <v>N0108_27</v>
      </c>
      <c r="G591" s="8" t="s">
        <v>336</v>
      </c>
      <c r="H591" s="8" t="str">
        <f t="shared" si="47"/>
        <v>27</v>
      </c>
      <c r="I591" s="8" t="str">
        <f>VLOOKUP(H591,燃料種!$A$2:$C$33,3,FALSE)</f>
        <v xml:space="preserve"> 21.1</v>
      </c>
    </row>
    <row r="592" spans="1:9">
      <c r="A592" s="235"/>
      <c r="B592" s="236"/>
      <c r="C592" s="256"/>
      <c r="D592" s="236"/>
      <c r="E592" s="272" t="s">
        <v>337</v>
      </c>
      <c r="F592" s="334" t="str">
        <f t="shared" si="48"/>
        <v>N0108_28</v>
      </c>
      <c r="G592" s="8" t="s">
        <v>337</v>
      </c>
      <c r="H592" s="8" t="str">
        <f t="shared" si="47"/>
        <v>28</v>
      </c>
      <c r="I592" s="8" t="str">
        <f>VLOOKUP(H592,燃料種!$A$2:$C$33,3,FALSE)</f>
        <v xml:space="preserve"> 3.41</v>
      </c>
    </row>
    <row r="593" spans="1:9">
      <c r="A593" s="235"/>
      <c r="B593" s="236"/>
      <c r="C593" s="256"/>
      <c r="D593" s="236"/>
      <c r="E593" s="272" t="s">
        <v>338</v>
      </c>
      <c r="F593" s="334" t="str">
        <f t="shared" si="48"/>
        <v>N0108_29</v>
      </c>
      <c r="G593" s="8" t="s">
        <v>338</v>
      </c>
      <c r="H593" s="8" t="str">
        <f t="shared" si="47"/>
        <v>29</v>
      </c>
      <c r="I593" s="8" t="str">
        <f>VLOOKUP(H593,燃料種!$A$2:$C$33,3,FALSE)</f>
        <v xml:space="preserve"> 8.41</v>
      </c>
    </row>
    <row r="594" spans="1:9">
      <c r="A594" s="235"/>
      <c r="B594" s="236"/>
      <c r="C594" s="256"/>
      <c r="D594" s="236"/>
      <c r="E594" s="272" t="s">
        <v>929</v>
      </c>
      <c r="F594" s="334" t="str">
        <f t="shared" si="48"/>
        <v>N0108_30</v>
      </c>
      <c r="G594" s="8" t="s">
        <v>339</v>
      </c>
      <c r="H594" s="8" t="str">
        <f t="shared" si="47"/>
        <v>30</v>
      </c>
      <c r="I594" s="8" t="str">
        <f>VLOOKUP(H594,燃料種!$A$2:$C$33,3,FALSE)</f>
        <v>46.04655</v>
      </c>
    </row>
    <row r="595" spans="1:9">
      <c r="A595" s="235"/>
      <c r="B595" s="236"/>
      <c r="C595" s="256"/>
      <c r="D595" s="19"/>
      <c r="E595" s="272" t="s">
        <v>340</v>
      </c>
      <c r="F595" s="334" t="str">
        <f t="shared" si="48"/>
        <v>N0108_31</v>
      </c>
      <c r="G595" s="8" t="s">
        <v>340</v>
      </c>
      <c r="H595" s="8" t="str">
        <f t="shared" si="47"/>
        <v>31</v>
      </c>
      <c r="I595" s="8" t="str">
        <f>VLOOKUP(H595,燃料種!$A$2:$C$33,3,FALSE)</f>
        <v xml:space="preserve"> 28.5</v>
      </c>
    </row>
    <row r="596" spans="1:9">
      <c r="A596" s="235"/>
      <c r="B596" s="236"/>
      <c r="C596" s="256"/>
      <c r="D596" s="262" t="s">
        <v>1806</v>
      </c>
      <c r="E596" s="272" t="s">
        <v>325</v>
      </c>
      <c r="F596" s="334" t="str">
        <f t="shared" ref="F596:F604" si="49">LEFT($D$596,5)&amp;"_"&amp;LEFT(E596,2)</f>
        <v>N0109_01</v>
      </c>
      <c r="G596" s="8" t="s">
        <v>325</v>
      </c>
      <c r="H596" s="8" t="str">
        <f t="shared" si="47"/>
        <v>01</v>
      </c>
      <c r="I596" s="8" t="str">
        <f>VLOOKUP(H596,燃料種!$A$2:$C$33,3,FALSE)</f>
        <v xml:space="preserve"> 29.0</v>
      </c>
    </row>
    <row r="597" spans="1:9">
      <c r="A597" s="235"/>
      <c r="B597" s="236"/>
      <c r="C597" s="256"/>
      <c r="D597" s="236"/>
      <c r="E597" s="272" t="s">
        <v>326</v>
      </c>
      <c r="F597" s="334" t="str">
        <f t="shared" si="49"/>
        <v>N0109_02</v>
      </c>
      <c r="G597" s="8" t="s">
        <v>326</v>
      </c>
      <c r="H597" s="8" t="str">
        <f t="shared" si="47"/>
        <v>02</v>
      </c>
      <c r="I597" s="8" t="str">
        <f>VLOOKUP(H597,燃料種!$A$2:$C$33,3,FALSE)</f>
        <v xml:space="preserve"> 25.7</v>
      </c>
    </row>
    <row r="598" spans="1:9">
      <c r="A598" s="235"/>
      <c r="B598" s="236"/>
      <c r="C598" s="256"/>
      <c r="D598" s="236"/>
      <c r="E598" s="272" t="s">
        <v>327</v>
      </c>
      <c r="F598" s="334" t="str">
        <f t="shared" si="49"/>
        <v>N0109_03</v>
      </c>
      <c r="G598" s="8" t="s">
        <v>327</v>
      </c>
      <c r="H598" s="8" t="str">
        <f t="shared" si="47"/>
        <v>03</v>
      </c>
      <c r="I598" s="8" t="str">
        <f>VLOOKUP(H598,燃料種!$A$2:$C$33,3,FALSE)</f>
        <v xml:space="preserve"> 26.9</v>
      </c>
    </row>
    <row r="599" spans="1:9">
      <c r="A599" s="235"/>
      <c r="B599" s="236"/>
      <c r="C599" s="256"/>
      <c r="D599" s="236"/>
      <c r="E599" s="272" t="s">
        <v>328</v>
      </c>
      <c r="F599" s="334" t="str">
        <f t="shared" si="49"/>
        <v>N0109_04</v>
      </c>
      <c r="G599" s="8" t="s">
        <v>328</v>
      </c>
      <c r="H599" s="8" t="str">
        <f t="shared" si="47"/>
        <v>04</v>
      </c>
      <c r="I599" s="8" t="str">
        <f>VLOOKUP(H599,燃料種!$A$2:$C$33,3,FALSE)</f>
        <v xml:space="preserve"> 29.4</v>
      </c>
    </row>
    <row r="600" spans="1:9">
      <c r="A600" s="235"/>
      <c r="B600" s="236"/>
      <c r="C600" s="256"/>
      <c r="D600" s="236"/>
      <c r="E600" s="272" t="s">
        <v>329</v>
      </c>
      <c r="F600" s="334" t="str">
        <f t="shared" si="49"/>
        <v>N0109_05</v>
      </c>
      <c r="G600" s="8" t="s">
        <v>329</v>
      </c>
      <c r="H600" s="8" t="str">
        <f t="shared" si="47"/>
        <v>05</v>
      </c>
      <c r="I600" s="8" t="str">
        <f>VLOOKUP(H600,燃料種!$A$2:$C$33,3,FALSE)</f>
        <v xml:space="preserve"> 29.9</v>
      </c>
    </row>
    <row r="601" spans="1:9">
      <c r="A601" s="235"/>
      <c r="B601" s="236"/>
      <c r="C601" s="256"/>
      <c r="D601" s="236"/>
      <c r="E601" s="272" t="s">
        <v>330</v>
      </c>
      <c r="F601" s="334" t="str">
        <f t="shared" si="49"/>
        <v>N0109_06</v>
      </c>
      <c r="G601" s="8" t="s">
        <v>330</v>
      </c>
      <c r="H601" s="8" t="str">
        <f t="shared" si="47"/>
        <v>06</v>
      </c>
      <c r="I601" s="8" t="str">
        <f>VLOOKUP(H601,燃料種!$A$2:$C$33,3,FALSE)</f>
        <v xml:space="preserve"> 23.9</v>
      </c>
    </row>
    <row r="602" spans="1:9">
      <c r="A602" s="235"/>
      <c r="B602" s="236"/>
      <c r="C602" s="256"/>
      <c r="D602" s="236"/>
      <c r="E602" s="272" t="s">
        <v>322</v>
      </c>
      <c r="F602" s="334" t="str">
        <f t="shared" si="49"/>
        <v>N0109_07</v>
      </c>
      <c r="G602" s="8" t="s">
        <v>322</v>
      </c>
      <c r="H602" s="8" t="str">
        <f t="shared" si="47"/>
        <v>07</v>
      </c>
      <c r="I602" s="8" t="str">
        <f>VLOOKUP(H602,燃料種!$A$2:$C$33,3,FALSE)</f>
        <v xml:space="preserve"> 14.4</v>
      </c>
    </row>
    <row r="603" spans="1:9">
      <c r="A603" s="235"/>
      <c r="B603" s="236"/>
      <c r="C603" s="256"/>
      <c r="D603" s="236"/>
      <c r="E603" s="272" t="s">
        <v>323</v>
      </c>
      <c r="F603" s="334" t="str">
        <f t="shared" si="49"/>
        <v>N0109_08</v>
      </c>
      <c r="G603" s="8" t="s">
        <v>323</v>
      </c>
      <c r="H603" s="8" t="str">
        <f t="shared" si="47"/>
        <v>08</v>
      </c>
      <c r="I603" s="8" t="str">
        <f>VLOOKUP(H603,燃料種!$A$2:$C$33,3,FALSE)</f>
        <v xml:space="preserve"> 30.5</v>
      </c>
    </row>
    <row r="604" spans="1:9">
      <c r="A604" s="235"/>
      <c r="B604" s="236"/>
      <c r="C604" s="256"/>
      <c r="D604" s="19"/>
      <c r="E604" s="272" t="s">
        <v>331</v>
      </c>
      <c r="F604" s="334" t="str">
        <f t="shared" si="49"/>
        <v>N0109_09</v>
      </c>
      <c r="G604" s="8" t="s">
        <v>331</v>
      </c>
      <c r="H604" s="8" t="str">
        <f t="shared" si="47"/>
        <v>09</v>
      </c>
      <c r="I604" s="8" t="str">
        <f>VLOOKUP(H604,燃料種!$A$2:$C$33,3,FALSE)</f>
        <v xml:space="preserve"> 33.1</v>
      </c>
    </row>
    <row r="605" spans="1:9">
      <c r="A605" s="235"/>
      <c r="B605" s="236"/>
      <c r="C605" s="256"/>
      <c r="D605" s="262" t="s">
        <v>1807</v>
      </c>
      <c r="E605" s="272" t="s">
        <v>341</v>
      </c>
      <c r="F605" s="334" t="str">
        <f t="shared" ref="F605:F617" si="50">LEFT($D$605,5)&amp;"_"&amp;LEFT(E605,2)</f>
        <v>N0110_10</v>
      </c>
      <c r="G605" s="8" t="s">
        <v>341</v>
      </c>
      <c r="H605" s="8" t="str">
        <f t="shared" si="47"/>
        <v>10</v>
      </c>
      <c r="I605" s="8" t="str">
        <f>VLOOKUP(H605,燃料種!$A$2:$C$33,3,FALSE)</f>
        <v xml:space="preserve"> 37.3</v>
      </c>
    </row>
    <row r="606" spans="1:9">
      <c r="A606" s="235"/>
      <c r="B606" s="236"/>
      <c r="C606" s="256"/>
      <c r="D606" s="236"/>
      <c r="E606" s="272" t="s">
        <v>342</v>
      </c>
      <c r="F606" s="334" t="str">
        <f t="shared" si="50"/>
        <v>N0110_11</v>
      </c>
      <c r="G606" s="8" t="s">
        <v>342</v>
      </c>
      <c r="H606" s="8" t="str">
        <f t="shared" si="47"/>
        <v>11</v>
      </c>
      <c r="I606" s="8" t="str">
        <f>VLOOKUP(H606,燃料種!$A$2:$C$33,3,FALSE)</f>
        <v xml:space="preserve"> 40.9</v>
      </c>
    </row>
    <row r="607" spans="1:9">
      <c r="A607" s="235"/>
      <c r="B607" s="236"/>
      <c r="C607" s="256"/>
      <c r="D607" s="236"/>
      <c r="E607" s="272" t="s">
        <v>343</v>
      </c>
      <c r="F607" s="334" t="str">
        <f t="shared" si="50"/>
        <v>N0110_12</v>
      </c>
      <c r="G607" s="8" t="s">
        <v>343</v>
      </c>
      <c r="H607" s="8" t="str">
        <f t="shared" si="47"/>
        <v>12</v>
      </c>
      <c r="I607" s="8" t="str">
        <f>VLOOKUP(H607,燃料種!$A$2:$C$33,3,FALSE)</f>
        <v xml:space="preserve"> 35.3</v>
      </c>
    </row>
    <row r="608" spans="1:9">
      <c r="A608" s="235"/>
      <c r="B608" s="236"/>
      <c r="C608" s="256"/>
      <c r="D608" s="236"/>
      <c r="E608" s="272" t="s">
        <v>344</v>
      </c>
      <c r="F608" s="334" t="str">
        <f t="shared" si="50"/>
        <v>N0110_13</v>
      </c>
      <c r="G608" s="8" t="s">
        <v>344</v>
      </c>
      <c r="H608" s="8" t="str">
        <f t="shared" si="47"/>
        <v>13</v>
      </c>
      <c r="I608" s="8" t="str">
        <f>VLOOKUP(H608,燃料種!$A$2:$C$33,3,FALSE)</f>
        <v xml:space="preserve"> 38.2</v>
      </c>
    </row>
    <row r="609" spans="1:9">
      <c r="A609" s="235"/>
      <c r="B609" s="236"/>
      <c r="C609" s="256"/>
      <c r="D609" s="236"/>
      <c r="E609" s="272" t="s">
        <v>345</v>
      </c>
      <c r="F609" s="334" t="str">
        <f t="shared" si="50"/>
        <v>N0110_14</v>
      </c>
      <c r="G609" s="8" t="s">
        <v>345</v>
      </c>
      <c r="H609" s="8" t="str">
        <f t="shared" si="47"/>
        <v>14</v>
      </c>
      <c r="I609" s="8" t="str">
        <f>VLOOKUP(H609,燃料種!$A$2:$C$33,3,FALSE)</f>
        <v xml:space="preserve"> 34.6</v>
      </c>
    </row>
    <row r="610" spans="1:9">
      <c r="A610" s="235"/>
      <c r="B610" s="236"/>
      <c r="C610" s="256"/>
      <c r="D610" s="236"/>
      <c r="E610" s="272" t="s">
        <v>346</v>
      </c>
      <c r="F610" s="334" t="str">
        <f t="shared" si="50"/>
        <v>N0110_15</v>
      </c>
      <c r="G610" s="8" t="s">
        <v>346</v>
      </c>
      <c r="H610" s="8" t="str">
        <f t="shared" si="47"/>
        <v>15</v>
      </c>
      <c r="I610" s="8" t="str">
        <f>VLOOKUP(H610,燃料種!$A$2:$C$33,3,FALSE)</f>
        <v xml:space="preserve"> 33.6</v>
      </c>
    </row>
    <row r="611" spans="1:9">
      <c r="A611" s="235"/>
      <c r="B611" s="236"/>
      <c r="C611" s="256"/>
      <c r="D611" s="236"/>
      <c r="E611" s="272" t="s">
        <v>347</v>
      </c>
      <c r="F611" s="334" t="str">
        <f t="shared" si="50"/>
        <v>N0110_16</v>
      </c>
      <c r="G611" s="8" t="s">
        <v>347</v>
      </c>
      <c r="H611" s="8" t="str">
        <f t="shared" si="47"/>
        <v>16</v>
      </c>
      <c r="I611" s="8" t="str">
        <f>VLOOKUP(H611,燃料種!$A$2:$C$33,3,FALSE)</f>
        <v xml:space="preserve"> 36.7</v>
      </c>
    </row>
    <row r="612" spans="1:9">
      <c r="A612" s="235"/>
      <c r="B612" s="236"/>
      <c r="C612" s="256"/>
      <c r="D612" s="236"/>
      <c r="E612" s="272" t="s">
        <v>348</v>
      </c>
      <c r="F612" s="334" t="str">
        <f t="shared" si="50"/>
        <v>N0110_17</v>
      </c>
      <c r="G612" s="8" t="s">
        <v>348</v>
      </c>
      <c r="H612" s="8" t="str">
        <f t="shared" si="47"/>
        <v>17</v>
      </c>
      <c r="I612" s="8" t="str">
        <f>VLOOKUP(H612,燃料種!$A$2:$C$33,3,FALSE)</f>
        <v xml:space="preserve"> 36.7</v>
      </c>
    </row>
    <row r="613" spans="1:9">
      <c r="A613" s="235"/>
      <c r="B613" s="236"/>
      <c r="C613" s="256"/>
      <c r="D613" s="236"/>
      <c r="E613" s="272" t="s">
        <v>349</v>
      </c>
      <c r="F613" s="334" t="str">
        <f t="shared" si="50"/>
        <v>N0110_18</v>
      </c>
      <c r="G613" s="8" t="s">
        <v>349</v>
      </c>
      <c r="H613" s="8" t="str">
        <f t="shared" si="47"/>
        <v>18</v>
      </c>
      <c r="I613" s="8" t="str">
        <f>VLOOKUP(H613,燃料種!$A$2:$C$33,3,FALSE)</f>
        <v xml:space="preserve"> 37.7</v>
      </c>
    </row>
    <row r="614" spans="1:9">
      <c r="A614" s="235"/>
      <c r="B614" s="236"/>
      <c r="C614" s="256"/>
      <c r="D614" s="236"/>
      <c r="E614" s="272" t="s">
        <v>350</v>
      </c>
      <c r="F614" s="334" t="str">
        <f t="shared" si="50"/>
        <v>N0110_19</v>
      </c>
      <c r="G614" s="8" t="s">
        <v>350</v>
      </c>
      <c r="H614" s="8" t="str">
        <f t="shared" si="47"/>
        <v>19</v>
      </c>
      <c r="I614" s="8" t="str">
        <f>VLOOKUP(H614,燃料種!$A$2:$C$33,3,FALSE)</f>
        <v xml:space="preserve"> 39.1</v>
      </c>
    </row>
    <row r="615" spans="1:9">
      <c r="A615" s="235"/>
      <c r="B615" s="236"/>
      <c r="C615" s="256"/>
      <c r="D615" s="236"/>
      <c r="E615" s="272" t="s">
        <v>351</v>
      </c>
      <c r="F615" s="334" t="str">
        <f t="shared" si="50"/>
        <v>N0110_20</v>
      </c>
      <c r="G615" s="8" t="s">
        <v>351</v>
      </c>
      <c r="H615" s="8" t="str">
        <f t="shared" si="47"/>
        <v>20</v>
      </c>
      <c r="I615" s="8" t="str">
        <f>VLOOKUP(H615,燃料種!$A$2:$C$33,3,FALSE)</f>
        <v xml:space="preserve"> 41.9</v>
      </c>
    </row>
    <row r="616" spans="1:9">
      <c r="A616" s="235"/>
      <c r="B616" s="236"/>
      <c r="C616" s="256"/>
      <c r="D616" s="236"/>
      <c r="E616" s="272" t="s">
        <v>352</v>
      </c>
      <c r="F616" s="334" t="str">
        <f t="shared" si="50"/>
        <v>N0110_21</v>
      </c>
      <c r="G616" s="8" t="s">
        <v>352</v>
      </c>
      <c r="H616" s="8" t="str">
        <f t="shared" si="47"/>
        <v>21</v>
      </c>
      <c r="I616" s="8" t="str">
        <f>VLOOKUP(H616,燃料種!$A$2:$C$33,3,FALSE)</f>
        <v xml:space="preserve"> 40.2</v>
      </c>
    </row>
    <row r="617" spans="1:9">
      <c r="A617" s="235"/>
      <c r="B617" s="236"/>
      <c r="C617" s="256"/>
      <c r="D617" s="19"/>
      <c r="E617" s="272" t="s">
        <v>353</v>
      </c>
      <c r="F617" s="334" t="str">
        <f t="shared" si="50"/>
        <v>N0110_22</v>
      </c>
      <c r="G617" s="8" t="s">
        <v>353</v>
      </c>
      <c r="H617" s="8" t="str">
        <f t="shared" si="47"/>
        <v>22</v>
      </c>
      <c r="I617" s="8" t="str">
        <f>VLOOKUP(H617,燃料種!$A$2:$C$33,3,FALSE)</f>
        <v xml:space="preserve"> 37.9</v>
      </c>
    </row>
    <row r="618" spans="1:9">
      <c r="A618" s="235"/>
      <c r="B618" s="236"/>
      <c r="C618" s="256"/>
      <c r="D618" s="262" t="s">
        <v>1808</v>
      </c>
      <c r="E618" s="272" t="s">
        <v>332</v>
      </c>
      <c r="F618" s="334" t="str">
        <f t="shared" ref="F618:F626" si="51">LEFT($D$618,5)&amp;"_"&amp;LEFT(E618,2)</f>
        <v>N0111_23</v>
      </c>
      <c r="G618" s="8" t="s">
        <v>332</v>
      </c>
      <c r="H618" s="8" t="str">
        <f t="shared" si="47"/>
        <v>23</v>
      </c>
      <c r="I618" s="8" t="str">
        <f>VLOOKUP(H618,燃料種!$A$2:$C$33,3,FALSE)</f>
        <v xml:space="preserve"> 50.8</v>
      </c>
    </row>
    <row r="619" spans="1:9">
      <c r="A619" s="235"/>
      <c r="B619" s="236"/>
      <c r="C619" s="256"/>
      <c r="D619" s="236"/>
      <c r="E619" s="272" t="s">
        <v>333</v>
      </c>
      <c r="F619" s="334" t="str">
        <f t="shared" si="51"/>
        <v>N0111_24</v>
      </c>
      <c r="G619" s="8" t="s">
        <v>333</v>
      </c>
      <c r="H619" s="8" t="str">
        <f t="shared" si="47"/>
        <v>24</v>
      </c>
      <c r="I619" s="8" t="str">
        <f>VLOOKUP(H619,燃料種!$A$2:$C$33,3,FALSE)</f>
        <v xml:space="preserve"> 44.9</v>
      </c>
    </row>
    <row r="620" spans="1:9">
      <c r="A620" s="235"/>
      <c r="B620" s="236"/>
      <c r="C620" s="256"/>
      <c r="D620" s="236"/>
      <c r="E620" s="272" t="s">
        <v>334</v>
      </c>
      <c r="F620" s="334" t="str">
        <f t="shared" si="51"/>
        <v>N0111_25</v>
      </c>
      <c r="G620" s="8" t="s">
        <v>334</v>
      </c>
      <c r="H620" s="8" t="str">
        <f t="shared" si="47"/>
        <v>25</v>
      </c>
      <c r="I620" s="8" t="str">
        <f>VLOOKUP(H620,燃料種!$A$2:$C$33,3,FALSE)</f>
        <v xml:space="preserve"> 54.6</v>
      </c>
    </row>
    <row r="621" spans="1:9">
      <c r="A621" s="235"/>
      <c r="B621" s="236"/>
      <c r="C621" s="256"/>
      <c r="D621" s="236"/>
      <c r="E621" s="272" t="s">
        <v>335</v>
      </c>
      <c r="F621" s="334" t="str">
        <f t="shared" si="51"/>
        <v>N0111_26</v>
      </c>
      <c r="G621" s="8" t="s">
        <v>335</v>
      </c>
      <c r="H621" s="8" t="str">
        <f t="shared" si="47"/>
        <v>26</v>
      </c>
      <c r="I621" s="8" t="str">
        <f>VLOOKUP(H621,燃料種!$A$2:$C$33,3,FALSE)</f>
        <v xml:space="preserve"> 43.5</v>
      </c>
    </row>
    <row r="622" spans="1:9">
      <c r="A622" s="235"/>
      <c r="B622" s="236"/>
      <c r="C622" s="256"/>
      <c r="D622" s="236"/>
      <c r="E622" s="272" t="s">
        <v>336</v>
      </c>
      <c r="F622" s="334" t="str">
        <f t="shared" si="51"/>
        <v>N0111_27</v>
      </c>
      <c r="G622" s="8" t="s">
        <v>336</v>
      </c>
      <c r="H622" s="8" t="str">
        <f t="shared" si="47"/>
        <v>27</v>
      </c>
      <c r="I622" s="8" t="str">
        <f>VLOOKUP(H622,燃料種!$A$2:$C$33,3,FALSE)</f>
        <v xml:space="preserve"> 21.1</v>
      </c>
    </row>
    <row r="623" spans="1:9">
      <c r="A623" s="235"/>
      <c r="B623" s="236"/>
      <c r="C623" s="256"/>
      <c r="D623" s="236"/>
      <c r="E623" s="272" t="s">
        <v>337</v>
      </c>
      <c r="F623" s="334" t="str">
        <f t="shared" si="51"/>
        <v>N0111_28</v>
      </c>
      <c r="G623" s="8" t="s">
        <v>337</v>
      </c>
      <c r="H623" s="8" t="str">
        <f t="shared" si="47"/>
        <v>28</v>
      </c>
      <c r="I623" s="8" t="str">
        <f>VLOOKUP(H623,燃料種!$A$2:$C$33,3,FALSE)</f>
        <v xml:space="preserve"> 3.41</v>
      </c>
    </row>
    <row r="624" spans="1:9">
      <c r="A624" s="235"/>
      <c r="B624" s="236"/>
      <c r="C624" s="256"/>
      <c r="D624" s="236"/>
      <c r="E624" s="272" t="s">
        <v>338</v>
      </c>
      <c r="F624" s="334" t="str">
        <f t="shared" si="51"/>
        <v>N0111_29</v>
      </c>
      <c r="G624" s="8" t="s">
        <v>338</v>
      </c>
      <c r="H624" s="8" t="str">
        <f t="shared" si="47"/>
        <v>29</v>
      </c>
      <c r="I624" s="8" t="str">
        <f>VLOOKUP(H624,燃料種!$A$2:$C$33,3,FALSE)</f>
        <v xml:space="preserve"> 8.41</v>
      </c>
    </row>
    <row r="625" spans="1:9">
      <c r="A625" s="235"/>
      <c r="B625" s="236"/>
      <c r="C625" s="256"/>
      <c r="D625" s="236"/>
      <c r="E625" s="272" t="s">
        <v>929</v>
      </c>
      <c r="F625" s="334" t="str">
        <f t="shared" si="51"/>
        <v>N0111_30</v>
      </c>
      <c r="G625" s="8" t="s">
        <v>339</v>
      </c>
      <c r="H625" s="8" t="str">
        <f t="shared" si="47"/>
        <v>30</v>
      </c>
      <c r="I625" s="8" t="str">
        <f>VLOOKUP(H625,燃料種!$A$2:$C$33,3,FALSE)</f>
        <v>46.04655</v>
      </c>
    </row>
    <row r="626" spans="1:9">
      <c r="A626" s="235"/>
      <c r="B626" s="236"/>
      <c r="C626" s="256"/>
      <c r="D626" s="19"/>
      <c r="E626" s="272" t="s">
        <v>340</v>
      </c>
      <c r="F626" s="334" t="str">
        <f t="shared" si="51"/>
        <v>N0111_31</v>
      </c>
      <c r="G626" s="8" t="s">
        <v>340</v>
      </c>
      <c r="H626" s="8" t="str">
        <f t="shared" si="47"/>
        <v>31</v>
      </c>
      <c r="I626" s="8" t="str">
        <f>VLOOKUP(H626,燃料種!$A$2:$C$33,3,FALSE)</f>
        <v xml:space="preserve"> 28.5</v>
      </c>
    </row>
    <row r="627" spans="1:9">
      <c r="A627" s="235"/>
      <c r="B627" s="236"/>
      <c r="C627" s="256"/>
      <c r="D627" s="262" t="s">
        <v>1809</v>
      </c>
      <c r="E627" s="272" t="s">
        <v>325</v>
      </c>
      <c r="F627" s="334" t="str">
        <f t="shared" ref="F627:F635" si="52">LEFT($D$627,5)&amp;"_"&amp;LEFT(E627,2)</f>
        <v>N0112_01</v>
      </c>
      <c r="G627" s="8" t="s">
        <v>325</v>
      </c>
      <c r="H627" s="8" t="str">
        <f t="shared" si="47"/>
        <v>01</v>
      </c>
      <c r="I627" s="8" t="str">
        <f>VLOOKUP(H627,燃料種!$A$2:$C$33,3,FALSE)</f>
        <v xml:space="preserve"> 29.0</v>
      </c>
    </row>
    <row r="628" spans="1:9">
      <c r="A628" s="235"/>
      <c r="B628" s="236"/>
      <c r="C628" s="256"/>
      <c r="D628" s="236"/>
      <c r="E628" s="272" t="s">
        <v>326</v>
      </c>
      <c r="F628" s="334" t="str">
        <f t="shared" si="52"/>
        <v>N0112_02</v>
      </c>
      <c r="G628" s="8" t="s">
        <v>326</v>
      </c>
      <c r="H628" s="8" t="str">
        <f t="shared" si="47"/>
        <v>02</v>
      </c>
      <c r="I628" s="8" t="str">
        <f>VLOOKUP(H628,燃料種!$A$2:$C$33,3,FALSE)</f>
        <v xml:space="preserve"> 25.7</v>
      </c>
    </row>
    <row r="629" spans="1:9">
      <c r="A629" s="235"/>
      <c r="B629" s="236"/>
      <c r="C629" s="256"/>
      <c r="D629" s="236"/>
      <c r="E629" s="272" t="s">
        <v>327</v>
      </c>
      <c r="F629" s="334" t="str">
        <f t="shared" si="52"/>
        <v>N0112_03</v>
      </c>
      <c r="G629" s="8" t="s">
        <v>327</v>
      </c>
      <c r="H629" s="8" t="str">
        <f t="shared" si="47"/>
        <v>03</v>
      </c>
      <c r="I629" s="8" t="str">
        <f>VLOOKUP(H629,燃料種!$A$2:$C$33,3,FALSE)</f>
        <v xml:space="preserve"> 26.9</v>
      </c>
    </row>
    <row r="630" spans="1:9">
      <c r="A630" s="235"/>
      <c r="B630" s="236"/>
      <c r="C630" s="256"/>
      <c r="D630" s="236"/>
      <c r="E630" s="272" t="s">
        <v>328</v>
      </c>
      <c r="F630" s="334" t="str">
        <f t="shared" si="52"/>
        <v>N0112_04</v>
      </c>
      <c r="G630" s="8" t="s">
        <v>328</v>
      </c>
      <c r="H630" s="8" t="str">
        <f t="shared" si="47"/>
        <v>04</v>
      </c>
      <c r="I630" s="8" t="str">
        <f>VLOOKUP(H630,燃料種!$A$2:$C$33,3,FALSE)</f>
        <v xml:space="preserve"> 29.4</v>
      </c>
    </row>
    <row r="631" spans="1:9">
      <c r="A631" s="235"/>
      <c r="B631" s="236"/>
      <c r="C631" s="256"/>
      <c r="D631" s="236"/>
      <c r="E631" s="272" t="s">
        <v>329</v>
      </c>
      <c r="F631" s="334" t="str">
        <f t="shared" si="52"/>
        <v>N0112_05</v>
      </c>
      <c r="G631" s="8" t="s">
        <v>329</v>
      </c>
      <c r="H631" s="8" t="str">
        <f t="shared" si="47"/>
        <v>05</v>
      </c>
      <c r="I631" s="8" t="str">
        <f>VLOOKUP(H631,燃料種!$A$2:$C$33,3,FALSE)</f>
        <v xml:space="preserve"> 29.9</v>
      </c>
    </row>
    <row r="632" spans="1:9">
      <c r="A632" s="235"/>
      <c r="B632" s="236"/>
      <c r="C632" s="256"/>
      <c r="D632" s="236"/>
      <c r="E632" s="272" t="s">
        <v>330</v>
      </c>
      <c r="F632" s="334" t="str">
        <f t="shared" si="52"/>
        <v>N0112_06</v>
      </c>
      <c r="G632" s="8" t="s">
        <v>330</v>
      </c>
      <c r="H632" s="8" t="str">
        <f t="shared" si="47"/>
        <v>06</v>
      </c>
      <c r="I632" s="8" t="str">
        <f>VLOOKUP(H632,燃料種!$A$2:$C$33,3,FALSE)</f>
        <v xml:space="preserve"> 23.9</v>
      </c>
    </row>
    <row r="633" spans="1:9">
      <c r="A633" s="235"/>
      <c r="B633" s="236"/>
      <c r="C633" s="256"/>
      <c r="D633" s="236"/>
      <c r="E633" s="272" t="s">
        <v>322</v>
      </c>
      <c r="F633" s="334" t="str">
        <f t="shared" si="52"/>
        <v>N0112_07</v>
      </c>
      <c r="G633" s="8" t="s">
        <v>322</v>
      </c>
      <c r="H633" s="8" t="str">
        <f t="shared" si="47"/>
        <v>07</v>
      </c>
      <c r="I633" s="8" t="str">
        <f>VLOOKUP(H633,燃料種!$A$2:$C$33,3,FALSE)</f>
        <v xml:space="preserve"> 14.4</v>
      </c>
    </row>
    <row r="634" spans="1:9">
      <c r="A634" s="235"/>
      <c r="B634" s="236"/>
      <c r="C634" s="256"/>
      <c r="D634" s="236"/>
      <c r="E634" s="272" t="s">
        <v>323</v>
      </c>
      <c r="F634" s="334" t="str">
        <f t="shared" si="52"/>
        <v>N0112_08</v>
      </c>
      <c r="G634" s="8" t="s">
        <v>323</v>
      </c>
      <c r="H634" s="8" t="str">
        <f t="shared" si="47"/>
        <v>08</v>
      </c>
      <c r="I634" s="8" t="str">
        <f>VLOOKUP(H634,燃料種!$A$2:$C$33,3,FALSE)</f>
        <v xml:space="preserve"> 30.5</v>
      </c>
    </row>
    <row r="635" spans="1:9">
      <c r="A635" s="235"/>
      <c r="B635" s="236"/>
      <c r="C635" s="256"/>
      <c r="D635" s="19"/>
      <c r="E635" s="272" t="s">
        <v>331</v>
      </c>
      <c r="F635" s="334" t="str">
        <f t="shared" si="52"/>
        <v>N0112_09</v>
      </c>
      <c r="G635" s="8" t="s">
        <v>331</v>
      </c>
      <c r="H635" s="8" t="str">
        <f t="shared" si="47"/>
        <v>09</v>
      </c>
      <c r="I635" s="8" t="str">
        <f>VLOOKUP(H635,燃料種!$A$2:$C$33,3,FALSE)</f>
        <v xml:space="preserve"> 33.1</v>
      </c>
    </row>
    <row r="636" spans="1:9">
      <c r="A636" s="235"/>
      <c r="B636" s="236"/>
      <c r="C636" s="256"/>
      <c r="D636" s="262" t="s">
        <v>1810</v>
      </c>
      <c r="E636" s="272" t="s">
        <v>341</v>
      </c>
      <c r="F636" s="334" t="str">
        <f t="shared" ref="F636:F648" si="53">LEFT($D$636,5)&amp;"_"&amp;LEFT(E636,2)</f>
        <v>N0113_10</v>
      </c>
      <c r="G636" s="8" t="s">
        <v>341</v>
      </c>
      <c r="H636" s="8" t="str">
        <f t="shared" si="47"/>
        <v>10</v>
      </c>
      <c r="I636" s="8" t="str">
        <f>VLOOKUP(H636,燃料種!$A$2:$C$33,3,FALSE)</f>
        <v xml:space="preserve"> 37.3</v>
      </c>
    </row>
    <row r="637" spans="1:9">
      <c r="A637" s="235"/>
      <c r="B637" s="236"/>
      <c r="C637" s="256"/>
      <c r="D637" s="236"/>
      <c r="E637" s="272" t="s">
        <v>342</v>
      </c>
      <c r="F637" s="334" t="str">
        <f t="shared" si="53"/>
        <v>N0113_11</v>
      </c>
      <c r="G637" s="8" t="s">
        <v>342</v>
      </c>
      <c r="H637" s="8" t="str">
        <f t="shared" si="47"/>
        <v>11</v>
      </c>
      <c r="I637" s="8" t="str">
        <f>VLOOKUP(H637,燃料種!$A$2:$C$33,3,FALSE)</f>
        <v xml:space="preserve"> 40.9</v>
      </c>
    </row>
    <row r="638" spans="1:9">
      <c r="A638" s="235"/>
      <c r="B638" s="236"/>
      <c r="C638" s="256"/>
      <c r="D638" s="236"/>
      <c r="E638" s="272" t="s">
        <v>343</v>
      </c>
      <c r="F638" s="334" t="str">
        <f t="shared" si="53"/>
        <v>N0113_12</v>
      </c>
      <c r="G638" s="8" t="s">
        <v>343</v>
      </c>
      <c r="H638" s="8" t="str">
        <f t="shared" si="47"/>
        <v>12</v>
      </c>
      <c r="I638" s="8" t="str">
        <f>VLOOKUP(H638,燃料種!$A$2:$C$33,3,FALSE)</f>
        <v xml:space="preserve"> 35.3</v>
      </c>
    </row>
    <row r="639" spans="1:9">
      <c r="A639" s="235"/>
      <c r="B639" s="236"/>
      <c r="C639" s="256"/>
      <c r="D639" s="236"/>
      <c r="E639" s="272" t="s">
        <v>344</v>
      </c>
      <c r="F639" s="334" t="str">
        <f t="shared" si="53"/>
        <v>N0113_13</v>
      </c>
      <c r="G639" s="8" t="s">
        <v>344</v>
      </c>
      <c r="H639" s="8" t="str">
        <f t="shared" si="47"/>
        <v>13</v>
      </c>
      <c r="I639" s="8" t="str">
        <f>VLOOKUP(H639,燃料種!$A$2:$C$33,3,FALSE)</f>
        <v xml:space="preserve"> 38.2</v>
      </c>
    </row>
    <row r="640" spans="1:9">
      <c r="A640" s="235"/>
      <c r="B640" s="236"/>
      <c r="C640" s="256"/>
      <c r="D640" s="236"/>
      <c r="E640" s="272" t="s">
        <v>345</v>
      </c>
      <c r="F640" s="334" t="str">
        <f t="shared" si="53"/>
        <v>N0113_14</v>
      </c>
      <c r="G640" s="8" t="s">
        <v>345</v>
      </c>
      <c r="H640" s="8" t="str">
        <f t="shared" si="47"/>
        <v>14</v>
      </c>
      <c r="I640" s="8" t="str">
        <f>VLOOKUP(H640,燃料種!$A$2:$C$33,3,FALSE)</f>
        <v xml:space="preserve"> 34.6</v>
      </c>
    </row>
    <row r="641" spans="1:9">
      <c r="A641" s="235"/>
      <c r="B641" s="236"/>
      <c r="C641" s="256"/>
      <c r="D641" s="236"/>
      <c r="E641" s="272" t="s">
        <v>346</v>
      </c>
      <c r="F641" s="334" t="str">
        <f t="shared" si="53"/>
        <v>N0113_15</v>
      </c>
      <c r="G641" s="8" t="s">
        <v>346</v>
      </c>
      <c r="H641" s="8" t="str">
        <f t="shared" si="47"/>
        <v>15</v>
      </c>
      <c r="I641" s="8" t="str">
        <f>VLOOKUP(H641,燃料種!$A$2:$C$33,3,FALSE)</f>
        <v xml:space="preserve"> 33.6</v>
      </c>
    </row>
    <row r="642" spans="1:9">
      <c r="A642" s="235"/>
      <c r="B642" s="236"/>
      <c r="C642" s="256"/>
      <c r="D642" s="236"/>
      <c r="E642" s="272" t="s">
        <v>347</v>
      </c>
      <c r="F642" s="334" t="str">
        <f t="shared" si="53"/>
        <v>N0113_16</v>
      </c>
      <c r="G642" s="8" t="s">
        <v>347</v>
      </c>
      <c r="H642" s="8" t="str">
        <f t="shared" si="47"/>
        <v>16</v>
      </c>
      <c r="I642" s="8" t="str">
        <f>VLOOKUP(H642,燃料種!$A$2:$C$33,3,FALSE)</f>
        <v xml:space="preserve"> 36.7</v>
      </c>
    </row>
    <row r="643" spans="1:9">
      <c r="A643" s="235"/>
      <c r="B643" s="236"/>
      <c r="C643" s="256"/>
      <c r="D643" s="236"/>
      <c r="E643" s="272" t="s">
        <v>348</v>
      </c>
      <c r="F643" s="334" t="str">
        <f t="shared" si="53"/>
        <v>N0113_17</v>
      </c>
      <c r="G643" s="8" t="s">
        <v>348</v>
      </c>
      <c r="H643" s="8" t="str">
        <f t="shared" ref="H643:H706" si="54">LEFT(G643,2)</f>
        <v>17</v>
      </c>
      <c r="I643" s="8" t="str">
        <f>VLOOKUP(H643,燃料種!$A$2:$C$33,3,FALSE)</f>
        <v xml:space="preserve"> 36.7</v>
      </c>
    </row>
    <row r="644" spans="1:9">
      <c r="A644" s="235"/>
      <c r="B644" s="236"/>
      <c r="C644" s="256"/>
      <c r="D644" s="236"/>
      <c r="E644" s="272" t="s">
        <v>349</v>
      </c>
      <c r="F644" s="334" t="str">
        <f t="shared" si="53"/>
        <v>N0113_18</v>
      </c>
      <c r="G644" s="8" t="s">
        <v>349</v>
      </c>
      <c r="H644" s="8" t="str">
        <f t="shared" si="54"/>
        <v>18</v>
      </c>
      <c r="I644" s="8" t="str">
        <f>VLOOKUP(H644,燃料種!$A$2:$C$33,3,FALSE)</f>
        <v xml:space="preserve"> 37.7</v>
      </c>
    </row>
    <row r="645" spans="1:9">
      <c r="A645" s="235"/>
      <c r="B645" s="236"/>
      <c r="C645" s="256"/>
      <c r="D645" s="236"/>
      <c r="E645" s="272" t="s">
        <v>350</v>
      </c>
      <c r="F645" s="334" t="str">
        <f t="shared" si="53"/>
        <v>N0113_19</v>
      </c>
      <c r="G645" s="8" t="s">
        <v>350</v>
      </c>
      <c r="H645" s="8" t="str">
        <f t="shared" si="54"/>
        <v>19</v>
      </c>
      <c r="I645" s="8" t="str">
        <f>VLOOKUP(H645,燃料種!$A$2:$C$33,3,FALSE)</f>
        <v xml:space="preserve"> 39.1</v>
      </c>
    </row>
    <row r="646" spans="1:9">
      <c r="A646" s="235"/>
      <c r="B646" s="236"/>
      <c r="C646" s="256"/>
      <c r="D646" s="236"/>
      <c r="E646" s="272" t="s">
        <v>351</v>
      </c>
      <c r="F646" s="334" t="str">
        <f t="shared" si="53"/>
        <v>N0113_20</v>
      </c>
      <c r="G646" s="8" t="s">
        <v>351</v>
      </c>
      <c r="H646" s="8" t="str">
        <f t="shared" si="54"/>
        <v>20</v>
      </c>
      <c r="I646" s="8" t="str">
        <f>VLOOKUP(H646,燃料種!$A$2:$C$33,3,FALSE)</f>
        <v xml:space="preserve"> 41.9</v>
      </c>
    </row>
    <row r="647" spans="1:9">
      <c r="A647" s="235"/>
      <c r="B647" s="236"/>
      <c r="C647" s="256"/>
      <c r="D647" s="236"/>
      <c r="E647" s="272" t="s">
        <v>352</v>
      </c>
      <c r="F647" s="334" t="str">
        <f t="shared" si="53"/>
        <v>N0113_21</v>
      </c>
      <c r="G647" s="8" t="s">
        <v>352</v>
      </c>
      <c r="H647" s="8" t="str">
        <f t="shared" si="54"/>
        <v>21</v>
      </c>
      <c r="I647" s="8" t="str">
        <f>VLOOKUP(H647,燃料種!$A$2:$C$33,3,FALSE)</f>
        <v xml:space="preserve"> 40.2</v>
      </c>
    </row>
    <row r="648" spans="1:9">
      <c r="A648" s="235"/>
      <c r="B648" s="236"/>
      <c r="C648" s="256"/>
      <c r="D648" s="19"/>
      <c r="E648" s="272" t="s">
        <v>353</v>
      </c>
      <c r="F648" s="334" t="str">
        <f t="shared" si="53"/>
        <v>N0113_22</v>
      </c>
      <c r="G648" s="8" t="s">
        <v>353</v>
      </c>
      <c r="H648" s="8" t="str">
        <f t="shared" si="54"/>
        <v>22</v>
      </c>
      <c r="I648" s="8" t="str">
        <f>VLOOKUP(H648,燃料種!$A$2:$C$33,3,FALSE)</f>
        <v xml:space="preserve"> 37.9</v>
      </c>
    </row>
    <row r="649" spans="1:9">
      <c r="A649" s="235"/>
      <c r="B649" s="236"/>
      <c r="C649" s="256"/>
      <c r="D649" s="262" t="s">
        <v>1811</v>
      </c>
      <c r="E649" s="272" t="s">
        <v>332</v>
      </c>
      <c r="F649" s="334" t="str">
        <f t="shared" ref="F649:F657" si="55">LEFT($D$649,5)&amp;"_"&amp;LEFT(E649,2)</f>
        <v>N0114_23</v>
      </c>
      <c r="G649" s="8" t="s">
        <v>332</v>
      </c>
      <c r="H649" s="8" t="str">
        <f t="shared" si="54"/>
        <v>23</v>
      </c>
      <c r="I649" s="8" t="str">
        <f>VLOOKUP(H649,燃料種!$A$2:$C$33,3,FALSE)</f>
        <v xml:space="preserve"> 50.8</v>
      </c>
    </row>
    <row r="650" spans="1:9">
      <c r="A650" s="235"/>
      <c r="B650" s="236"/>
      <c r="C650" s="256"/>
      <c r="D650" s="236"/>
      <c r="E650" s="272" t="s">
        <v>333</v>
      </c>
      <c r="F650" s="334" t="str">
        <f t="shared" si="55"/>
        <v>N0114_24</v>
      </c>
      <c r="G650" s="8" t="s">
        <v>333</v>
      </c>
      <c r="H650" s="8" t="str">
        <f t="shared" si="54"/>
        <v>24</v>
      </c>
      <c r="I650" s="8" t="str">
        <f>VLOOKUP(H650,燃料種!$A$2:$C$33,3,FALSE)</f>
        <v xml:space="preserve"> 44.9</v>
      </c>
    </row>
    <row r="651" spans="1:9">
      <c r="A651" s="235"/>
      <c r="B651" s="236"/>
      <c r="C651" s="256"/>
      <c r="D651" s="236"/>
      <c r="E651" s="272" t="s">
        <v>334</v>
      </c>
      <c r="F651" s="334" t="str">
        <f t="shared" si="55"/>
        <v>N0114_25</v>
      </c>
      <c r="G651" s="8" t="s">
        <v>334</v>
      </c>
      <c r="H651" s="8" t="str">
        <f t="shared" si="54"/>
        <v>25</v>
      </c>
      <c r="I651" s="8" t="str">
        <f>VLOOKUP(H651,燃料種!$A$2:$C$33,3,FALSE)</f>
        <v xml:space="preserve"> 54.6</v>
      </c>
    </row>
    <row r="652" spans="1:9">
      <c r="A652" s="235"/>
      <c r="B652" s="236"/>
      <c r="C652" s="256"/>
      <c r="D652" s="236"/>
      <c r="E652" s="272" t="s">
        <v>335</v>
      </c>
      <c r="F652" s="334" t="str">
        <f t="shared" si="55"/>
        <v>N0114_26</v>
      </c>
      <c r="G652" s="8" t="s">
        <v>335</v>
      </c>
      <c r="H652" s="8" t="str">
        <f t="shared" si="54"/>
        <v>26</v>
      </c>
      <c r="I652" s="8" t="str">
        <f>VLOOKUP(H652,燃料種!$A$2:$C$33,3,FALSE)</f>
        <v xml:space="preserve"> 43.5</v>
      </c>
    </row>
    <row r="653" spans="1:9">
      <c r="A653" s="235"/>
      <c r="B653" s="236"/>
      <c r="C653" s="256"/>
      <c r="D653" s="236"/>
      <c r="E653" s="272" t="s">
        <v>336</v>
      </c>
      <c r="F653" s="334" t="str">
        <f t="shared" si="55"/>
        <v>N0114_27</v>
      </c>
      <c r="G653" s="8" t="s">
        <v>336</v>
      </c>
      <c r="H653" s="8" t="str">
        <f t="shared" si="54"/>
        <v>27</v>
      </c>
      <c r="I653" s="8" t="str">
        <f>VLOOKUP(H653,燃料種!$A$2:$C$33,3,FALSE)</f>
        <v xml:space="preserve"> 21.1</v>
      </c>
    </row>
    <row r="654" spans="1:9">
      <c r="A654" s="235"/>
      <c r="B654" s="236"/>
      <c r="C654" s="256"/>
      <c r="D654" s="236"/>
      <c r="E654" s="272" t="s">
        <v>337</v>
      </c>
      <c r="F654" s="334" t="str">
        <f t="shared" si="55"/>
        <v>N0114_28</v>
      </c>
      <c r="G654" s="8" t="s">
        <v>337</v>
      </c>
      <c r="H654" s="8" t="str">
        <f t="shared" si="54"/>
        <v>28</v>
      </c>
      <c r="I654" s="8" t="str">
        <f>VLOOKUP(H654,燃料種!$A$2:$C$33,3,FALSE)</f>
        <v xml:space="preserve"> 3.41</v>
      </c>
    </row>
    <row r="655" spans="1:9">
      <c r="A655" s="235"/>
      <c r="B655" s="236"/>
      <c r="C655" s="256"/>
      <c r="D655" s="236"/>
      <c r="E655" s="272" t="s">
        <v>338</v>
      </c>
      <c r="F655" s="334" t="str">
        <f t="shared" si="55"/>
        <v>N0114_29</v>
      </c>
      <c r="G655" s="8" t="s">
        <v>338</v>
      </c>
      <c r="H655" s="8" t="str">
        <f t="shared" si="54"/>
        <v>29</v>
      </c>
      <c r="I655" s="8" t="str">
        <f>VLOOKUP(H655,燃料種!$A$2:$C$33,3,FALSE)</f>
        <v xml:space="preserve"> 8.41</v>
      </c>
    </row>
    <row r="656" spans="1:9">
      <c r="A656" s="235"/>
      <c r="B656" s="236"/>
      <c r="C656" s="256"/>
      <c r="D656" s="236"/>
      <c r="E656" s="272" t="s">
        <v>929</v>
      </c>
      <c r="F656" s="334" t="str">
        <f t="shared" si="55"/>
        <v>N0114_30</v>
      </c>
      <c r="G656" s="8" t="s">
        <v>339</v>
      </c>
      <c r="H656" s="8" t="str">
        <f t="shared" si="54"/>
        <v>30</v>
      </c>
      <c r="I656" s="8" t="str">
        <f>VLOOKUP(H656,燃料種!$A$2:$C$33,3,FALSE)</f>
        <v>46.04655</v>
      </c>
    </row>
    <row r="657" spans="1:9">
      <c r="A657" s="235"/>
      <c r="B657" s="236"/>
      <c r="C657" s="256"/>
      <c r="D657" s="19"/>
      <c r="E657" s="272" t="s">
        <v>340</v>
      </c>
      <c r="F657" s="334" t="str">
        <f t="shared" si="55"/>
        <v>N0114_31</v>
      </c>
      <c r="G657" s="8" t="s">
        <v>340</v>
      </c>
      <c r="H657" s="8" t="str">
        <f t="shared" si="54"/>
        <v>31</v>
      </c>
      <c r="I657" s="8" t="str">
        <f>VLOOKUP(H657,燃料種!$A$2:$C$33,3,FALSE)</f>
        <v xml:space="preserve"> 28.5</v>
      </c>
    </row>
    <row r="658" spans="1:9">
      <c r="A658" s="235"/>
      <c r="B658" s="236"/>
      <c r="C658" s="256"/>
      <c r="D658" s="262" t="s">
        <v>1812</v>
      </c>
      <c r="E658" s="272" t="s">
        <v>325</v>
      </c>
      <c r="F658" s="334" t="str">
        <f t="shared" ref="F658:F666" si="56">LEFT($D$658,5)&amp;"_"&amp;LEFT(E658,2)</f>
        <v>N0115_01</v>
      </c>
      <c r="G658" s="8" t="s">
        <v>325</v>
      </c>
      <c r="H658" s="8" t="str">
        <f t="shared" si="54"/>
        <v>01</v>
      </c>
      <c r="I658" s="8" t="str">
        <f>VLOOKUP(H658,燃料種!$A$2:$C$33,3,FALSE)</f>
        <v xml:space="preserve"> 29.0</v>
      </c>
    </row>
    <row r="659" spans="1:9">
      <c r="A659" s="235"/>
      <c r="B659" s="236"/>
      <c r="C659" s="256"/>
      <c r="D659" s="236"/>
      <c r="E659" s="272" t="s">
        <v>326</v>
      </c>
      <c r="F659" s="334" t="str">
        <f t="shared" si="56"/>
        <v>N0115_02</v>
      </c>
      <c r="G659" s="8" t="s">
        <v>326</v>
      </c>
      <c r="H659" s="8" t="str">
        <f t="shared" si="54"/>
        <v>02</v>
      </c>
      <c r="I659" s="8" t="str">
        <f>VLOOKUP(H659,燃料種!$A$2:$C$33,3,FALSE)</f>
        <v xml:space="preserve"> 25.7</v>
      </c>
    </row>
    <row r="660" spans="1:9">
      <c r="A660" s="235"/>
      <c r="B660" s="236"/>
      <c r="C660" s="256"/>
      <c r="D660" s="236"/>
      <c r="E660" s="272" t="s">
        <v>327</v>
      </c>
      <c r="F660" s="334" t="str">
        <f t="shared" si="56"/>
        <v>N0115_03</v>
      </c>
      <c r="G660" s="8" t="s">
        <v>327</v>
      </c>
      <c r="H660" s="8" t="str">
        <f t="shared" si="54"/>
        <v>03</v>
      </c>
      <c r="I660" s="8" t="str">
        <f>VLOOKUP(H660,燃料種!$A$2:$C$33,3,FALSE)</f>
        <v xml:space="preserve"> 26.9</v>
      </c>
    </row>
    <row r="661" spans="1:9">
      <c r="A661" s="235"/>
      <c r="B661" s="236"/>
      <c r="C661" s="256"/>
      <c r="D661" s="236"/>
      <c r="E661" s="272" t="s">
        <v>328</v>
      </c>
      <c r="F661" s="334" t="str">
        <f t="shared" si="56"/>
        <v>N0115_04</v>
      </c>
      <c r="G661" s="8" t="s">
        <v>328</v>
      </c>
      <c r="H661" s="8" t="str">
        <f t="shared" si="54"/>
        <v>04</v>
      </c>
      <c r="I661" s="8" t="str">
        <f>VLOOKUP(H661,燃料種!$A$2:$C$33,3,FALSE)</f>
        <v xml:space="preserve"> 29.4</v>
      </c>
    </row>
    <row r="662" spans="1:9">
      <c r="A662" s="235"/>
      <c r="B662" s="236"/>
      <c r="C662" s="256"/>
      <c r="D662" s="236"/>
      <c r="E662" s="272" t="s">
        <v>329</v>
      </c>
      <c r="F662" s="334" t="str">
        <f t="shared" si="56"/>
        <v>N0115_05</v>
      </c>
      <c r="G662" s="8" t="s">
        <v>329</v>
      </c>
      <c r="H662" s="8" t="str">
        <f t="shared" si="54"/>
        <v>05</v>
      </c>
      <c r="I662" s="8" t="str">
        <f>VLOOKUP(H662,燃料種!$A$2:$C$33,3,FALSE)</f>
        <v xml:space="preserve"> 29.9</v>
      </c>
    </row>
    <row r="663" spans="1:9">
      <c r="A663" s="235"/>
      <c r="B663" s="236"/>
      <c r="C663" s="256"/>
      <c r="D663" s="236"/>
      <c r="E663" s="272" t="s">
        <v>330</v>
      </c>
      <c r="F663" s="334" t="str">
        <f t="shared" si="56"/>
        <v>N0115_06</v>
      </c>
      <c r="G663" s="8" t="s">
        <v>330</v>
      </c>
      <c r="H663" s="8" t="str">
        <f t="shared" si="54"/>
        <v>06</v>
      </c>
      <c r="I663" s="8" t="str">
        <f>VLOOKUP(H663,燃料種!$A$2:$C$33,3,FALSE)</f>
        <v xml:space="preserve"> 23.9</v>
      </c>
    </row>
    <row r="664" spans="1:9">
      <c r="A664" s="235"/>
      <c r="B664" s="236"/>
      <c r="C664" s="256"/>
      <c r="D664" s="236"/>
      <c r="E664" s="272" t="s">
        <v>322</v>
      </c>
      <c r="F664" s="334" t="str">
        <f t="shared" si="56"/>
        <v>N0115_07</v>
      </c>
      <c r="G664" s="8" t="s">
        <v>322</v>
      </c>
      <c r="H664" s="8" t="str">
        <f t="shared" si="54"/>
        <v>07</v>
      </c>
      <c r="I664" s="8" t="str">
        <f>VLOOKUP(H664,燃料種!$A$2:$C$33,3,FALSE)</f>
        <v xml:space="preserve"> 14.4</v>
      </c>
    </row>
    <row r="665" spans="1:9">
      <c r="A665" s="235"/>
      <c r="B665" s="236"/>
      <c r="C665" s="256"/>
      <c r="D665" s="236"/>
      <c r="E665" s="272" t="s">
        <v>323</v>
      </c>
      <c r="F665" s="334" t="str">
        <f t="shared" si="56"/>
        <v>N0115_08</v>
      </c>
      <c r="G665" s="8" t="s">
        <v>323</v>
      </c>
      <c r="H665" s="8" t="str">
        <f t="shared" si="54"/>
        <v>08</v>
      </c>
      <c r="I665" s="8" t="str">
        <f>VLOOKUP(H665,燃料種!$A$2:$C$33,3,FALSE)</f>
        <v xml:space="preserve"> 30.5</v>
      </c>
    </row>
    <row r="666" spans="1:9">
      <c r="A666" s="235"/>
      <c r="B666" s="236"/>
      <c r="C666" s="256"/>
      <c r="D666" s="19"/>
      <c r="E666" s="272" t="s">
        <v>331</v>
      </c>
      <c r="F666" s="334" t="str">
        <f t="shared" si="56"/>
        <v>N0115_09</v>
      </c>
      <c r="G666" s="8" t="s">
        <v>331</v>
      </c>
      <c r="H666" s="8" t="str">
        <f t="shared" si="54"/>
        <v>09</v>
      </c>
      <c r="I666" s="8" t="str">
        <f>VLOOKUP(H666,燃料種!$A$2:$C$33,3,FALSE)</f>
        <v xml:space="preserve"> 33.1</v>
      </c>
    </row>
    <row r="667" spans="1:9">
      <c r="A667" s="235"/>
      <c r="B667" s="236"/>
      <c r="C667" s="256"/>
      <c r="D667" s="262" t="s">
        <v>1813</v>
      </c>
      <c r="E667" s="272" t="s">
        <v>341</v>
      </c>
      <c r="F667" s="334" t="str">
        <f t="shared" ref="F667:F679" si="57">LEFT($D$667,5)&amp;"_"&amp;LEFT(E667,2)</f>
        <v>N0116_10</v>
      </c>
      <c r="G667" s="8" t="s">
        <v>341</v>
      </c>
      <c r="H667" s="8" t="str">
        <f t="shared" si="54"/>
        <v>10</v>
      </c>
      <c r="I667" s="8" t="str">
        <f>VLOOKUP(H667,燃料種!$A$2:$C$33,3,FALSE)</f>
        <v xml:space="preserve"> 37.3</v>
      </c>
    </row>
    <row r="668" spans="1:9">
      <c r="A668" s="235"/>
      <c r="B668" s="236"/>
      <c r="C668" s="256"/>
      <c r="D668" s="236"/>
      <c r="E668" s="272" t="s">
        <v>342</v>
      </c>
      <c r="F668" s="334" t="str">
        <f t="shared" si="57"/>
        <v>N0116_11</v>
      </c>
      <c r="G668" s="8" t="s">
        <v>342</v>
      </c>
      <c r="H668" s="8" t="str">
        <f t="shared" si="54"/>
        <v>11</v>
      </c>
      <c r="I668" s="8" t="str">
        <f>VLOOKUP(H668,燃料種!$A$2:$C$33,3,FALSE)</f>
        <v xml:space="preserve"> 40.9</v>
      </c>
    </row>
    <row r="669" spans="1:9">
      <c r="A669" s="235"/>
      <c r="B669" s="236"/>
      <c r="C669" s="256"/>
      <c r="D669" s="236"/>
      <c r="E669" s="272" t="s">
        <v>343</v>
      </c>
      <c r="F669" s="334" t="str">
        <f t="shared" si="57"/>
        <v>N0116_12</v>
      </c>
      <c r="G669" s="8" t="s">
        <v>343</v>
      </c>
      <c r="H669" s="8" t="str">
        <f t="shared" si="54"/>
        <v>12</v>
      </c>
      <c r="I669" s="8" t="str">
        <f>VLOOKUP(H669,燃料種!$A$2:$C$33,3,FALSE)</f>
        <v xml:space="preserve"> 35.3</v>
      </c>
    </row>
    <row r="670" spans="1:9">
      <c r="A670" s="235"/>
      <c r="B670" s="236"/>
      <c r="C670" s="256"/>
      <c r="D670" s="236"/>
      <c r="E670" s="272" t="s">
        <v>344</v>
      </c>
      <c r="F670" s="334" t="str">
        <f t="shared" si="57"/>
        <v>N0116_13</v>
      </c>
      <c r="G670" s="8" t="s">
        <v>344</v>
      </c>
      <c r="H670" s="8" t="str">
        <f t="shared" si="54"/>
        <v>13</v>
      </c>
      <c r="I670" s="8" t="str">
        <f>VLOOKUP(H670,燃料種!$A$2:$C$33,3,FALSE)</f>
        <v xml:space="preserve"> 38.2</v>
      </c>
    </row>
    <row r="671" spans="1:9">
      <c r="A671" s="235"/>
      <c r="B671" s="236"/>
      <c r="C671" s="256"/>
      <c r="D671" s="236"/>
      <c r="E671" s="272" t="s">
        <v>345</v>
      </c>
      <c r="F671" s="334" t="str">
        <f t="shared" si="57"/>
        <v>N0116_14</v>
      </c>
      <c r="G671" s="8" t="s">
        <v>345</v>
      </c>
      <c r="H671" s="8" t="str">
        <f t="shared" si="54"/>
        <v>14</v>
      </c>
      <c r="I671" s="8" t="str">
        <f>VLOOKUP(H671,燃料種!$A$2:$C$33,3,FALSE)</f>
        <v xml:space="preserve"> 34.6</v>
      </c>
    </row>
    <row r="672" spans="1:9">
      <c r="A672" s="235"/>
      <c r="B672" s="236"/>
      <c r="C672" s="256"/>
      <c r="D672" s="236"/>
      <c r="E672" s="272" t="s">
        <v>346</v>
      </c>
      <c r="F672" s="334" t="str">
        <f t="shared" si="57"/>
        <v>N0116_15</v>
      </c>
      <c r="G672" s="8" t="s">
        <v>346</v>
      </c>
      <c r="H672" s="8" t="str">
        <f t="shared" si="54"/>
        <v>15</v>
      </c>
      <c r="I672" s="8" t="str">
        <f>VLOOKUP(H672,燃料種!$A$2:$C$33,3,FALSE)</f>
        <v xml:space="preserve"> 33.6</v>
      </c>
    </row>
    <row r="673" spans="1:9">
      <c r="A673" s="235"/>
      <c r="B673" s="236"/>
      <c r="C673" s="256"/>
      <c r="D673" s="236"/>
      <c r="E673" s="272" t="s">
        <v>347</v>
      </c>
      <c r="F673" s="334" t="str">
        <f t="shared" si="57"/>
        <v>N0116_16</v>
      </c>
      <c r="G673" s="8" t="s">
        <v>347</v>
      </c>
      <c r="H673" s="8" t="str">
        <f t="shared" si="54"/>
        <v>16</v>
      </c>
      <c r="I673" s="8" t="str">
        <f>VLOOKUP(H673,燃料種!$A$2:$C$33,3,FALSE)</f>
        <v xml:space="preserve"> 36.7</v>
      </c>
    </row>
    <row r="674" spans="1:9">
      <c r="A674" s="235"/>
      <c r="B674" s="236"/>
      <c r="C674" s="256"/>
      <c r="D674" s="236"/>
      <c r="E674" s="272" t="s">
        <v>348</v>
      </c>
      <c r="F674" s="334" t="str">
        <f t="shared" si="57"/>
        <v>N0116_17</v>
      </c>
      <c r="G674" s="8" t="s">
        <v>348</v>
      </c>
      <c r="H674" s="8" t="str">
        <f t="shared" si="54"/>
        <v>17</v>
      </c>
      <c r="I674" s="8" t="str">
        <f>VLOOKUP(H674,燃料種!$A$2:$C$33,3,FALSE)</f>
        <v xml:space="preserve"> 36.7</v>
      </c>
    </row>
    <row r="675" spans="1:9">
      <c r="A675" s="235"/>
      <c r="B675" s="236"/>
      <c r="C675" s="256"/>
      <c r="D675" s="236"/>
      <c r="E675" s="272" t="s">
        <v>349</v>
      </c>
      <c r="F675" s="334" t="str">
        <f t="shared" si="57"/>
        <v>N0116_18</v>
      </c>
      <c r="G675" s="8" t="s">
        <v>349</v>
      </c>
      <c r="H675" s="8" t="str">
        <f t="shared" si="54"/>
        <v>18</v>
      </c>
      <c r="I675" s="8" t="str">
        <f>VLOOKUP(H675,燃料種!$A$2:$C$33,3,FALSE)</f>
        <v xml:space="preserve"> 37.7</v>
      </c>
    </row>
    <row r="676" spans="1:9">
      <c r="A676" s="235"/>
      <c r="B676" s="236"/>
      <c r="C676" s="256"/>
      <c r="D676" s="236"/>
      <c r="E676" s="272" t="s">
        <v>350</v>
      </c>
      <c r="F676" s="334" t="str">
        <f t="shared" si="57"/>
        <v>N0116_19</v>
      </c>
      <c r="G676" s="8" t="s">
        <v>350</v>
      </c>
      <c r="H676" s="8" t="str">
        <f t="shared" si="54"/>
        <v>19</v>
      </c>
      <c r="I676" s="8" t="str">
        <f>VLOOKUP(H676,燃料種!$A$2:$C$33,3,FALSE)</f>
        <v xml:space="preserve"> 39.1</v>
      </c>
    </row>
    <row r="677" spans="1:9">
      <c r="A677" s="235"/>
      <c r="B677" s="236"/>
      <c r="C677" s="256"/>
      <c r="D677" s="236"/>
      <c r="E677" s="272" t="s">
        <v>351</v>
      </c>
      <c r="F677" s="334" t="str">
        <f t="shared" si="57"/>
        <v>N0116_20</v>
      </c>
      <c r="G677" s="8" t="s">
        <v>351</v>
      </c>
      <c r="H677" s="8" t="str">
        <f t="shared" si="54"/>
        <v>20</v>
      </c>
      <c r="I677" s="8" t="str">
        <f>VLOOKUP(H677,燃料種!$A$2:$C$33,3,FALSE)</f>
        <v xml:space="preserve"> 41.9</v>
      </c>
    </row>
    <row r="678" spans="1:9">
      <c r="A678" s="235"/>
      <c r="B678" s="236"/>
      <c r="C678" s="256"/>
      <c r="D678" s="236"/>
      <c r="E678" s="272" t="s">
        <v>352</v>
      </c>
      <c r="F678" s="334" t="str">
        <f t="shared" si="57"/>
        <v>N0116_21</v>
      </c>
      <c r="G678" s="8" t="s">
        <v>352</v>
      </c>
      <c r="H678" s="8" t="str">
        <f t="shared" si="54"/>
        <v>21</v>
      </c>
      <c r="I678" s="8" t="str">
        <f>VLOOKUP(H678,燃料種!$A$2:$C$33,3,FALSE)</f>
        <v xml:space="preserve"> 40.2</v>
      </c>
    </row>
    <row r="679" spans="1:9">
      <c r="A679" s="235"/>
      <c r="B679" s="236"/>
      <c r="C679" s="256"/>
      <c r="D679" s="19"/>
      <c r="E679" s="272" t="s">
        <v>353</v>
      </c>
      <c r="F679" s="334" t="str">
        <f t="shared" si="57"/>
        <v>N0116_22</v>
      </c>
      <c r="G679" s="8" t="s">
        <v>353</v>
      </c>
      <c r="H679" s="8" t="str">
        <f t="shared" si="54"/>
        <v>22</v>
      </c>
      <c r="I679" s="8" t="str">
        <f>VLOOKUP(H679,燃料種!$A$2:$C$33,3,FALSE)</f>
        <v xml:space="preserve"> 37.9</v>
      </c>
    </row>
    <row r="680" spans="1:9">
      <c r="A680" s="235"/>
      <c r="B680" s="236"/>
      <c r="C680" s="256"/>
      <c r="D680" s="262" t="s">
        <v>1814</v>
      </c>
      <c r="E680" s="272" t="s">
        <v>332</v>
      </c>
      <c r="F680" s="334" t="str">
        <f t="shared" ref="F680:F688" si="58">LEFT($D$680,5)&amp;"_"&amp;LEFT(E680,2)</f>
        <v>N0117_23</v>
      </c>
      <c r="G680" s="8" t="s">
        <v>332</v>
      </c>
      <c r="H680" s="8" t="str">
        <f t="shared" si="54"/>
        <v>23</v>
      </c>
      <c r="I680" s="8" t="str">
        <f>VLOOKUP(H680,燃料種!$A$2:$C$33,3,FALSE)</f>
        <v xml:space="preserve"> 50.8</v>
      </c>
    </row>
    <row r="681" spans="1:9">
      <c r="A681" s="235"/>
      <c r="B681" s="236"/>
      <c r="C681" s="256"/>
      <c r="D681" s="236"/>
      <c r="E681" s="272" t="s">
        <v>333</v>
      </c>
      <c r="F681" s="334" t="str">
        <f t="shared" si="58"/>
        <v>N0117_24</v>
      </c>
      <c r="G681" s="8" t="s">
        <v>333</v>
      </c>
      <c r="H681" s="8" t="str">
        <f t="shared" si="54"/>
        <v>24</v>
      </c>
      <c r="I681" s="8" t="str">
        <f>VLOOKUP(H681,燃料種!$A$2:$C$33,3,FALSE)</f>
        <v xml:space="preserve"> 44.9</v>
      </c>
    </row>
    <row r="682" spans="1:9">
      <c r="A682" s="235"/>
      <c r="B682" s="236"/>
      <c r="C682" s="256"/>
      <c r="D682" s="236"/>
      <c r="E682" s="272" t="s">
        <v>334</v>
      </c>
      <c r="F682" s="334" t="str">
        <f t="shared" si="58"/>
        <v>N0117_25</v>
      </c>
      <c r="G682" s="8" t="s">
        <v>334</v>
      </c>
      <c r="H682" s="8" t="str">
        <f t="shared" si="54"/>
        <v>25</v>
      </c>
      <c r="I682" s="8" t="str">
        <f>VLOOKUP(H682,燃料種!$A$2:$C$33,3,FALSE)</f>
        <v xml:space="preserve"> 54.6</v>
      </c>
    </row>
    <row r="683" spans="1:9">
      <c r="A683" s="235"/>
      <c r="B683" s="236"/>
      <c r="C683" s="256"/>
      <c r="D683" s="236"/>
      <c r="E683" s="272" t="s">
        <v>335</v>
      </c>
      <c r="F683" s="334" t="str">
        <f t="shared" si="58"/>
        <v>N0117_26</v>
      </c>
      <c r="G683" s="8" t="s">
        <v>335</v>
      </c>
      <c r="H683" s="8" t="str">
        <f t="shared" si="54"/>
        <v>26</v>
      </c>
      <c r="I683" s="8" t="str">
        <f>VLOOKUP(H683,燃料種!$A$2:$C$33,3,FALSE)</f>
        <v xml:space="preserve"> 43.5</v>
      </c>
    </row>
    <row r="684" spans="1:9">
      <c r="A684" s="235"/>
      <c r="B684" s="236"/>
      <c r="C684" s="256"/>
      <c r="D684" s="236"/>
      <c r="E684" s="272" t="s">
        <v>336</v>
      </c>
      <c r="F684" s="334" t="str">
        <f t="shared" si="58"/>
        <v>N0117_27</v>
      </c>
      <c r="G684" s="8" t="s">
        <v>336</v>
      </c>
      <c r="H684" s="8" t="str">
        <f t="shared" si="54"/>
        <v>27</v>
      </c>
      <c r="I684" s="8" t="str">
        <f>VLOOKUP(H684,燃料種!$A$2:$C$33,3,FALSE)</f>
        <v xml:space="preserve"> 21.1</v>
      </c>
    </row>
    <row r="685" spans="1:9">
      <c r="A685" s="235"/>
      <c r="B685" s="236"/>
      <c r="C685" s="256"/>
      <c r="D685" s="236"/>
      <c r="E685" s="272" t="s">
        <v>337</v>
      </c>
      <c r="F685" s="334" t="str">
        <f t="shared" si="58"/>
        <v>N0117_28</v>
      </c>
      <c r="G685" s="8" t="s">
        <v>337</v>
      </c>
      <c r="H685" s="8" t="str">
        <f t="shared" si="54"/>
        <v>28</v>
      </c>
      <c r="I685" s="8" t="str">
        <f>VLOOKUP(H685,燃料種!$A$2:$C$33,3,FALSE)</f>
        <v xml:space="preserve"> 3.41</v>
      </c>
    </row>
    <row r="686" spans="1:9">
      <c r="A686" s="235"/>
      <c r="B686" s="236"/>
      <c r="C686" s="256"/>
      <c r="D686" s="236"/>
      <c r="E686" s="272" t="s">
        <v>338</v>
      </c>
      <c r="F686" s="334" t="str">
        <f t="shared" si="58"/>
        <v>N0117_29</v>
      </c>
      <c r="G686" s="8" t="s">
        <v>338</v>
      </c>
      <c r="H686" s="8" t="str">
        <f t="shared" si="54"/>
        <v>29</v>
      </c>
      <c r="I686" s="8" t="str">
        <f>VLOOKUP(H686,燃料種!$A$2:$C$33,3,FALSE)</f>
        <v xml:space="preserve"> 8.41</v>
      </c>
    </row>
    <row r="687" spans="1:9">
      <c r="A687" s="235"/>
      <c r="B687" s="236"/>
      <c r="C687" s="256"/>
      <c r="D687" s="236"/>
      <c r="E687" s="272" t="s">
        <v>929</v>
      </c>
      <c r="F687" s="334" t="str">
        <f t="shared" si="58"/>
        <v>N0117_30</v>
      </c>
      <c r="G687" s="8" t="s">
        <v>339</v>
      </c>
      <c r="H687" s="8" t="str">
        <f t="shared" si="54"/>
        <v>30</v>
      </c>
      <c r="I687" s="8" t="str">
        <f>VLOOKUP(H687,燃料種!$A$2:$C$33,3,FALSE)</f>
        <v>46.04655</v>
      </c>
    </row>
    <row r="688" spans="1:9">
      <c r="A688" s="235"/>
      <c r="B688" s="236"/>
      <c r="C688" s="256"/>
      <c r="D688" s="19"/>
      <c r="E688" s="272" t="s">
        <v>340</v>
      </c>
      <c r="F688" s="334" t="str">
        <f t="shared" si="58"/>
        <v>N0117_31</v>
      </c>
      <c r="G688" s="8" t="s">
        <v>340</v>
      </c>
      <c r="H688" s="8" t="str">
        <f t="shared" si="54"/>
        <v>31</v>
      </c>
      <c r="I688" s="8" t="str">
        <f>VLOOKUP(H688,燃料種!$A$2:$C$33,3,FALSE)</f>
        <v xml:space="preserve"> 28.5</v>
      </c>
    </row>
    <row r="689" spans="1:9">
      <c r="A689" s="235"/>
      <c r="B689" s="236"/>
      <c r="C689" s="256"/>
      <c r="D689" s="262" t="s">
        <v>1815</v>
      </c>
      <c r="E689" s="272" t="s">
        <v>325</v>
      </c>
      <c r="F689" s="334" t="str">
        <f t="shared" ref="F689:F697" si="59">LEFT($D$689,5)&amp;"_"&amp;LEFT(E689,2)</f>
        <v>N0118_01</v>
      </c>
      <c r="G689" s="8" t="s">
        <v>325</v>
      </c>
      <c r="H689" s="8" t="str">
        <f t="shared" si="54"/>
        <v>01</v>
      </c>
      <c r="I689" s="8" t="str">
        <f>VLOOKUP(H689,燃料種!$A$2:$C$33,3,FALSE)</f>
        <v xml:space="preserve"> 29.0</v>
      </c>
    </row>
    <row r="690" spans="1:9">
      <c r="A690" s="235"/>
      <c r="B690" s="236"/>
      <c r="C690" s="256"/>
      <c r="D690" s="236"/>
      <c r="E690" s="272" t="s">
        <v>326</v>
      </c>
      <c r="F690" s="334" t="str">
        <f t="shared" si="59"/>
        <v>N0118_02</v>
      </c>
      <c r="G690" s="8" t="s">
        <v>326</v>
      </c>
      <c r="H690" s="8" t="str">
        <f t="shared" si="54"/>
        <v>02</v>
      </c>
      <c r="I690" s="8" t="str">
        <f>VLOOKUP(H690,燃料種!$A$2:$C$33,3,FALSE)</f>
        <v xml:space="preserve"> 25.7</v>
      </c>
    </row>
    <row r="691" spans="1:9">
      <c r="A691" s="235"/>
      <c r="B691" s="236"/>
      <c r="C691" s="256"/>
      <c r="D691" s="236"/>
      <c r="E691" s="272" t="s">
        <v>327</v>
      </c>
      <c r="F691" s="334" t="str">
        <f t="shared" si="59"/>
        <v>N0118_03</v>
      </c>
      <c r="G691" s="8" t="s">
        <v>327</v>
      </c>
      <c r="H691" s="8" t="str">
        <f t="shared" si="54"/>
        <v>03</v>
      </c>
      <c r="I691" s="8" t="str">
        <f>VLOOKUP(H691,燃料種!$A$2:$C$33,3,FALSE)</f>
        <v xml:space="preserve"> 26.9</v>
      </c>
    </row>
    <row r="692" spans="1:9">
      <c r="A692" s="235"/>
      <c r="B692" s="236"/>
      <c r="C692" s="256"/>
      <c r="D692" s="236"/>
      <c r="E692" s="272" t="s">
        <v>328</v>
      </c>
      <c r="F692" s="334" t="str">
        <f t="shared" si="59"/>
        <v>N0118_04</v>
      </c>
      <c r="G692" s="8" t="s">
        <v>328</v>
      </c>
      <c r="H692" s="8" t="str">
        <f t="shared" si="54"/>
        <v>04</v>
      </c>
      <c r="I692" s="8" t="str">
        <f>VLOOKUP(H692,燃料種!$A$2:$C$33,3,FALSE)</f>
        <v xml:space="preserve"> 29.4</v>
      </c>
    </row>
    <row r="693" spans="1:9">
      <c r="A693" s="235"/>
      <c r="B693" s="236"/>
      <c r="C693" s="256"/>
      <c r="D693" s="236"/>
      <c r="E693" s="272" t="s">
        <v>329</v>
      </c>
      <c r="F693" s="334" t="str">
        <f t="shared" si="59"/>
        <v>N0118_05</v>
      </c>
      <c r="G693" s="8" t="s">
        <v>329</v>
      </c>
      <c r="H693" s="8" t="str">
        <f t="shared" si="54"/>
        <v>05</v>
      </c>
      <c r="I693" s="8" t="str">
        <f>VLOOKUP(H693,燃料種!$A$2:$C$33,3,FALSE)</f>
        <v xml:space="preserve"> 29.9</v>
      </c>
    </row>
    <row r="694" spans="1:9">
      <c r="A694" s="235"/>
      <c r="B694" s="236"/>
      <c r="C694" s="256"/>
      <c r="D694" s="236"/>
      <c r="E694" s="272" t="s">
        <v>330</v>
      </c>
      <c r="F694" s="334" t="str">
        <f t="shared" si="59"/>
        <v>N0118_06</v>
      </c>
      <c r="G694" s="8" t="s">
        <v>330</v>
      </c>
      <c r="H694" s="8" t="str">
        <f t="shared" si="54"/>
        <v>06</v>
      </c>
      <c r="I694" s="8" t="str">
        <f>VLOOKUP(H694,燃料種!$A$2:$C$33,3,FALSE)</f>
        <v xml:space="preserve"> 23.9</v>
      </c>
    </row>
    <row r="695" spans="1:9">
      <c r="A695" s="235"/>
      <c r="B695" s="236"/>
      <c r="C695" s="256"/>
      <c r="D695" s="236"/>
      <c r="E695" s="272" t="s">
        <v>322</v>
      </c>
      <c r="F695" s="334" t="str">
        <f t="shared" si="59"/>
        <v>N0118_07</v>
      </c>
      <c r="G695" s="8" t="s">
        <v>322</v>
      </c>
      <c r="H695" s="8" t="str">
        <f t="shared" si="54"/>
        <v>07</v>
      </c>
      <c r="I695" s="8" t="str">
        <f>VLOOKUP(H695,燃料種!$A$2:$C$33,3,FALSE)</f>
        <v xml:space="preserve"> 14.4</v>
      </c>
    </row>
    <row r="696" spans="1:9">
      <c r="A696" s="235"/>
      <c r="B696" s="236"/>
      <c r="C696" s="256"/>
      <c r="D696" s="236"/>
      <c r="E696" s="272" t="s">
        <v>323</v>
      </c>
      <c r="F696" s="334" t="str">
        <f t="shared" si="59"/>
        <v>N0118_08</v>
      </c>
      <c r="G696" s="8" t="s">
        <v>323</v>
      </c>
      <c r="H696" s="8" t="str">
        <f t="shared" si="54"/>
        <v>08</v>
      </c>
      <c r="I696" s="8" t="str">
        <f>VLOOKUP(H696,燃料種!$A$2:$C$33,3,FALSE)</f>
        <v xml:space="preserve"> 30.5</v>
      </c>
    </row>
    <row r="697" spans="1:9">
      <c r="A697" s="235"/>
      <c r="B697" s="236"/>
      <c r="C697" s="256"/>
      <c r="D697" s="19"/>
      <c r="E697" s="272" t="s">
        <v>331</v>
      </c>
      <c r="F697" s="334" t="str">
        <f t="shared" si="59"/>
        <v>N0118_09</v>
      </c>
      <c r="G697" s="8" t="s">
        <v>331</v>
      </c>
      <c r="H697" s="8" t="str">
        <f t="shared" si="54"/>
        <v>09</v>
      </c>
      <c r="I697" s="8" t="str">
        <f>VLOOKUP(H697,燃料種!$A$2:$C$33,3,FALSE)</f>
        <v xml:space="preserve"> 33.1</v>
      </c>
    </row>
    <row r="698" spans="1:9">
      <c r="A698" s="235"/>
      <c r="B698" s="236"/>
      <c r="C698" s="256"/>
      <c r="D698" s="262" t="s">
        <v>1816</v>
      </c>
      <c r="E698" s="272" t="s">
        <v>341</v>
      </c>
      <c r="F698" s="334" t="str">
        <f t="shared" ref="F698:F710" si="60">LEFT($D$698,5)&amp;"_"&amp;LEFT(E698,2)</f>
        <v>N0119_10</v>
      </c>
      <c r="G698" s="8" t="s">
        <v>341</v>
      </c>
      <c r="H698" s="8" t="str">
        <f t="shared" si="54"/>
        <v>10</v>
      </c>
      <c r="I698" s="8" t="str">
        <f>VLOOKUP(H698,燃料種!$A$2:$C$33,3,FALSE)</f>
        <v xml:space="preserve"> 37.3</v>
      </c>
    </row>
    <row r="699" spans="1:9">
      <c r="A699" s="235"/>
      <c r="B699" s="236"/>
      <c r="C699" s="256"/>
      <c r="D699" s="236"/>
      <c r="E699" s="272" t="s">
        <v>342</v>
      </c>
      <c r="F699" s="334" t="str">
        <f t="shared" si="60"/>
        <v>N0119_11</v>
      </c>
      <c r="G699" s="8" t="s">
        <v>342</v>
      </c>
      <c r="H699" s="8" t="str">
        <f t="shared" si="54"/>
        <v>11</v>
      </c>
      <c r="I699" s="8" t="str">
        <f>VLOOKUP(H699,燃料種!$A$2:$C$33,3,FALSE)</f>
        <v xml:space="preserve"> 40.9</v>
      </c>
    </row>
    <row r="700" spans="1:9">
      <c r="A700" s="235"/>
      <c r="B700" s="236"/>
      <c r="C700" s="256"/>
      <c r="D700" s="236"/>
      <c r="E700" s="272" t="s">
        <v>343</v>
      </c>
      <c r="F700" s="334" t="str">
        <f t="shared" si="60"/>
        <v>N0119_12</v>
      </c>
      <c r="G700" s="8" t="s">
        <v>343</v>
      </c>
      <c r="H700" s="8" t="str">
        <f t="shared" si="54"/>
        <v>12</v>
      </c>
      <c r="I700" s="8" t="str">
        <f>VLOOKUP(H700,燃料種!$A$2:$C$33,3,FALSE)</f>
        <v xml:space="preserve"> 35.3</v>
      </c>
    </row>
    <row r="701" spans="1:9">
      <c r="A701" s="235"/>
      <c r="B701" s="236"/>
      <c r="C701" s="256"/>
      <c r="D701" s="236"/>
      <c r="E701" s="272" t="s">
        <v>344</v>
      </c>
      <c r="F701" s="334" t="str">
        <f t="shared" si="60"/>
        <v>N0119_13</v>
      </c>
      <c r="G701" s="8" t="s">
        <v>344</v>
      </c>
      <c r="H701" s="8" t="str">
        <f t="shared" si="54"/>
        <v>13</v>
      </c>
      <c r="I701" s="8" t="str">
        <f>VLOOKUP(H701,燃料種!$A$2:$C$33,3,FALSE)</f>
        <v xml:space="preserve"> 38.2</v>
      </c>
    </row>
    <row r="702" spans="1:9">
      <c r="A702" s="235"/>
      <c r="B702" s="236"/>
      <c r="C702" s="256"/>
      <c r="D702" s="236"/>
      <c r="E702" s="272" t="s">
        <v>345</v>
      </c>
      <c r="F702" s="334" t="str">
        <f t="shared" si="60"/>
        <v>N0119_14</v>
      </c>
      <c r="G702" s="8" t="s">
        <v>345</v>
      </c>
      <c r="H702" s="8" t="str">
        <f t="shared" si="54"/>
        <v>14</v>
      </c>
      <c r="I702" s="8" t="str">
        <f>VLOOKUP(H702,燃料種!$A$2:$C$33,3,FALSE)</f>
        <v xml:space="preserve"> 34.6</v>
      </c>
    </row>
    <row r="703" spans="1:9">
      <c r="A703" s="235"/>
      <c r="B703" s="236"/>
      <c r="C703" s="256"/>
      <c r="D703" s="236"/>
      <c r="E703" s="272" t="s">
        <v>346</v>
      </c>
      <c r="F703" s="334" t="str">
        <f t="shared" si="60"/>
        <v>N0119_15</v>
      </c>
      <c r="G703" s="8" t="s">
        <v>346</v>
      </c>
      <c r="H703" s="8" t="str">
        <f t="shared" si="54"/>
        <v>15</v>
      </c>
      <c r="I703" s="8" t="str">
        <f>VLOOKUP(H703,燃料種!$A$2:$C$33,3,FALSE)</f>
        <v xml:space="preserve"> 33.6</v>
      </c>
    </row>
    <row r="704" spans="1:9">
      <c r="A704" s="235"/>
      <c r="B704" s="236"/>
      <c r="C704" s="256"/>
      <c r="D704" s="236"/>
      <c r="E704" s="272" t="s">
        <v>347</v>
      </c>
      <c r="F704" s="334" t="str">
        <f t="shared" si="60"/>
        <v>N0119_16</v>
      </c>
      <c r="G704" s="8" t="s">
        <v>347</v>
      </c>
      <c r="H704" s="8" t="str">
        <f t="shared" si="54"/>
        <v>16</v>
      </c>
      <c r="I704" s="8" t="str">
        <f>VLOOKUP(H704,燃料種!$A$2:$C$33,3,FALSE)</f>
        <v xml:space="preserve"> 36.7</v>
      </c>
    </row>
    <row r="705" spans="1:9">
      <c r="A705" s="235"/>
      <c r="B705" s="236"/>
      <c r="C705" s="256"/>
      <c r="D705" s="236"/>
      <c r="E705" s="272" t="s">
        <v>348</v>
      </c>
      <c r="F705" s="334" t="str">
        <f t="shared" si="60"/>
        <v>N0119_17</v>
      </c>
      <c r="G705" s="8" t="s">
        <v>348</v>
      </c>
      <c r="H705" s="8" t="str">
        <f t="shared" si="54"/>
        <v>17</v>
      </c>
      <c r="I705" s="8" t="str">
        <f>VLOOKUP(H705,燃料種!$A$2:$C$33,3,FALSE)</f>
        <v xml:space="preserve"> 36.7</v>
      </c>
    </row>
    <row r="706" spans="1:9">
      <c r="A706" s="235"/>
      <c r="B706" s="236"/>
      <c r="C706" s="256"/>
      <c r="D706" s="236"/>
      <c r="E706" s="272" t="s">
        <v>349</v>
      </c>
      <c r="F706" s="334" t="str">
        <f t="shared" si="60"/>
        <v>N0119_18</v>
      </c>
      <c r="G706" s="8" t="s">
        <v>349</v>
      </c>
      <c r="H706" s="8" t="str">
        <f t="shared" si="54"/>
        <v>18</v>
      </c>
      <c r="I706" s="8" t="str">
        <f>VLOOKUP(H706,燃料種!$A$2:$C$33,3,FALSE)</f>
        <v xml:space="preserve"> 37.7</v>
      </c>
    </row>
    <row r="707" spans="1:9">
      <c r="A707" s="235"/>
      <c r="B707" s="236"/>
      <c r="C707" s="256"/>
      <c r="D707" s="236"/>
      <c r="E707" s="272" t="s">
        <v>350</v>
      </c>
      <c r="F707" s="334" t="str">
        <f t="shared" si="60"/>
        <v>N0119_19</v>
      </c>
      <c r="G707" s="8" t="s">
        <v>350</v>
      </c>
      <c r="H707" s="8" t="str">
        <f t="shared" ref="H707:H770" si="61">LEFT(G707,2)</f>
        <v>19</v>
      </c>
      <c r="I707" s="8" t="str">
        <f>VLOOKUP(H707,燃料種!$A$2:$C$33,3,FALSE)</f>
        <v xml:space="preserve"> 39.1</v>
      </c>
    </row>
    <row r="708" spans="1:9">
      <c r="A708" s="235"/>
      <c r="B708" s="236"/>
      <c r="C708" s="256"/>
      <c r="D708" s="236"/>
      <c r="E708" s="272" t="s">
        <v>351</v>
      </c>
      <c r="F708" s="334" t="str">
        <f t="shared" si="60"/>
        <v>N0119_20</v>
      </c>
      <c r="G708" s="8" t="s">
        <v>351</v>
      </c>
      <c r="H708" s="8" t="str">
        <f t="shared" si="61"/>
        <v>20</v>
      </c>
      <c r="I708" s="8" t="str">
        <f>VLOOKUP(H708,燃料種!$A$2:$C$33,3,FALSE)</f>
        <v xml:space="preserve"> 41.9</v>
      </c>
    </row>
    <row r="709" spans="1:9">
      <c r="A709" s="235"/>
      <c r="B709" s="236"/>
      <c r="C709" s="256"/>
      <c r="D709" s="236"/>
      <c r="E709" s="272" t="s">
        <v>352</v>
      </c>
      <c r="F709" s="334" t="str">
        <f t="shared" si="60"/>
        <v>N0119_21</v>
      </c>
      <c r="G709" s="8" t="s">
        <v>352</v>
      </c>
      <c r="H709" s="8" t="str">
        <f t="shared" si="61"/>
        <v>21</v>
      </c>
      <c r="I709" s="8" t="str">
        <f>VLOOKUP(H709,燃料種!$A$2:$C$33,3,FALSE)</f>
        <v xml:space="preserve"> 40.2</v>
      </c>
    </row>
    <row r="710" spans="1:9">
      <c r="A710" s="235"/>
      <c r="B710" s="236"/>
      <c r="C710" s="256"/>
      <c r="D710" s="19"/>
      <c r="E710" s="272" t="s">
        <v>353</v>
      </c>
      <c r="F710" s="334" t="str">
        <f t="shared" si="60"/>
        <v>N0119_22</v>
      </c>
      <c r="G710" s="8" t="s">
        <v>353</v>
      </c>
      <c r="H710" s="8" t="str">
        <f t="shared" si="61"/>
        <v>22</v>
      </c>
      <c r="I710" s="8" t="str">
        <f>VLOOKUP(H710,燃料種!$A$2:$C$33,3,FALSE)</f>
        <v xml:space="preserve"> 37.9</v>
      </c>
    </row>
    <row r="711" spans="1:9">
      <c r="A711" s="235"/>
      <c r="B711" s="236"/>
      <c r="C711" s="256"/>
      <c r="D711" s="262" t="s">
        <v>1817</v>
      </c>
      <c r="E711" s="272" t="s">
        <v>332</v>
      </c>
      <c r="F711" s="334" t="str">
        <f t="shared" ref="F711:F719" si="62">LEFT($D$711,5)&amp;"_"&amp;LEFT(E711,2)</f>
        <v>N0120_23</v>
      </c>
      <c r="G711" s="8" t="s">
        <v>332</v>
      </c>
      <c r="H711" s="8" t="str">
        <f t="shared" si="61"/>
        <v>23</v>
      </c>
      <c r="I711" s="8" t="str">
        <f>VLOOKUP(H711,燃料種!$A$2:$C$33,3,FALSE)</f>
        <v xml:space="preserve"> 50.8</v>
      </c>
    </row>
    <row r="712" spans="1:9">
      <c r="A712" s="235"/>
      <c r="B712" s="236"/>
      <c r="C712" s="256"/>
      <c r="D712" s="236"/>
      <c r="E712" s="272" t="s">
        <v>333</v>
      </c>
      <c r="F712" s="334" t="str">
        <f t="shared" si="62"/>
        <v>N0120_24</v>
      </c>
      <c r="G712" s="8" t="s">
        <v>333</v>
      </c>
      <c r="H712" s="8" t="str">
        <f t="shared" si="61"/>
        <v>24</v>
      </c>
      <c r="I712" s="8" t="str">
        <f>VLOOKUP(H712,燃料種!$A$2:$C$33,3,FALSE)</f>
        <v xml:space="preserve"> 44.9</v>
      </c>
    </row>
    <row r="713" spans="1:9">
      <c r="A713" s="235"/>
      <c r="B713" s="236"/>
      <c r="C713" s="256"/>
      <c r="D713" s="236"/>
      <c r="E713" s="272" t="s">
        <v>334</v>
      </c>
      <c r="F713" s="334" t="str">
        <f t="shared" si="62"/>
        <v>N0120_25</v>
      </c>
      <c r="G713" s="8" t="s">
        <v>334</v>
      </c>
      <c r="H713" s="8" t="str">
        <f t="shared" si="61"/>
        <v>25</v>
      </c>
      <c r="I713" s="8" t="str">
        <f>VLOOKUP(H713,燃料種!$A$2:$C$33,3,FALSE)</f>
        <v xml:space="preserve"> 54.6</v>
      </c>
    </row>
    <row r="714" spans="1:9">
      <c r="A714" s="235"/>
      <c r="B714" s="236"/>
      <c r="C714" s="256"/>
      <c r="D714" s="236"/>
      <c r="E714" s="272" t="s">
        <v>335</v>
      </c>
      <c r="F714" s="334" t="str">
        <f t="shared" si="62"/>
        <v>N0120_26</v>
      </c>
      <c r="G714" s="8" t="s">
        <v>335</v>
      </c>
      <c r="H714" s="8" t="str">
        <f t="shared" si="61"/>
        <v>26</v>
      </c>
      <c r="I714" s="8" t="str">
        <f>VLOOKUP(H714,燃料種!$A$2:$C$33,3,FALSE)</f>
        <v xml:space="preserve"> 43.5</v>
      </c>
    </row>
    <row r="715" spans="1:9">
      <c r="A715" s="235"/>
      <c r="B715" s="236"/>
      <c r="C715" s="256"/>
      <c r="D715" s="236"/>
      <c r="E715" s="272" t="s">
        <v>336</v>
      </c>
      <c r="F715" s="334" t="str">
        <f t="shared" si="62"/>
        <v>N0120_27</v>
      </c>
      <c r="G715" s="8" t="s">
        <v>336</v>
      </c>
      <c r="H715" s="8" t="str">
        <f t="shared" si="61"/>
        <v>27</v>
      </c>
      <c r="I715" s="8" t="str">
        <f>VLOOKUP(H715,燃料種!$A$2:$C$33,3,FALSE)</f>
        <v xml:space="preserve"> 21.1</v>
      </c>
    </row>
    <row r="716" spans="1:9">
      <c r="A716" s="235"/>
      <c r="B716" s="236"/>
      <c r="C716" s="256"/>
      <c r="D716" s="236"/>
      <c r="E716" s="272" t="s">
        <v>337</v>
      </c>
      <c r="F716" s="334" t="str">
        <f t="shared" si="62"/>
        <v>N0120_28</v>
      </c>
      <c r="G716" s="8" t="s">
        <v>337</v>
      </c>
      <c r="H716" s="8" t="str">
        <f t="shared" si="61"/>
        <v>28</v>
      </c>
      <c r="I716" s="8" t="str">
        <f>VLOOKUP(H716,燃料種!$A$2:$C$33,3,FALSE)</f>
        <v xml:space="preserve"> 3.41</v>
      </c>
    </row>
    <row r="717" spans="1:9">
      <c r="A717" s="235"/>
      <c r="B717" s="236"/>
      <c r="C717" s="256"/>
      <c r="D717" s="236"/>
      <c r="E717" s="272" t="s">
        <v>338</v>
      </c>
      <c r="F717" s="334" t="str">
        <f t="shared" si="62"/>
        <v>N0120_29</v>
      </c>
      <c r="G717" s="8" t="s">
        <v>338</v>
      </c>
      <c r="H717" s="8" t="str">
        <f t="shared" si="61"/>
        <v>29</v>
      </c>
      <c r="I717" s="8" t="str">
        <f>VLOOKUP(H717,燃料種!$A$2:$C$33,3,FALSE)</f>
        <v xml:space="preserve"> 8.41</v>
      </c>
    </row>
    <row r="718" spans="1:9">
      <c r="A718" s="235"/>
      <c r="B718" s="236"/>
      <c r="C718" s="256"/>
      <c r="D718" s="236"/>
      <c r="E718" s="272" t="s">
        <v>929</v>
      </c>
      <c r="F718" s="334" t="str">
        <f t="shared" si="62"/>
        <v>N0120_30</v>
      </c>
      <c r="G718" s="8" t="s">
        <v>339</v>
      </c>
      <c r="H718" s="8" t="str">
        <f t="shared" si="61"/>
        <v>30</v>
      </c>
      <c r="I718" s="8" t="str">
        <f>VLOOKUP(H718,燃料種!$A$2:$C$33,3,FALSE)</f>
        <v>46.04655</v>
      </c>
    </row>
    <row r="719" spans="1:9">
      <c r="A719" s="235"/>
      <c r="B719" s="236"/>
      <c r="C719" s="256"/>
      <c r="D719" s="19"/>
      <c r="E719" s="272" t="s">
        <v>340</v>
      </c>
      <c r="F719" s="334" t="str">
        <f t="shared" si="62"/>
        <v>N0120_31</v>
      </c>
      <c r="G719" s="8" t="s">
        <v>340</v>
      </c>
      <c r="H719" s="8" t="str">
        <f t="shared" si="61"/>
        <v>31</v>
      </c>
      <c r="I719" s="8" t="str">
        <f>VLOOKUP(H719,燃料種!$A$2:$C$33,3,FALSE)</f>
        <v xml:space="preserve"> 28.5</v>
      </c>
    </row>
    <row r="720" spans="1:9">
      <c r="A720" s="235"/>
      <c r="B720" s="236"/>
      <c r="C720" s="256"/>
      <c r="D720" s="262" t="s">
        <v>1818</v>
      </c>
      <c r="E720" s="272" t="s">
        <v>341</v>
      </c>
      <c r="F720" s="334" t="str">
        <f t="shared" ref="F720:F732" si="63">LEFT($D$720,5)&amp;"_"&amp;LEFT(E720,2)</f>
        <v>N0121_10</v>
      </c>
      <c r="G720" s="8" t="s">
        <v>341</v>
      </c>
      <c r="H720" s="8" t="str">
        <f t="shared" si="61"/>
        <v>10</v>
      </c>
      <c r="I720" s="8" t="str">
        <f>VLOOKUP(H720,燃料種!$A$2:$C$33,3,FALSE)</f>
        <v xml:space="preserve"> 37.3</v>
      </c>
    </row>
    <row r="721" spans="1:9">
      <c r="A721" s="235"/>
      <c r="B721" s="236"/>
      <c r="C721" s="256"/>
      <c r="D721" s="236"/>
      <c r="E721" s="272" t="s">
        <v>342</v>
      </c>
      <c r="F721" s="334" t="str">
        <f t="shared" si="63"/>
        <v>N0121_11</v>
      </c>
      <c r="G721" s="8" t="s">
        <v>342</v>
      </c>
      <c r="H721" s="8" t="str">
        <f t="shared" si="61"/>
        <v>11</v>
      </c>
      <c r="I721" s="8" t="str">
        <f>VLOOKUP(H721,燃料種!$A$2:$C$33,3,FALSE)</f>
        <v xml:space="preserve"> 40.9</v>
      </c>
    </row>
    <row r="722" spans="1:9">
      <c r="A722" s="235"/>
      <c r="B722" s="236"/>
      <c r="C722" s="256"/>
      <c r="D722" s="236"/>
      <c r="E722" s="272" t="s">
        <v>343</v>
      </c>
      <c r="F722" s="334" t="str">
        <f t="shared" si="63"/>
        <v>N0121_12</v>
      </c>
      <c r="G722" s="8" t="s">
        <v>343</v>
      </c>
      <c r="H722" s="8" t="str">
        <f t="shared" si="61"/>
        <v>12</v>
      </c>
      <c r="I722" s="8" t="str">
        <f>VLOOKUP(H722,燃料種!$A$2:$C$33,3,FALSE)</f>
        <v xml:space="preserve"> 35.3</v>
      </c>
    </row>
    <row r="723" spans="1:9">
      <c r="A723" s="235"/>
      <c r="B723" s="236"/>
      <c r="C723" s="256"/>
      <c r="D723" s="236"/>
      <c r="E723" s="272" t="s">
        <v>344</v>
      </c>
      <c r="F723" s="334" t="str">
        <f t="shared" si="63"/>
        <v>N0121_13</v>
      </c>
      <c r="G723" s="8" t="s">
        <v>344</v>
      </c>
      <c r="H723" s="8" t="str">
        <f t="shared" si="61"/>
        <v>13</v>
      </c>
      <c r="I723" s="8" t="str">
        <f>VLOOKUP(H723,燃料種!$A$2:$C$33,3,FALSE)</f>
        <v xml:space="preserve"> 38.2</v>
      </c>
    </row>
    <row r="724" spans="1:9">
      <c r="A724" s="235"/>
      <c r="B724" s="236"/>
      <c r="C724" s="256"/>
      <c r="D724" s="236"/>
      <c r="E724" s="272" t="s">
        <v>345</v>
      </c>
      <c r="F724" s="334" t="str">
        <f t="shared" si="63"/>
        <v>N0121_14</v>
      </c>
      <c r="G724" s="8" t="s">
        <v>345</v>
      </c>
      <c r="H724" s="8" t="str">
        <f t="shared" si="61"/>
        <v>14</v>
      </c>
      <c r="I724" s="8" t="str">
        <f>VLOOKUP(H724,燃料種!$A$2:$C$33,3,FALSE)</f>
        <v xml:space="preserve"> 34.6</v>
      </c>
    </row>
    <row r="725" spans="1:9">
      <c r="A725" s="235"/>
      <c r="B725" s="236"/>
      <c r="C725" s="256"/>
      <c r="D725" s="236"/>
      <c r="E725" s="272" t="s">
        <v>346</v>
      </c>
      <c r="F725" s="334" t="str">
        <f t="shared" si="63"/>
        <v>N0121_15</v>
      </c>
      <c r="G725" s="8" t="s">
        <v>346</v>
      </c>
      <c r="H725" s="8" t="str">
        <f t="shared" si="61"/>
        <v>15</v>
      </c>
      <c r="I725" s="8" t="str">
        <f>VLOOKUP(H725,燃料種!$A$2:$C$33,3,FALSE)</f>
        <v xml:space="preserve"> 33.6</v>
      </c>
    </row>
    <row r="726" spans="1:9">
      <c r="A726" s="235"/>
      <c r="B726" s="236"/>
      <c r="C726" s="256"/>
      <c r="D726" s="236"/>
      <c r="E726" s="272" t="s">
        <v>347</v>
      </c>
      <c r="F726" s="334" t="str">
        <f t="shared" si="63"/>
        <v>N0121_16</v>
      </c>
      <c r="G726" s="8" t="s">
        <v>347</v>
      </c>
      <c r="H726" s="8" t="str">
        <f t="shared" si="61"/>
        <v>16</v>
      </c>
      <c r="I726" s="8" t="str">
        <f>VLOOKUP(H726,燃料種!$A$2:$C$33,3,FALSE)</f>
        <v xml:space="preserve"> 36.7</v>
      </c>
    </row>
    <row r="727" spans="1:9">
      <c r="A727" s="235"/>
      <c r="B727" s="236"/>
      <c r="C727" s="256"/>
      <c r="D727" s="236"/>
      <c r="E727" s="272" t="s">
        <v>348</v>
      </c>
      <c r="F727" s="334" t="str">
        <f t="shared" si="63"/>
        <v>N0121_17</v>
      </c>
      <c r="G727" s="8" t="s">
        <v>348</v>
      </c>
      <c r="H727" s="8" t="str">
        <f t="shared" si="61"/>
        <v>17</v>
      </c>
      <c r="I727" s="8" t="str">
        <f>VLOOKUP(H727,燃料種!$A$2:$C$33,3,FALSE)</f>
        <v xml:space="preserve"> 36.7</v>
      </c>
    </row>
    <row r="728" spans="1:9">
      <c r="A728" s="235"/>
      <c r="B728" s="236"/>
      <c r="C728" s="256"/>
      <c r="D728" s="236"/>
      <c r="E728" s="272" t="s">
        <v>349</v>
      </c>
      <c r="F728" s="334" t="str">
        <f t="shared" si="63"/>
        <v>N0121_18</v>
      </c>
      <c r="G728" s="8" t="s">
        <v>349</v>
      </c>
      <c r="H728" s="8" t="str">
        <f t="shared" si="61"/>
        <v>18</v>
      </c>
      <c r="I728" s="8" t="str">
        <f>VLOOKUP(H728,燃料種!$A$2:$C$33,3,FALSE)</f>
        <v xml:space="preserve"> 37.7</v>
      </c>
    </row>
    <row r="729" spans="1:9">
      <c r="A729" s="235"/>
      <c r="B729" s="236"/>
      <c r="C729" s="256"/>
      <c r="D729" s="236"/>
      <c r="E729" s="272" t="s">
        <v>350</v>
      </c>
      <c r="F729" s="334" t="str">
        <f t="shared" si="63"/>
        <v>N0121_19</v>
      </c>
      <c r="G729" s="8" t="s">
        <v>350</v>
      </c>
      <c r="H729" s="8" t="str">
        <f t="shared" si="61"/>
        <v>19</v>
      </c>
      <c r="I729" s="8" t="str">
        <f>VLOOKUP(H729,燃料種!$A$2:$C$33,3,FALSE)</f>
        <v xml:space="preserve"> 39.1</v>
      </c>
    </row>
    <row r="730" spans="1:9">
      <c r="A730" s="235"/>
      <c r="B730" s="236"/>
      <c r="C730" s="256"/>
      <c r="D730" s="236"/>
      <c r="E730" s="272" t="s">
        <v>351</v>
      </c>
      <c r="F730" s="334" t="str">
        <f t="shared" si="63"/>
        <v>N0121_20</v>
      </c>
      <c r="G730" s="8" t="s">
        <v>351</v>
      </c>
      <c r="H730" s="8" t="str">
        <f t="shared" si="61"/>
        <v>20</v>
      </c>
      <c r="I730" s="8" t="str">
        <f>VLOOKUP(H730,燃料種!$A$2:$C$33,3,FALSE)</f>
        <v xml:space="preserve"> 41.9</v>
      </c>
    </row>
    <row r="731" spans="1:9">
      <c r="A731" s="235"/>
      <c r="B731" s="236"/>
      <c r="C731" s="256"/>
      <c r="D731" s="236"/>
      <c r="E731" s="272" t="s">
        <v>352</v>
      </c>
      <c r="F731" s="334" t="str">
        <f t="shared" si="63"/>
        <v>N0121_21</v>
      </c>
      <c r="G731" s="8" t="s">
        <v>352</v>
      </c>
      <c r="H731" s="8" t="str">
        <f t="shared" si="61"/>
        <v>21</v>
      </c>
      <c r="I731" s="8" t="str">
        <f>VLOOKUP(H731,燃料種!$A$2:$C$33,3,FALSE)</f>
        <v xml:space="preserve"> 40.2</v>
      </c>
    </row>
    <row r="732" spans="1:9">
      <c r="A732" s="235"/>
      <c r="B732" s="236"/>
      <c r="C732" s="256"/>
      <c r="D732" s="19"/>
      <c r="E732" s="272" t="s">
        <v>353</v>
      </c>
      <c r="F732" s="334" t="str">
        <f t="shared" si="63"/>
        <v>N0121_22</v>
      </c>
      <c r="G732" s="8" t="s">
        <v>353</v>
      </c>
      <c r="H732" s="8" t="str">
        <f t="shared" si="61"/>
        <v>22</v>
      </c>
      <c r="I732" s="8" t="str">
        <f>VLOOKUP(H732,燃料種!$A$2:$C$33,3,FALSE)</f>
        <v xml:space="preserve"> 37.9</v>
      </c>
    </row>
    <row r="733" spans="1:9">
      <c r="A733" s="235"/>
      <c r="B733" s="236"/>
      <c r="C733" s="256"/>
      <c r="D733" s="262" t="s">
        <v>1819</v>
      </c>
      <c r="E733" s="272" t="s">
        <v>332</v>
      </c>
      <c r="F733" s="334" t="str">
        <f t="shared" ref="F733:F741" si="64">LEFT($D$733,5)&amp;"_"&amp;LEFT(E733,2)</f>
        <v>N0122_23</v>
      </c>
      <c r="G733" s="8" t="s">
        <v>332</v>
      </c>
      <c r="H733" s="8" t="str">
        <f t="shared" si="61"/>
        <v>23</v>
      </c>
      <c r="I733" s="8" t="str">
        <f>VLOOKUP(H733,燃料種!$A$2:$C$33,3,FALSE)</f>
        <v xml:space="preserve"> 50.8</v>
      </c>
    </row>
    <row r="734" spans="1:9">
      <c r="A734" s="235"/>
      <c r="B734" s="236"/>
      <c r="C734" s="256"/>
      <c r="D734" s="236"/>
      <c r="E734" s="272" t="s">
        <v>333</v>
      </c>
      <c r="F734" s="334" t="str">
        <f t="shared" si="64"/>
        <v>N0122_24</v>
      </c>
      <c r="G734" s="8" t="s">
        <v>333</v>
      </c>
      <c r="H734" s="8" t="str">
        <f t="shared" si="61"/>
        <v>24</v>
      </c>
      <c r="I734" s="8" t="str">
        <f>VLOOKUP(H734,燃料種!$A$2:$C$33,3,FALSE)</f>
        <v xml:space="preserve"> 44.9</v>
      </c>
    </row>
    <row r="735" spans="1:9">
      <c r="A735" s="235"/>
      <c r="B735" s="236"/>
      <c r="C735" s="256"/>
      <c r="D735" s="236"/>
      <c r="E735" s="272" t="s">
        <v>334</v>
      </c>
      <c r="F735" s="334" t="str">
        <f t="shared" si="64"/>
        <v>N0122_25</v>
      </c>
      <c r="G735" s="8" t="s">
        <v>334</v>
      </c>
      <c r="H735" s="8" t="str">
        <f t="shared" si="61"/>
        <v>25</v>
      </c>
      <c r="I735" s="8" t="str">
        <f>VLOOKUP(H735,燃料種!$A$2:$C$33,3,FALSE)</f>
        <v xml:space="preserve"> 54.6</v>
      </c>
    </row>
    <row r="736" spans="1:9">
      <c r="A736" s="235"/>
      <c r="B736" s="236"/>
      <c r="C736" s="256"/>
      <c r="D736" s="236"/>
      <c r="E736" s="272" t="s">
        <v>335</v>
      </c>
      <c r="F736" s="334" t="str">
        <f t="shared" si="64"/>
        <v>N0122_26</v>
      </c>
      <c r="G736" s="8" t="s">
        <v>335</v>
      </c>
      <c r="H736" s="8" t="str">
        <f t="shared" si="61"/>
        <v>26</v>
      </c>
      <c r="I736" s="8" t="str">
        <f>VLOOKUP(H736,燃料種!$A$2:$C$33,3,FALSE)</f>
        <v xml:space="preserve"> 43.5</v>
      </c>
    </row>
    <row r="737" spans="1:9">
      <c r="A737" s="235"/>
      <c r="B737" s="236"/>
      <c r="C737" s="256"/>
      <c r="D737" s="236"/>
      <c r="E737" s="272" t="s">
        <v>336</v>
      </c>
      <c r="F737" s="334" t="str">
        <f t="shared" si="64"/>
        <v>N0122_27</v>
      </c>
      <c r="G737" s="8" t="s">
        <v>336</v>
      </c>
      <c r="H737" s="8" t="str">
        <f t="shared" si="61"/>
        <v>27</v>
      </c>
      <c r="I737" s="8" t="str">
        <f>VLOOKUP(H737,燃料種!$A$2:$C$33,3,FALSE)</f>
        <v xml:space="preserve"> 21.1</v>
      </c>
    </row>
    <row r="738" spans="1:9">
      <c r="A738" s="235"/>
      <c r="B738" s="236"/>
      <c r="C738" s="256"/>
      <c r="D738" s="236"/>
      <c r="E738" s="272" t="s">
        <v>337</v>
      </c>
      <c r="F738" s="334" t="str">
        <f t="shared" si="64"/>
        <v>N0122_28</v>
      </c>
      <c r="G738" s="8" t="s">
        <v>337</v>
      </c>
      <c r="H738" s="8" t="str">
        <f t="shared" si="61"/>
        <v>28</v>
      </c>
      <c r="I738" s="8" t="str">
        <f>VLOOKUP(H738,燃料種!$A$2:$C$33,3,FALSE)</f>
        <v xml:space="preserve"> 3.41</v>
      </c>
    </row>
    <row r="739" spans="1:9">
      <c r="A739" s="235"/>
      <c r="B739" s="236"/>
      <c r="C739" s="256"/>
      <c r="D739" s="236"/>
      <c r="E739" s="272" t="s">
        <v>338</v>
      </c>
      <c r="F739" s="334" t="str">
        <f t="shared" si="64"/>
        <v>N0122_29</v>
      </c>
      <c r="G739" s="8" t="s">
        <v>338</v>
      </c>
      <c r="H739" s="8" t="str">
        <f t="shared" si="61"/>
        <v>29</v>
      </c>
      <c r="I739" s="8" t="str">
        <f>VLOOKUP(H739,燃料種!$A$2:$C$33,3,FALSE)</f>
        <v xml:space="preserve"> 8.41</v>
      </c>
    </row>
    <row r="740" spans="1:9">
      <c r="A740" s="235"/>
      <c r="B740" s="236"/>
      <c r="C740" s="256"/>
      <c r="D740" s="236"/>
      <c r="E740" s="272" t="s">
        <v>929</v>
      </c>
      <c r="F740" s="334" t="str">
        <f t="shared" si="64"/>
        <v>N0122_30</v>
      </c>
      <c r="G740" s="8" t="s">
        <v>339</v>
      </c>
      <c r="H740" s="8" t="str">
        <f t="shared" si="61"/>
        <v>30</v>
      </c>
      <c r="I740" s="8" t="str">
        <f>VLOOKUP(H740,燃料種!$A$2:$C$33,3,FALSE)</f>
        <v>46.04655</v>
      </c>
    </row>
    <row r="741" spans="1:9">
      <c r="A741" s="235"/>
      <c r="B741" s="236"/>
      <c r="C741" s="256"/>
      <c r="D741" s="19"/>
      <c r="E741" s="272" t="s">
        <v>340</v>
      </c>
      <c r="F741" s="334" t="str">
        <f t="shared" si="64"/>
        <v>N0122_31</v>
      </c>
      <c r="G741" s="8" t="s">
        <v>340</v>
      </c>
      <c r="H741" s="8" t="str">
        <f t="shared" si="61"/>
        <v>31</v>
      </c>
      <c r="I741" s="8" t="str">
        <f>VLOOKUP(H741,燃料種!$A$2:$C$33,3,FALSE)</f>
        <v xml:space="preserve"> 28.5</v>
      </c>
    </row>
    <row r="742" spans="1:9">
      <c r="A742" s="235"/>
      <c r="B742" s="236"/>
      <c r="C742" s="256"/>
      <c r="D742" s="262" t="s">
        <v>1820</v>
      </c>
      <c r="E742" s="272" t="s">
        <v>341</v>
      </c>
      <c r="F742" s="334" t="str">
        <f t="shared" ref="F742:F754" si="65">LEFT($D$742,5)&amp;"_"&amp;LEFT(E742,2)</f>
        <v>N0123_10</v>
      </c>
      <c r="G742" s="8" t="s">
        <v>341</v>
      </c>
      <c r="H742" s="8" t="str">
        <f t="shared" si="61"/>
        <v>10</v>
      </c>
      <c r="I742" s="8" t="str">
        <f>VLOOKUP(H742,燃料種!$A$2:$C$33,3,FALSE)</f>
        <v xml:space="preserve"> 37.3</v>
      </c>
    </row>
    <row r="743" spans="1:9">
      <c r="A743" s="235"/>
      <c r="B743" s="236"/>
      <c r="C743" s="256"/>
      <c r="D743" s="236"/>
      <c r="E743" s="272" t="s">
        <v>342</v>
      </c>
      <c r="F743" s="334" t="str">
        <f t="shared" si="65"/>
        <v>N0123_11</v>
      </c>
      <c r="G743" s="8" t="s">
        <v>342</v>
      </c>
      <c r="H743" s="8" t="str">
        <f t="shared" si="61"/>
        <v>11</v>
      </c>
      <c r="I743" s="8" t="str">
        <f>VLOOKUP(H743,燃料種!$A$2:$C$33,3,FALSE)</f>
        <v xml:space="preserve"> 40.9</v>
      </c>
    </row>
    <row r="744" spans="1:9">
      <c r="A744" s="235"/>
      <c r="B744" s="236"/>
      <c r="C744" s="256"/>
      <c r="D744" s="236"/>
      <c r="E744" s="272" t="s">
        <v>343</v>
      </c>
      <c r="F744" s="334" t="str">
        <f t="shared" si="65"/>
        <v>N0123_12</v>
      </c>
      <c r="G744" s="8" t="s">
        <v>343</v>
      </c>
      <c r="H744" s="8" t="str">
        <f t="shared" si="61"/>
        <v>12</v>
      </c>
      <c r="I744" s="8" t="str">
        <f>VLOOKUP(H744,燃料種!$A$2:$C$33,3,FALSE)</f>
        <v xml:space="preserve"> 35.3</v>
      </c>
    </row>
    <row r="745" spans="1:9">
      <c r="A745" s="235"/>
      <c r="B745" s="236"/>
      <c r="C745" s="256"/>
      <c r="D745" s="236"/>
      <c r="E745" s="272" t="s">
        <v>344</v>
      </c>
      <c r="F745" s="334" t="str">
        <f t="shared" si="65"/>
        <v>N0123_13</v>
      </c>
      <c r="G745" s="8" t="s">
        <v>344</v>
      </c>
      <c r="H745" s="8" t="str">
        <f t="shared" si="61"/>
        <v>13</v>
      </c>
      <c r="I745" s="8" t="str">
        <f>VLOOKUP(H745,燃料種!$A$2:$C$33,3,FALSE)</f>
        <v xml:space="preserve"> 38.2</v>
      </c>
    </row>
    <row r="746" spans="1:9">
      <c r="A746" s="235"/>
      <c r="B746" s="236"/>
      <c r="C746" s="256"/>
      <c r="D746" s="236"/>
      <c r="E746" s="272" t="s">
        <v>345</v>
      </c>
      <c r="F746" s="334" t="str">
        <f t="shared" si="65"/>
        <v>N0123_14</v>
      </c>
      <c r="G746" s="8" t="s">
        <v>345</v>
      </c>
      <c r="H746" s="8" t="str">
        <f t="shared" si="61"/>
        <v>14</v>
      </c>
      <c r="I746" s="8" t="str">
        <f>VLOOKUP(H746,燃料種!$A$2:$C$33,3,FALSE)</f>
        <v xml:space="preserve"> 34.6</v>
      </c>
    </row>
    <row r="747" spans="1:9">
      <c r="A747" s="235"/>
      <c r="B747" s="236"/>
      <c r="C747" s="256"/>
      <c r="D747" s="236"/>
      <c r="E747" s="272" t="s">
        <v>346</v>
      </c>
      <c r="F747" s="334" t="str">
        <f t="shared" si="65"/>
        <v>N0123_15</v>
      </c>
      <c r="G747" s="8" t="s">
        <v>346</v>
      </c>
      <c r="H747" s="8" t="str">
        <f t="shared" si="61"/>
        <v>15</v>
      </c>
      <c r="I747" s="8" t="str">
        <f>VLOOKUP(H747,燃料種!$A$2:$C$33,3,FALSE)</f>
        <v xml:space="preserve"> 33.6</v>
      </c>
    </row>
    <row r="748" spans="1:9">
      <c r="A748" s="235"/>
      <c r="B748" s="236"/>
      <c r="C748" s="256"/>
      <c r="D748" s="236"/>
      <c r="E748" s="272" t="s">
        <v>347</v>
      </c>
      <c r="F748" s="334" t="str">
        <f t="shared" si="65"/>
        <v>N0123_16</v>
      </c>
      <c r="G748" s="8" t="s">
        <v>347</v>
      </c>
      <c r="H748" s="8" t="str">
        <f t="shared" si="61"/>
        <v>16</v>
      </c>
      <c r="I748" s="8" t="str">
        <f>VLOOKUP(H748,燃料種!$A$2:$C$33,3,FALSE)</f>
        <v xml:space="preserve"> 36.7</v>
      </c>
    </row>
    <row r="749" spans="1:9">
      <c r="A749" s="235"/>
      <c r="B749" s="236"/>
      <c r="C749" s="256"/>
      <c r="D749" s="236"/>
      <c r="E749" s="272" t="s">
        <v>348</v>
      </c>
      <c r="F749" s="334" t="str">
        <f t="shared" si="65"/>
        <v>N0123_17</v>
      </c>
      <c r="G749" s="8" t="s">
        <v>348</v>
      </c>
      <c r="H749" s="8" t="str">
        <f t="shared" si="61"/>
        <v>17</v>
      </c>
      <c r="I749" s="8" t="str">
        <f>VLOOKUP(H749,燃料種!$A$2:$C$33,3,FALSE)</f>
        <v xml:space="preserve"> 36.7</v>
      </c>
    </row>
    <row r="750" spans="1:9">
      <c r="A750" s="235"/>
      <c r="B750" s="236"/>
      <c r="C750" s="256"/>
      <c r="D750" s="236"/>
      <c r="E750" s="272" t="s">
        <v>349</v>
      </c>
      <c r="F750" s="334" t="str">
        <f t="shared" si="65"/>
        <v>N0123_18</v>
      </c>
      <c r="G750" s="8" t="s">
        <v>349</v>
      </c>
      <c r="H750" s="8" t="str">
        <f t="shared" si="61"/>
        <v>18</v>
      </c>
      <c r="I750" s="8" t="str">
        <f>VLOOKUP(H750,燃料種!$A$2:$C$33,3,FALSE)</f>
        <v xml:space="preserve"> 37.7</v>
      </c>
    </row>
    <row r="751" spans="1:9">
      <c r="A751" s="235"/>
      <c r="B751" s="236"/>
      <c r="C751" s="256"/>
      <c r="D751" s="236"/>
      <c r="E751" s="272" t="s">
        <v>350</v>
      </c>
      <c r="F751" s="334" t="str">
        <f t="shared" si="65"/>
        <v>N0123_19</v>
      </c>
      <c r="G751" s="8" t="s">
        <v>350</v>
      </c>
      <c r="H751" s="8" t="str">
        <f t="shared" si="61"/>
        <v>19</v>
      </c>
      <c r="I751" s="8" t="str">
        <f>VLOOKUP(H751,燃料種!$A$2:$C$33,3,FALSE)</f>
        <v xml:space="preserve"> 39.1</v>
      </c>
    </row>
    <row r="752" spans="1:9">
      <c r="A752" s="235"/>
      <c r="B752" s="236"/>
      <c r="C752" s="256"/>
      <c r="D752" s="236"/>
      <c r="E752" s="272" t="s">
        <v>351</v>
      </c>
      <c r="F752" s="334" t="str">
        <f t="shared" si="65"/>
        <v>N0123_20</v>
      </c>
      <c r="G752" s="8" t="s">
        <v>351</v>
      </c>
      <c r="H752" s="8" t="str">
        <f t="shared" si="61"/>
        <v>20</v>
      </c>
      <c r="I752" s="8" t="str">
        <f>VLOOKUP(H752,燃料種!$A$2:$C$33,3,FALSE)</f>
        <v xml:space="preserve"> 41.9</v>
      </c>
    </row>
    <row r="753" spans="1:9">
      <c r="A753" s="235"/>
      <c r="B753" s="236"/>
      <c r="C753" s="256"/>
      <c r="D753" s="236"/>
      <c r="E753" s="272" t="s">
        <v>352</v>
      </c>
      <c r="F753" s="334" t="str">
        <f t="shared" si="65"/>
        <v>N0123_21</v>
      </c>
      <c r="G753" s="8" t="s">
        <v>352</v>
      </c>
      <c r="H753" s="8" t="str">
        <f t="shared" si="61"/>
        <v>21</v>
      </c>
      <c r="I753" s="8" t="str">
        <f>VLOOKUP(H753,燃料種!$A$2:$C$33,3,FALSE)</f>
        <v xml:space="preserve"> 40.2</v>
      </c>
    </row>
    <row r="754" spans="1:9">
      <c r="A754" s="235"/>
      <c r="B754" s="236"/>
      <c r="C754" s="256"/>
      <c r="D754" s="19"/>
      <c r="E754" s="272" t="s">
        <v>353</v>
      </c>
      <c r="F754" s="334" t="str">
        <f t="shared" si="65"/>
        <v>N0123_22</v>
      </c>
      <c r="G754" s="8" t="s">
        <v>353</v>
      </c>
      <c r="H754" s="8" t="str">
        <f t="shared" si="61"/>
        <v>22</v>
      </c>
      <c r="I754" s="8" t="str">
        <f>VLOOKUP(H754,燃料種!$A$2:$C$33,3,FALSE)</f>
        <v xml:space="preserve"> 37.9</v>
      </c>
    </row>
    <row r="755" spans="1:9">
      <c r="A755" s="235"/>
      <c r="B755" s="236"/>
      <c r="C755" s="256"/>
      <c r="D755" s="262" t="s">
        <v>1821</v>
      </c>
      <c r="E755" s="272" t="s">
        <v>332</v>
      </c>
      <c r="F755" s="334" t="str">
        <f t="shared" ref="F755:F763" si="66">LEFT($D$755,5)&amp;"_"&amp;LEFT(E755,2)</f>
        <v>N0124_23</v>
      </c>
      <c r="G755" s="8" t="s">
        <v>332</v>
      </c>
      <c r="H755" s="8" t="str">
        <f t="shared" si="61"/>
        <v>23</v>
      </c>
      <c r="I755" s="8" t="str">
        <f>VLOOKUP(H755,燃料種!$A$2:$C$33,3,FALSE)</f>
        <v xml:space="preserve"> 50.8</v>
      </c>
    </row>
    <row r="756" spans="1:9">
      <c r="A756" s="235"/>
      <c r="B756" s="236"/>
      <c r="C756" s="256"/>
      <c r="D756" s="236"/>
      <c r="E756" s="272" t="s">
        <v>333</v>
      </c>
      <c r="F756" s="334" t="str">
        <f t="shared" si="66"/>
        <v>N0124_24</v>
      </c>
      <c r="G756" s="8" t="s">
        <v>333</v>
      </c>
      <c r="H756" s="8" t="str">
        <f t="shared" si="61"/>
        <v>24</v>
      </c>
      <c r="I756" s="8" t="str">
        <f>VLOOKUP(H756,燃料種!$A$2:$C$33,3,FALSE)</f>
        <v xml:space="preserve"> 44.9</v>
      </c>
    </row>
    <row r="757" spans="1:9">
      <c r="A757" s="235"/>
      <c r="B757" s="236"/>
      <c r="C757" s="256"/>
      <c r="D757" s="236"/>
      <c r="E757" s="272" t="s">
        <v>334</v>
      </c>
      <c r="F757" s="334" t="str">
        <f t="shared" si="66"/>
        <v>N0124_25</v>
      </c>
      <c r="G757" s="8" t="s">
        <v>334</v>
      </c>
      <c r="H757" s="8" t="str">
        <f t="shared" si="61"/>
        <v>25</v>
      </c>
      <c r="I757" s="8" t="str">
        <f>VLOOKUP(H757,燃料種!$A$2:$C$33,3,FALSE)</f>
        <v xml:space="preserve"> 54.6</v>
      </c>
    </row>
    <row r="758" spans="1:9">
      <c r="A758" s="235"/>
      <c r="B758" s="236"/>
      <c r="C758" s="256"/>
      <c r="D758" s="236"/>
      <c r="E758" s="272" t="s">
        <v>335</v>
      </c>
      <c r="F758" s="334" t="str">
        <f t="shared" si="66"/>
        <v>N0124_26</v>
      </c>
      <c r="G758" s="8" t="s">
        <v>335</v>
      </c>
      <c r="H758" s="8" t="str">
        <f t="shared" si="61"/>
        <v>26</v>
      </c>
      <c r="I758" s="8" t="str">
        <f>VLOOKUP(H758,燃料種!$A$2:$C$33,3,FALSE)</f>
        <v xml:space="preserve"> 43.5</v>
      </c>
    </row>
    <row r="759" spans="1:9">
      <c r="A759" s="235"/>
      <c r="B759" s="236"/>
      <c r="C759" s="256"/>
      <c r="D759" s="236"/>
      <c r="E759" s="272" t="s">
        <v>336</v>
      </c>
      <c r="F759" s="334" t="str">
        <f t="shared" si="66"/>
        <v>N0124_27</v>
      </c>
      <c r="G759" s="8" t="s">
        <v>336</v>
      </c>
      <c r="H759" s="8" t="str">
        <f t="shared" si="61"/>
        <v>27</v>
      </c>
      <c r="I759" s="8" t="str">
        <f>VLOOKUP(H759,燃料種!$A$2:$C$33,3,FALSE)</f>
        <v xml:space="preserve"> 21.1</v>
      </c>
    </row>
    <row r="760" spans="1:9">
      <c r="A760" s="235"/>
      <c r="B760" s="236"/>
      <c r="C760" s="256"/>
      <c r="D760" s="236"/>
      <c r="E760" s="272" t="s">
        <v>337</v>
      </c>
      <c r="F760" s="334" t="str">
        <f t="shared" si="66"/>
        <v>N0124_28</v>
      </c>
      <c r="G760" s="8" t="s">
        <v>337</v>
      </c>
      <c r="H760" s="8" t="str">
        <f t="shared" si="61"/>
        <v>28</v>
      </c>
      <c r="I760" s="8" t="str">
        <f>VLOOKUP(H760,燃料種!$A$2:$C$33,3,FALSE)</f>
        <v xml:space="preserve"> 3.41</v>
      </c>
    </row>
    <row r="761" spans="1:9">
      <c r="A761" s="235"/>
      <c r="B761" s="236"/>
      <c r="C761" s="256"/>
      <c r="D761" s="236"/>
      <c r="E761" s="272" t="s">
        <v>338</v>
      </c>
      <c r="F761" s="334" t="str">
        <f t="shared" si="66"/>
        <v>N0124_29</v>
      </c>
      <c r="G761" s="8" t="s">
        <v>338</v>
      </c>
      <c r="H761" s="8" t="str">
        <f t="shared" si="61"/>
        <v>29</v>
      </c>
      <c r="I761" s="8" t="str">
        <f>VLOOKUP(H761,燃料種!$A$2:$C$33,3,FALSE)</f>
        <v xml:space="preserve"> 8.41</v>
      </c>
    </row>
    <row r="762" spans="1:9">
      <c r="A762" s="235"/>
      <c r="B762" s="236"/>
      <c r="C762" s="256"/>
      <c r="D762" s="236"/>
      <c r="E762" s="272" t="s">
        <v>929</v>
      </c>
      <c r="F762" s="334" t="str">
        <f t="shared" si="66"/>
        <v>N0124_30</v>
      </c>
      <c r="G762" s="8" t="s">
        <v>339</v>
      </c>
      <c r="H762" s="8" t="str">
        <f t="shared" si="61"/>
        <v>30</v>
      </c>
      <c r="I762" s="8" t="str">
        <f>VLOOKUP(H762,燃料種!$A$2:$C$33,3,FALSE)</f>
        <v>46.04655</v>
      </c>
    </row>
    <row r="763" spans="1:9">
      <c r="A763" s="235"/>
      <c r="B763" s="236"/>
      <c r="C763" s="256"/>
      <c r="D763" s="19"/>
      <c r="E763" s="272" t="s">
        <v>340</v>
      </c>
      <c r="F763" s="334" t="str">
        <f t="shared" si="66"/>
        <v>N0124_31</v>
      </c>
      <c r="G763" s="8" t="s">
        <v>340</v>
      </c>
      <c r="H763" s="8" t="str">
        <f t="shared" si="61"/>
        <v>31</v>
      </c>
      <c r="I763" s="8" t="str">
        <f>VLOOKUP(H763,燃料種!$A$2:$C$33,3,FALSE)</f>
        <v xml:space="preserve"> 28.5</v>
      </c>
    </row>
    <row r="764" spans="1:9">
      <c r="A764" s="235"/>
      <c r="B764" s="236"/>
      <c r="C764" s="256"/>
      <c r="D764" s="262" t="s">
        <v>1822</v>
      </c>
      <c r="E764" s="272" t="s">
        <v>341</v>
      </c>
      <c r="F764" s="334" t="str">
        <f t="shared" ref="F764:F776" si="67">LEFT($D$764,5)&amp;"_"&amp;LEFT(E764,2)</f>
        <v>N0125_10</v>
      </c>
      <c r="G764" s="8" t="s">
        <v>341</v>
      </c>
      <c r="H764" s="8" t="str">
        <f t="shared" si="61"/>
        <v>10</v>
      </c>
      <c r="I764" s="8" t="str">
        <f>VLOOKUP(H764,燃料種!$A$2:$C$33,3,FALSE)</f>
        <v xml:space="preserve"> 37.3</v>
      </c>
    </row>
    <row r="765" spans="1:9">
      <c r="A765" s="235"/>
      <c r="B765" s="236"/>
      <c r="C765" s="256"/>
      <c r="D765" s="236"/>
      <c r="E765" s="272" t="s">
        <v>342</v>
      </c>
      <c r="F765" s="334" t="str">
        <f t="shared" si="67"/>
        <v>N0125_11</v>
      </c>
      <c r="G765" s="8" t="s">
        <v>342</v>
      </c>
      <c r="H765" s="8" t="str">
        <f t="shared" si="61"/>
        <v>11</v>
      </c>
      <c r="I765" s="8" t="str">
        <f>VLOOKUP(H765,燃料種!$A$2:$C$33,3,FALSE)</f>
        <v xml:space="preserve"> 40.9</v>
      </c>
    </row>
    <row r="766" spans="1:9">
      <c r="A766" s="235"/>
      <c r="B766" s="236"/>
      <c r="C766" s="256"/>
      <c r="D766" s="236"/>
      <c r="E766" s="272" t="s">
        <v>343</v>
      </c>
      <c r="F766" s="334" t="str">
        <f t="shared" si="67"/>
        <v>N0125_12</v>
      </c>
      <c r="G766" s="8" t="s">
        <v>343</v>
      </c>
      <c r="H766" s="8" t="str">
        <f t="shared" si="61"/>
        <v>12</v>
      </c>
      <c r="I766" s="8" t="str">
        <f>VLOOKUP(H766,燃料種!$A$2:$C$33,3,FALSE)</f>
        <v xml:space="preserve"> 35.3</v>
      </c>
    </row>
    <row r="767" spans="1:9">
      <c r="A767" s="235"/>
      <c r="B767" s="236"/>
      <c r="C767" s="256"/>
      <c r="D767" s="236"/>
      <c r="E767" s="272" t="s">
        <v>344</v>
      </c>
      <c r="F767" s="334" t="str">
        <f t="shared" si="67"/>
        <v>N0125_13</v>
      </c>
      <c r="G767" s="8" t="s">
        <v>344</v>
      </c>
      <c r="H767" s="8" t="str">
        <f t="shared" si="61"/>
        <v>13</v>
      </c>
      <c r="I767" s="8" t="str">
        <f>VLOOKUP(H767,燃料種!$A$2:$C$33,3,FALSE)</f>
        <v xml:space="preserve"> 38.2</v>
      </c>
    </row>
    <row r="768" spans="1:9">
      <c r="A768" s="235"/>
      <c r="B768" s="236"/>
      <c r="C768" s="256"/>
      <c r="D768" s="236"/>
      <c r="E768" s="272" t="s">
        <v>345</v>
      </c>
      <c r="F768" s="334" t="str">
        <f t="shared" si="67"/>
        <v>N0125_14</v>
      </c>
      <c r="G768" s="8" t="s">
        <v>345</v>
      </c>
      <c r="H768" s="8" t="str">
        <f t="shared" si="61"/>
        <v>14</v>
      </c>
      <c r="I768" s="8" t="str">
        <f>VLOOKUP(H768,燃料種!$A$2:$C$33,3,FALSE)</f>
        <v xml:space="preserve"> 34.6</v>
      </c>
    </row>
    <row r="769" spans="1:9">
      <c r="A769" s="235"/>
      <c r="B769" s="236"/>
      <c r="C769" s="256"/>
      <c r="D769" s="236"/>
      <c r="E769" s="272" t="s">
        <v>346</v>
      </c>
      <c r="F769" s="334" t="str">
        <f t="shared" si="67"/>
        <v>N0125_15</v>
      </c>
      <c r="G769" s="8" t="s">
        <v>346</v>
      </c>
      <c r="H769" s="8" t="str">
        <f t="shared" si="61"/>
        <v>15</v>
      </c>
      <c r="I769" s="8" t="str">
        <f>VLOOKUP(H769,燃料種!$A$2:$C$33,3,FALSE)</f>
        <v xml:space="preserve"> 33.6</v>
      </c>
    </row>
    <row r="770" spans="1:9">
      <c r="A770" s="235"/>
      <c r="B770" s="236"/>
      <c r="C770" s="256"/>
      <c r="D770" s="236"/>
      <c r="E770" s="272" t="s">
        <v>347</v>
      </c>
      <c r="F770" s="334" t="str">
        <f t="shared" si="67"/>
        <v>N0125_16</v>
      </c>
      <c r="G770" s="8" t="s">
        <v>347</v>
      </c>
      <c r="H770" s="8" t="str">
        <f t="shared" si="61"/>
        <v>16</v>
      </c>
      <c r="I770" s="8" t="str">
        <f>VLOOKUP(H770,燃料種!$A$2:$C$33,3,FALSE)</f>
        <v xml:space="preserve"> 36.7</v>
      </c>
    </row>
    <row r="771" spans="1:9">
      <c r="A771" s="235"/>
      <c r="B771" s="236"/>
      <c r="C771" s="256"/>
      <c r="D771" s="236"/>
      <c r="E771" s="272" t="s">
        <v>348</v>
      </c>
      <c r="F771" s="334" t="str">
        <f t="shared" si="67"/>
        <v>N0125_17</v>
      </c>
      <c r="G771" s="8" t="s">
        <v>348</v>
      </c>
      <c r="H771" s="8" t="str">
        <f t="shared" ref="H771:H834" si="68">LEFT(G771,2)</f>
        <v>17</v>
      </c>
      <c r="I771" s="8" t="str">
        <f>VLOOKUP(H771,燃料種!$A$2:$C$33,3,FALSE)</f>
        <v xml:space="preserve"> 36.7</v>
      </c>
    </row>
    <row r="772" spans="1:9">
      <c r="A772" s="235"/>
      <c r="B772" s="236"/>
      <c r="C772" s="256"/>
      <c r="D772" s="236"/>
      <c r="E772" s="272" t="s">
        <v>349</v>
      </c>
      <c r="F772" s="334" t="str">
        <f t="shared" si="67"/>
        <v>N0125_18</v>
      </c>
      <c r="G772" s="8" t="s">
        <v>349</v>
      </c>
      <c r="H772" s="8" t="str">
        <f t="shared" si="68"/>
        <v>18</v>
      </c>
      <c r="I772" s="8" t="str">
        <f>VLOOKUP(H772,燃料種!$A$2:$C$33,3,FALSE)</f>
        <v xml:space="preserve"> 37.7</v>
      </c>
    </row>
    <row r="773" spans="1:9">
      <c r="A773" s="235"/>
      <c r="B773" s="236"/>
      <c r="C773" s="256"/>
      <c r="D773" s="236"/>
      <c r="E773" s="272" t="s">
        <v>350</v>
      </c>
      <c r="F773" s="334" t="str">
        <f t="shared" si="67"/>
        <v>N0125_19</v>
      </c>
      <c r="G773" s="8" t="s">
        <v>350</v>
      </c>
      <c r="H773" s="8" t="str">
        <f t="shared" si="68"/>
        <v>19</v>
      </c>
      <c r="I773" s="8" t="str">
        <f>VLOOKUP(H773,燃料種!$A$2:$C$33,3,FALSE)</f>
        <v xml:space="preserve"> 39.1</v>
      </c>
    </row>
    <row r="774" spans="1:9">
      <c r="A774" s="235"/>
      <c r="B774" s="236"/>
      <c r="C774" s="256"/>
      <c r="D774" s="236"/>
      <c r="E774" s="272" t="s">
        <v>351</v>
      </c>
      <c r="F774" s="334" t="str">
        <f t="shared" si="67"/>
        <v>N0125_20</v>
      </c>
      <c r="G774" s="8" t="s">
        <v>351</v>
      </c>
      <c r="H774" s="8" t="str">
        <f t="shared" si="68"/>
        <v>20</v>
      </c>
      <c r="I774" s="8" t="str">
        <f>VLOOKUP(H774,燃料種!$A$2:$C$33,3,FALSE)</f>
        <v xml:space="preserve"> 41.9</v>
      </c>
    </row>
    <row r="775" spans="1:9">
      <c r="A775" s="235"/>
      <c r="B775" s="236"/>
      <c r="C775" s="256"/>
      <c r="D775" s="236"/>
      <c r="E775" s="272" t="s">
        <v>352</v>
      </c>
      <c r="F775" s="334" t="str">
        <f t="shared" si="67"/>
        <v>N0125_21</v>
      </c>
      <c r="G775" s="8" t="s">
        <v>352</v>
      </c>
      <c r="H775" s="8" t="str">
        <f t="shared" si="68"/>
        <v>21</v>
      </c>
      <c r="I775" s="8" t="str">
        <f>VLOOKUP(H775,燃料種!$A$2:$C$33,3,FALSE)</f>
        <v xml:space="preserve"> 40.2</v>
      </c>
    </row>
    <row r="776" spans="1:9">
      <c r="A776" s="235"/>
      <c r="B776" s="236"/>
      <c r="C776" s="256"/>
      <c r="D776" s="19"/>
      <c r="E776" s="272" t="s">
        <v>353</v>
      </c>
      <c r="F776" s="334" t="str">
        <f t="shared" si="67"/>
        <v>N0125_22</v>
      </c>
      <c r="G776" s="8" t="s">
        <v>353</v>
      </c>
      <c r="H776" s="8" t="str">
        <f t="shared" si="68"/>
        <v>22</v>
      </c>
      <c r="I776" s="8" t="str">
        <f>VLOOKUP(H776,燃料種!$A$2:$C$33,3,FALSE)</f>
        <v xml:space="preserve"> 37.9</v>
      </c>
    </row>
    <row r="777" spans="1:9">
      <c r="A777" s="235"/>
      <c r="B777" s="236"/>
      <c r="C777" s="256"/>
      <c r="D777" s="262" t="s">
        <v>1823</v>
      </c>
      <c r="E777" s="272" t="s">
        <v>332</v>
      </c>
      <c r="F777" s="334" t="str">
        <f t="shared" ref="F777:F785" si="69">LEFT($D$777,5)&amp;"_"&amp;LEFT(E777,2)</f>
        <v>N0126_23</v>
      </c>
      <c r="G777" s="8" t="s">
        <v>332</v>
      </c>
      <c r="H777" s="8" t="str">
        <f t="shared" si="68"/>
        <v>23</v>
      </c>
      <c r="I777" s="8" t="str">
        <f>VLOOKUP(H777,燃料種!$A$2:$C$33,3,FALSE)</f>
        <v xml:space="preserve"> 50.8</v>
      </c>
    </row>
    <row r="778" spans="1:9">
      <c r="A778" s="235"/>
      <c r="B778" s="236"/>
      <c r="C778" s="256"/>
      <c r="D778" s="236"/>
      <c r="E778" s="272" t="s">
        <v>333</v>
      </c>
      <c r="F778" s="334" t="str">
        <f t="shared" si="69"/>
        <v>N0126_24</v>
      </c>
      <c r="G778" s="8" t="s">
        <v>333</v>
      </c>
      <c r="H778" s="8" t="str">
        <f t="shared" si="68"/>
        <v>24</v>
      </c>
      <c r="I778" s="8" t="str">
        <f>VLOOKUP(H778,燃料種!$A$2:$C$33,3,FALSE)</f>
        <v xml:space="preserve"> 44.9</v>
      </c>
    </row>
    <row r="779" spans="1:9">
      <c r="A779" s="235"/>
      <c r="B779" s="236"/>
      <c r="C779" s="256"/>
      <c r="D779" s="236"/>
      <c r="E779" s="272" t="s">
        <v>334</v>
      </c>
      <c r="F779" s="334" t="str">
        <f t="shared" si="69"/>
        <v>N0126_25</v>
      </c>
      <c r="G779" s="8" t="s">
        <v>334</v>
      </c>
      <c r="H779" s="8" t="str">
        <f t="shared" si="68"/>
        <v>25</v>
      </c>
      <c r="I779" s="8" t="str">
        <f>VLOOKUP(H779,燃料種!$A$2:$C$33,3,FALSE)</f>
        <v xml:space="preserve"> 54.6</v>
      </c>
    </row>
    <row r="780" spans="1:9">
      <c r="A780" s="235"/>
      <c r="B780" s="236"/>
      <c r="C780" s="256"/>
      <c r="D780" s="236"/>
      <c r="E780" s="272" t="s">
        <v>335</v>
      </c>
      <c r="F780" s="334" t="str">
        <f t="shared" si="69"/>
        <v>N0126_26</v>
      </c>
      <c r="G780" s="8" t="s">
        <v>335</v>
      </c>
      <c r="H780" s="8" t="str">
        <f t="shared" si="68"/>
        <v>26</v>
      </c>
      <c r="I780" s="8" t="str">
        <f>VLOOKUP(H780,燃料種!$A$2:$C$33,3,FALSE)</f>
        <v xml:space="preserve"> 43.5</v>
      </c>
    </row>
    <row r="781" spans="1:9">
      <c r="A781" s="235"/>
      <c r="B781" s="236"/>
      <c r="C781" s="256"/>
      <c r="D781" s="236"/>
      <c r="E781" s="272" t="s">
        <v>336</v>
      </c>
      <c r="F781" s="334" t="str">
        <f t="shared" si="69"/>
        <v>N0126_27</v>
      </c>
      <c r="G781" s="8" t="s">
        <v>336</v>
      </c>
      <c r="H781" s="8" t="str">
        <f t="shared" si="68"/>
        <v>27</v>
      </c>
      <c r="I781" s="8" t="str">
        <f>VLOOKUP(H781,燃料種!$A$2:$C$33,3,FALSE)</f>
        <v xml:space="preserve"> 21.1</v>
      </c>
    </row>
    <row r="782" spans="1:9">
      <c r="A782" s="235"/>
      <c r="B782" s="236"/>
      <c r="C782" s="256"/>
      <c r="D782" s="236"/>
      <c r="E782" s="272" t="s">
        <v>337</v>
      </c>
      <c r="F782" s="334" t="str">
        <f t="shared" si="69"/>
        <v>N0126_28</v>
      </c>
      <c r="G782" s="8" t="s">
        <v>337</v>
      </c>
      <c r="H782" s="8" t="str">
        <f t="shared" si="68"/>
        <v>28</v>
      </c>
      <c r="I782" s="8" t="str">
        <f>VLOOKUP(H782,燃料種!$A$2:$C$33,3,FALSE)</f>
        <v xml:space="preserve"> 3.41</v>
      </c>
    </row>
    <row r="783" spans="1:9">
      <c r="A783" s="235"/>
      <c r="B783" s="236"/>
      <c r="C783" s="256"/>
      <c r="D783" s="236"/>
      <c r="E783" s="272" t="s">
        <v>338</v>
      </c>
      <c r="F783" s="334" t="str">
        <f t="shared" si="69"/>
        <v>N0126_29</v>
      </c>
      <c r="G783" s="8" t="s">
        <v>338</v>
      </c>
      <c r="H783" s="8" t="str">
        <f t="shared" si="68"/>
        <v>29</v>
      </c>
      <c r="I783" s="8" t="str">
        <f>VLOOKUP(H783,燃料種!$A$2:$C$33,3,FALSE)</f>
        <v xml:space="preserve"> 8.41</v>
      </c>
    </row>
    <row r="784" spans="1:9">
      <c r="A784" s="235"/>
      <c r="B784" s="236"/>
      <c r="C784" s="256"/>
      <c r="D784" s="236"/>
      <c r="E784" s="272" t="s">
        <v>929</v>
      </c>
      <c r="F784" s="334" t="str">
        <f t="shared" si="69"/>
        <v>N0126_30</v>
      </c>
      <c r="G784" s="8" t="s">
        <v>339</v>
      </c>
      <c r="H784" s="8" t="str">
        <f t="shared" si="68"/>
        <v>30</v>
      </c>
      <c r="I784" s="8" t="str">
        <f>VLOOKUP(H784,燃料種!$A$2:$C$33,3,FALSE)</f>
        <v>46.04655</v>
      </c>
    </row>
    <row r="785" spans="1:9">
      <c r="A785" s="235"/>
      <c r="B785" s="236"/>
      <c r="C785" s="256"/>
      <c r="D785" s="19"/>
      <c r="E785" s="272" t="s">
        <v>340</v>
      </c>
      <c r="F785" s="334" t="str">
        <f t="shared" si="69"/>
        <v>N0126_31</v>
      </c>
      <c r="G785" s="8" t="s">
        <v>340</v>
      </c>
      <c r="H785" s="8" t="str">
        <f t="shared" si="68"/>
        <v>31</v>
      </c>
      <c r="I785" s="8" t="str">
        <f>VLOOKUP(H785,燃料種!$A$2:$C$33,3,FALSE)</f>
        <v xml:space="preserve"> 28.5</v>
      </c>
    </row>
    <row r="786" spans="1:9">
      <c r="A786" s="235"/>
      <c r="B786" s="236"/>
      <c r="C786" s="256"/>
      <c r="D786" s="262" t="s">
        <v>1824</v>
      </c>
      <c r="E786" s="272" t="s">
        <v>341</v>
      </c>
      <c r="F786" s="334" t="str">
        <f t="shared" ref="F786:F807" si="70">LEFT($D$786,5)&amp;"_"&amp;LEFT(E786,2)</f>
        <v>N0127_10</v>
      </c>
      <c r="G786" s="8" t="s">
        <v>341</v>
      </c>
      <c r="H786" s="8" t="str">
        <f t="shared" si="68"/>
        <v>10</v>
      </c>
      <c r="I786" s="8" t="str">
        <f>VLOOKUP(H786,燃料種!$A$2:$C$33,3,FALSE)</f>
        <v xml:space="preserve"> 37.3</v>
      </c>
    </row>
    <row r="787" spans="1:9">
      <c r="A787" s="235"/>
      <c r="B787" s="236"/>
      <c r="C787" s="256"/>
      <c r="D787" s="236"/>
      <c r="E787" s="272" t="s">
        <v>342</v>
      </c>
      <c r="F787" s="334" t="str">
        <f t="shared" si="70"/>
        <v>N0127_11</v>
      </c>
      <c r="G787" s="8" t="s">
        <v>342</v>
      </c>
      <c r="H787" s="8" t="str">
        <f t="shared" si="68"/>
        <v>11</v>
      </c>
      <c r="I787" s="8" t="str">
        <f>VLOOKUP(H787,燃料種!$A$2:$C$33,3,FALSE)</f>
        <v xml:space="preserve"> 40.9</v>
      </c>
    </row>
    <row r="788" spans="1:9">
      <c r="A788" s="235"/>
      <c r="B788" s="236"/>
      <c r="C788" s="256"/>
      <c r="D788" s="236"/>
      <c r="E788" s="272" t="s">
        <v>343</v>
      </c>
      <c r="F788" s="334" t="str">
        <f t="shared" si="70"/>
        <v>N0127_12</v>
      </c>
      <c r="G788" s="8" t="s">
        <v>343</v>
      </c>
      <c r="H788" s="8" t="str">
        <f t="shared" si="68"/>
        <v>12</v>
      </c>
      <c r="I788" s="8" t="str">
        <f>VLOOKUP(H788,燃料種!$A$2:$C$33,3,FALSE)</f>
        <v xml:space="preserve"> 35.3</v>
      </c>
    </row>
    <row r="789" spans="1:9">
      <c r="A789" s="235"/>
      <c r="B789" s="236"/>
      <c r="C789" s="256"/>
      <c r="D789" s="236"/>
      <c r="E789" s="272" t="s">
        <v>344</v>
      </c>
      <c r="F789" s="334" t="str">
        <f t="shared" si="70"/>
        <v>N0127_13</v>
      </c>
      <c r="G789" s="8" t="s">
        <v>344</v>
      </c>
      <c r="H789" s="8" t="str">
        <f t="shared" si="68"/>
        <v>13</v>
      </c>
      <c r="I789" s="8" t="str">
        <f>VLOOKUP(H789,燃料種!$A$2:$C$33,3,FALSE)</f>
        <v xml:space="preserve"> 38.2</v>
      </c>
    </row>
    <row r="790" spans="1:9">
      <c r="A790" s="235"/>
      <c r="B790" s="236"/>
      <c r="C790" s="256"/>
      <c r="D790" s="236"/>
      <c r="E790" s="272" t="s">
        <v>345</v>
      </c>
      <c r="F790" s="334" t="str">
        <f t="shared" si="70"/>
        <v>N0127_14</v>
      </c>
      <c r="G790" s="8" t="s">
        <v>345</v>
      </c>
      <c r="H790" s="8" t="str">
        <f t="shared" si="68"/>
        <v>14</v>
      </c>
      <c r="I790" s="8" t="str">
        <f>VLOOKUP(H790,燃料種!$A$2:$C$33,3,FALSE)</f>
        <v xml:space="preserve"> 34.6</v>
      </c>
    </row>
    <row r="791" spans="1:9">
      <c r="A791" s="235"/>
      <c r="B791" s="236"/>
      <c r="C791" s="256"/>
      <c r="D791" s="236"/>
      <c r="E791" s="272" t="s">
        <v>346</v>
      </c>
      <c r="F791" s="334" t="str">
        <f t="shared" si="70"/>
        <v>N0127_15</v>
      </c>
      <c r="G791" s="8" t="s">
        <v>346</v>
      </c>
      <c r="H791" s="8" t="str">
        <f t="shared" si="68"/>
        <v>15</v>
      </c>
      <c r="I791" s="8" t="str">
        <f>VLOOKUP(H791,燃料種!$A$2:$C$33,3,FALSE)</f>
        <v xml:space="preserve"> 33.6</v>
      </c>
    </row>
    <row r="792" spans="1:9">
      <c r="A792" s="235"/>
      <c r="B792" s="236"/>
      <c r="C792" s="256"/>
      <c r="D792" s="236"/>
      <c r="E792" s="272" t="s">
        <v>347</v>
      </c>
      <c r="F792" s="334" t="str">
        <f t="shared" si="70"/>
        <v>N0127_16</v>
      </c>
      <c r="G792" s="8" t="s">
        <v>347</v>
      </c>
      <c r="H792" s="8" t="str">
        <f t="shared" si="68"/>
        <v>16</v>
      </c>
      <c r="I792" s="8" t="str">
        <f>VLOOKUP(H792,燃料種!$A$2:$C$33,3,FALSE)</f>
        <v xml:space="preserve"> 36.7</v>
      </c>
    </row>
    <row r="793" spans="1:9">
      <c r="A793" s="235"/>
      <c r="B793" s="236"/>
      <c r="C793" s="256"/>
      <c r="D793" s="236"/>
      <c r="E793" s="272" t="s">
        <v>348</v>
      </c>
      <c r="F793" s="334" t="str">
        <f t="shared" si="70"/>
        <v>N0127_17</v>
      </c>
      <c r="G793" s="8" t="s">
        <v>348</v>
      </c>
      <c r="H793" s="8" t="str">
        <f t="shared" si="68"/>
        <v>17</v>
      </c>
      <c r="I793" s="8" t="str">
        <f>VLOOKUP(H793,燃料種!$A$2:$C$33,3,FALSE)</f>
        <v xml:space="preserve"> 36.7</v>
      </c>
    </row>
    <row r="794" spans="1:9">
      <c r="A794" s="235"/>
      <c r="B794" s="236"/>
      <c r="C794" s="256"/>
      <c r="D794" s="236"/>
      <c r="E794" s="272" t="s">
        <v>349</v>
      </c>
      <c r="F794" s="334" t="str">
        <f t="shared" si="70"/>
        <v>N0127_18</v>
      </c>
      <c r="G794" s="8" t="s">
        <v>349</v>
      </c>
      <c r="H794" s="8" t="str">
        <f t="shared" si="68"/>
        <v>18</v>
      </c>
      <c r="I794" s="8" t="str">
        <f>VLOOKUP(H794,燃料種!$A$2:$C$33,3,FALSE)</f>
        <v xml:space="preserve"> 37.7</v>
      </c>
    </row>
    <row r="795" spans="1:9">
      <c r="A795" s="235"/>
      <c r="B795" s="236"/>
      <c r="C795" s="256"/>
      <c r="D795" s="236"/>
      <c r="E795" s="272" t="s">
        <v>350</v>
      </c>
      <c r="F795" s="334" t="str">
        <f t="shared" si="70"/>
        <v>N0127_19</v>
      </c>
      <c r="G795" s="8" t="s">
        <v>350</v>
      </c>
      <c r="H795" s="8" t="str">
        <f t="shared" si="68"/>
        <v>19</v>
      </c>
      <c r="I795" s="8" t="str">
        <f>VLOOKUP(H795,燃料種!$A$2:$C$33,3,FALSE)</f>
        <v xml:space="preserve"> 39.1</v>
      </c>
    </row>
    <row r="796" spans="1:9">
      <c r="A796" s="235"/>
      <c r="B796" s="236"/>
      <c r="C796" s="256"/>
      <c r="D796" s="236"/>
      <c r="E796" s="272" t="s">
        <v>351</v>
      </c>
      <c r="F796" s="334" t="str">
        <f t="shared" si="70"/>
        <v>N0127_20</v>
      </c>
      <c r="G796" s="8" t="s">
        <v>351</v>
      </c>
      <c r="H796" s="8" t="str">
        <f t="shared" si="68"/>
        <v>20</v>
      </c>
      <c r="I796" s="8" t="str">
        <f>VLOOKUP(H796,燃料種!$A$2:$C$33,3,FALSE)</f>
        <v xml:space="preserve"> 41.9</v>
      </c>
    </row>
    <row r="797" spans="1:9">
      <c r="A797" s="235"/>
      <c r="B797" s="236"/>
      <c r="C797" s="256"/>
      <c r="D797" s="236"/>
      <c r="E797" s="272" t="s">
        <v>352</v>
      </c>
      <c r="F797" s="334" t="str">
        <f t="shared" si="70"/>
        <v>N0127_21</v>
      </c>
      <c r="G797" s="8" t="s">
        <v>352</v>
      </c>
      <c r="H797" s="8" t="str">
        <f t="shared" si="68"/>
        <v>21</v>
      </c>
      <c r="I797" s="8" t="str">
        <f>VLOOKUP(H797,燃料種!$A$2:$C$33,3,FALSE)</f>
        <v xml:space="preserve"> 40.2</v>
      </c>
    </row>
    <row r="798" spans="1:9">
      <c r="A798" s="235"/>
      <c r="B798" s="236"/>
      <c r="C798" s="256"/>
      <c r="D798" s="236"/>
      <c r="E798" s="272" t="s">
        <v>353</v>
      </c>
      <c r="F798" s="334" t="str">
        <f t="shared" si="70"/>
        <v>N0127_22</v>
      </c>
      <c r="G798" s="8" t="s">
        <v>353</v>
      </c>
      <c r="H798" s="8" t="str">
        <f t="shared" si="68"/>
        <v>22</v>
      </c>
      <c r="I798" s="8" t="str">
        <f>VLOOKUP(H798,燃料種!$A$2:$C$33,3,FALSE)</f>
        <v xml:space="preserve"> 37.9</v>
      </c>
    </row>
    <row r="799" spans="1:9">
      <c r="A799" s="235"/>
      <c r="B799" s="236"/>
      <c r="C799" s="256"/>
      <c r="D799" s="236"/>
      <c r="E799" s="272" t="s">
        <v>332</v>
      </c>
      <c r="F799" s="334" t="str">
        <f t="shared" si="70"/>
        <v>N0127_23</v>
      </c>
      <c r="G799" s="8" t="s">
        <v>332</v>
      </c>
      <c r="H799" s="8" t="str">
        <f t="shared" si="68"/>
        <v>23</v>
      </c>
      <c r="I799" s="8" t="str">
        <f>VLOOKUP(H799,燃料種!$A$2:$C$33,3,FALSE)</f>
        <v xml:space="preserve"> 50.8</v>
      </c>
    </row>
    <row r="800" spans="1:9">
      <c r="A800" s="235"/>
      <c r="B800" s="236"/>
      <c r="C800" s="256"/>
      <c r="D800" s="236"/>
      <c r="E800" s="272" t="s">
        <v>333</v>
      </c>
      <c r="F800" s="334" t="str">
        <f t="shared" si="70"/>
        <v>N0127_24</v>
      </c>
      <c r="G800" s="8" t="s">
        <v>333</v>
      </c>
      <c r="H800" s="8" t="str">
        <f t="shared" si="68"/>
        <v>24</v>
      </c>
      <c r="I800" s="8" t="str">
        <f>VLOOKUP(H800,燃料種!$A$2:$C$33,3,FALSE)</f>
        <v xml:space="preserve"> 44.9</v>
      </c>
    </row>
    <row r="801" spans="1:9">
      <c r="A801" s="235"/>
      <c r="B801" s="236"/>
      <c r="C801" s="256"/>
      <c r="D801" s="236"/>
      <c r="E801" s="272" t="s">
        <v>334</v>
      </c>
      <c r="F801" s="334" t="str">
        <f t="shared" si="70"/>
        <v>N0127_25</v>
      </c>
      <c r="G801" s="8" t="s">
        <v>334</v>
      </c>
      <c r="H801" s="8" t="str">
        <f t="shared" si="68"/>
        <v>25</v>
      </c>
      <c r="I801" s="8" t="str">
        <f>VLOOKUP(H801,燃料種!$A$2:$C$33,3,FALSE)</f>
        <v xml:space="preserve"> 54.6</v>
      </c>
    </row>
    <row r="802" spans="1:9">
      <c r="A802" s="235"/>
      <c r="B802" s="236"/>
      <c r="C802" s="256"/>
      <c r="D802" s="236"/>
      <c r="E802" s="272" t="s">
        <v>335</v>
      </c>
      <c r="F802" s="334" t="str">
        <f t="shared" si="70"/>
        <v>N0127_26</v>
      </c>
      <c r="G802" s="8" t="s">
        <v>335</v>
      </c>
      <c r="H802" s="8" t="str">
        <f t="shared" si="68"/>
        <v>26</v>
      </c>
      <c r="I802" s="8" t="str">
        <f>VLOOKUP(H802,燃料種!$A$2:$C$33,3,FALSE)</f>
        <v xml:space="preserve"> 43.5</v>
      </c>
    </row>
    <row r="803" spans="1:9">
      <c r="A803" s="235"/>
      <c r="B803" s="236"/>
      <c r="C803" s="256"/>
      <c r="D803" s="236"/>
      <c r="E803" s="272" t="s">
        <v>336</v>
      </c>
      <c r="F803" s="334" t="str">
        <f t="shared" si="70"/>
        <v>N0127_27</v>
      </c>
      <c r="G803" s="8" t="s">
        <v>336</v>
      </c>
      <c r="H803" s="8" t="str">
        <f t="shared" si="68"/>
        <v>27</v>
      </c>
      <c r="I803" s="8" t="str">
        <f>VLOOKUP(H803,燃料種!$A$2:$C$33,3,FALSE)</f>
        <v xml:space="preserve"> 21.1</v>
      </c>
    </row>
    <row r="804" spans="1:9">
      <c r="A804" s="235"/>
      <c r="B804" s="236"/>
      <c r="C804" s="256"/>
      <c r="D804" s="236"/>
      <c r="E804" s="272" t="s">
        <v>337</v>
      </c>
      <c r="F804" s="334" t="str">
        <f t="shared" si="70"/>
        <v>N0127_28</v>
      </c>
      <c r="G804" s="8" t="s">
        <v>337</v>
      </c>
      <c r="H804" s="8" t="str">
        <f t="shared" si="68"/>
        <v>28</v>
      </c>
      <c r="I804" s="8" t="str">
        <f>VLOOKUP(H804,燃料種!$A$2:$C$33,3,FALSE)</f>
        <v xml:space="preserve"> 3.41</v>
      </c>
    </row>
    <row r="805" spans="1:9">
      <c r="A805" s="235"/>
      <c r="B805" s="236"/>
      <c r="C805" s="256"/>
      <c r="D805" s="236"/>
      <c r="E805" s="272" t="s">
        <v>338</v>
      </c>
      <c r="F805" s="334" t="str">
        <f t="shared" si="70"/>
        <v>N0127_29</v>
      </c>
      <c r="G805" s="8" t="s">
        <v>338</v>
      </c>
      <c r="H805" s="8" t="str">
        <f t="shared" si="68"/>
        <v>29</v>
      </c>
      <c r="I805" s="8" t="str">
        <f>VLOOKUP(H805,燃料種!$A$2:$C$33,3,FALSE)</f>
        <v xml:space="preserve"> 8.41</v>
      </c>
    </row>
    <row r="806" spans="1:9">
      <c r="A806" s="235"/>
      <c r="B806" s="236"/>
      <c r="C806" s="256"/>
      <c r="D806" s="236"/>
      <c r="E806" s="272" t="s">
        <v>929</v>
      </c>
      <c r="F806" s="334" t="str">
        <f t="shared" si="70"/>
        <v>N0127_30</v>
      </c>
      <c r="G806" s="8" t="s">
        <v>339</v>
      </c>
      <c r="H806" s="8" t="str">
        <f t="shared" si="68"/>
        <v>30</v>
      </c>
      <c r="I806" s="8" t="str">
        <f>VLOOKUP(H806,燃料種!$A$2:$C$33,3,FALSE)</f>
        <v>46.04655</v>
      </c>
    </row>
    <row r="807" spans="1:9">
      <c r="A807" s="235"/>
      <c r="B807" s="236"/>
      <c r="C807" s="256"/>
      <c r="D807" s="19"/>
      <c r="E807" s="272" t="s">
        <v>340</v>
      </c>
      <c r="F807" s="334" t="str">
        <f t="shared" si="70"/>
        <v>N0127_31</v>
      </c>
      <c r="G807" s="8" t="s">
        <v>340</v>
      </c>
      <c r="H807" s="8" t="str">
        <f t="shared" si="68"/>
        <v>31</v>
      </c>
      <c r="I807" s="8" t="str">
        <f>VLOOKUP(H807,燃料種!$A$2:$C$33,3,FALSE)</f>
        <v xml:space="preserve"> 28.5</v>
      </c>
    </row>
    <row r="808" spans="1:9">
      <c r="A808" s="235"/>
      <c r="B808" s="236"/>
      <c r="C808" s="256"/>
      <c r="D808" s="262" t="s">
        <v>1825</v>
      </c>
      <c r="E808" s="272" t="s">
        <v>325</v>
      </c>
      <c r="F808" s="334" t="str">
        <f t="shared" ref="F808:F816" si="71">LEFT($D$808,5)&amp;"_"&amp;LEFT(E808,2)</f>
        <v>N0128_01</v>
      </c>
      <c r="G808" s="8" t="s">
        <v>325</v>
      </c>
      <c r="H808" s="8" t="str">
        <f t="shared" si="68"/>
        <v>01</v>
      </c>
      <c r="I808" s="8" t="str">
        <f>VLOOKUP(H808,燃料種!$A$2:$C$33,3,FALSE)</f>
        <v xml:space="preserve"> 29.0</v>
      </c>
    </row>
    <row r="809" spans="1:9">
      <c r="A809" s="235"/>
      <c r="B809" s="236"/>
      <c r="C809" s="256"/>
      <c r="D809" s="236"/>
      <c r="E809" s="272" t="s">
        <v>326</v>
      </c>
      <c r="F809" s="334" t="str">
        <f t="shared" si="71"/>
        <v>N0128_02</v>
      </c>
      <c r="G809" s="8" t="s">
        <v>326</v>
      </c>
      <c r="H809" s="8" t="str">
        <f t="shared" si="68"/>
        <v>02</v>
      </c>
      <c r="I809" s="8" t="str">
        <f>VLOOKUP(H809,燃料種!$A$2:$C$33,3,FALSE)</f>
        <v xml:space="preserve"> 25.7</v>
      </c>
    </row>
    <row r="810" spans="1:9">
      <c r="A810" s="235"/>
      <c r="B810" s="236"/>
      <c r="C810" s="256"/>
      <c r="D810" s="236"/>
      <c r="E810" s="272" t="s">
        <v>327</v>
      </c>
      <c r="F810" s="334" t="str">
        <f t="shared" si="71"/>
        <v>N0128_03</v>
      </c>
      <c r="G810" s="8" t="s">
        <v>327</v>
      </c>
      <c r="H810" s="8" t="str">
        <f t="shared" si="68"/>
        <v>03</v>
      </c>
      <c r="I810" s="8" t="str">
        <f>VLOOKUP(H810,燃料種!$A$2:$C$33,3,FALSE)</f>
        <v xml:space="preserve"> 26.9</v>
      </c>
    </row>
    <row r="811" spans="1:9">
      <c r="A811" s="235"/>
      <c r="B811" s="236"/>
      <c r="C811" s="256"/>
      <c r="D811" s="236"/>
      <c r="E811" s="272" t="s">
        <v>328</v>
      </c>
      <c r="F811" s="334" t="str">
        <f t="shared" si="71"/>
        <v>N0128_04</v>
      </c>
      <c r="G811" s="8" t="s">
        <v>328</v>
      </c>
      <c r="H811" s="8" t="str">
        <f t="shared" si="68"/>
        <v>04</v>
      </c>
      <c r="I811" s="8" t="str">
        <f>VLOOKUP(H811,燃料種!$A$2:$C$33,3,FALSE)</f>
        <v xml:space="preserve"> 29.4</v>
      </c>
    </row>
    <row r="812" spans="1:9">
      <c r="A812" s="235"/>
      <c r="B812" s="236"/>
      <c r="C812" s="256"/>
      <c r="D812" s="236"/>
      <c r="E812" s="272" t="s">
        <v>329</v>
      </c>
      <c r="F812" s="334" t="str">
        <f t="shared" si="71"/>
        <v>N0128_05</v>
      </c>
      <c r="G812" s="8" t="s">
        <v>329</v>
      </c>
      <c r="H812" s="8" t="str">
        <f t="shared" si="68"/>
        <v>05</v>
      </c>
      <c r="I812" s="8" t="str">
        <f>VLOOKUP(H812,燃料種!$A$2:$C$33,3,FALSE)</f>
        <v xml:space="preserve"> 29.9</v>
      </c>
    </row>
    <row r="813" spans="1:9">
      <c r="A813" s="235"/>
      <c r="B813" s="236"/>
      <c r="C813" s="256"/>
      <c r="D813" s="236"/>
      <c r="E813" s="272" t="s">
        <v>330</v>
      </c>
      <c r="F813" s="334" t="str">
        <f t="shared" si="71"/>
        <v>N0128_06</v>
      </c>
      <c r="G813" s="8" t="s">
        <v>330</v>
      </c>
      <c r="H813" s="8" t="str">
        <f t="shared" si="68"/>
        <v>06</v>
      </c>
      <c r="I813" s="8" t="str">
        <f>VLOOKUP(H813,燃料種!$A$2:$C$33,3,FALSE)</f>
        <v xml:space="preserve"> 23.9</v>
      </c>
    </row>
    <row r="814" spans="1:9">
      <c r="A814" s="235"/>
      <c r="B814" s="236"/>
      <c r="C814" s="256"/>
      <c r="D814" s="236"/>
      <c r="E814" s="272" t="s">
        <v>322</v>
      </c>
      <c r="F814" s="334" t="str">
        <f t="shared" si="71"/>
        <v>N0128_07</v>
      </c>
      <c r="G814" s="8" t="s">
        <v>322</v>
      </c>
      <c r="H814" s="8" t="str">
        <f t="shared" si="68"/>
        <v>07</v>
      </c>
      <c r="I814" s="8" t="str">
        <f>VLOOKUP(H814,燃料種!$A$2:$C$33,3,FALSE)</f>
        <v xml:space="preserve"> 14.4</v>
      </c>
    </row>
    <row r="815" spans="1:9">
      <c r="A815" s="235"/>
      <c r="B815" s="236"/>
      <c r="C815" s="256"/>
      <c r="D815" s="236"/>
      <c r="E815" s="272" t="s">
        <v>323</v>
      </c>
      <c r="F815" s="334" t="str">
        <f t="shared" si="71"/>
        <v>N0128_08</v>
      </c>
      <c r="G815" s="8" t="s">
        <v>323</v>
      </c>
      <c r="H815" s="8" t="str">
        <f t="shared" si="68"/>
        <v>08</v>
      </c>
      <c r="I815" s="8" t="str">
        <f>VLOOKUP(H815,燃料種!$A$2:$C$33,3,FALSE)</f>
        <v xml:space="preserve"> 30.5</v>
      </c>
    </row>
    <row r="816" spans="1:9">
      <c r="A816" s="235"/>
      <c r="B816" s="236"/>
      <c r="C816" s="256"/>
      <c r="D816" s="19"/>
      <c r="E816" s="272" t="s">
        <v>331</v>
      </c>
      <c r="F816" s="334" t="str">
        <f t="shared" si="71"/>
        <v>N0128_09</v>
      </c>
      <c r="G816" s="8" t="s">
        <v>331</v>
      </c>
      <c r="H816" s="8" t="str">
        <f t="shared" si="68"/>
        <v>09</v>
      </c>
      <c r="I816" s="8" t="str">
        <f>VLOOKUP(H816,燃料種!$A$2:$C$33,3,FALSE)</f>
        <v xml:space="preserve"> 33.1</v>
      </c>
    </row>
    <row r="817" spans="1:9">
      <c r="A817" s="235"/>
      <c r="B817" s="236"/>
      <c r="C817" s="256"/>
      <c r="D817" s="262" t="s">
        <v>1826</v>
      </c>
      <c r="E817" s="272" t="s">
        <v>325</v>
      </c>
      <c r="F817" s="334" t="str">
        <f t="shared" ref="F817:F825" si="72">LEFT($D$817,5)&amp;"_"&amp;LEFT(E817,2)</f>
        <v>N0129_01</v>
      </c>
      <c r="G817" s="8" t="s">
        <v>325</v>
      </c>
      <c r="H817" s="8" t="str">
        <f t="shared" si="68"/>
        <v>01</v>
      </c>
      <c r="I817" s="8" t="str">
        <f>VLOOKUP(H817,燃料種!$A$2:$C$33,3,FALSE)</f>
        <v xml:space="preserve"> 29.0</v>
      </c>
    </row>
    <row r="818" spans="1:9">
      <c r="A818" s="235"/>
      <c r="B818" s="236"/>
      <c r="C818" s="256"/>
      <c r="D818" s="236"/>
      <c r="E818" s="272" t="s">
        <v>326</v>
      </c>
      <c r="F818" s="334" t="str">
        <f t="shared" si="72"/>
        <v>N0129_02</v>
      </c>
      <c r="G818" s="8" t="s">
        <v>326</v>
      </c>
      <c r="H818" s="8" t="str">
        <f t="shared" si="68"/>
        <v>02</v>
      </c>
      <c r="I818" s="8" t="str">
        <f>VLOOKUP(H818,燃料種!$A$2:$C$33,3,FALSE)</f>
        <v xml:space="preserve"> 25.7</v>
      </c>
    </row>
    <row r="819" spans="1:9">
      <c r="A819" s="235"/>
      <c r="B819" s="236"/>
      <c r="C819" s="256"/>
      <c r="D819" s="236"/>
      <c r="E819" s="272" t="s">
        <v>327</v>
      </c>
      <c r="F819" s="334" t="str">
        <f t="shared" si="72"/>
        <v>N0129_03</v>
      </c>
      <c r="G819" s="8" t="s">
        <v>327</v>
      </c>
      <c r="H819" s="8" t="str">
        <f t="shared" si="68"/>
        <v>03</v>
      </c>
      <c r="I819" s="8" t="str">
        <f>VLOOKUP(H819,燃料種!$A$2:$C$33,3,FALSE)</f>
        <v xml:space="preserve"> 26.9</v>
      </c>
    </row>
    <row r="820" spans="1:9">
      <c r="A820" s="235"/>
      <c r="B820" s="236"/>
      <c r="C820" s="256"/>
      <c r="D820" s="236"/>
      <c r="E820" s="272" t="s">
        <v>328</v>
      </c>
      <c r="F820" s="334" t="str">
        <f t="shared" si="72"/>
        <v>N0129_04</v>
      </c>
      <c r="G820" s="8" t="s">
        <v>328</v>
      </c>
      <c r="H820" s="8" t="str">
        <f t="shared" si="68"/>
        <v>04</v>
      </c>
      <c r="I820" s="8" t="str">
        <f>VLOOKUP(H820,燃料種!$A$2:$C$33,3,FALSE)</f>
        <v xml:space="preserve"> 29.4</v>
      </c>
    </row>
    <row r="821" spans="1:9">
      <c r="A821" s="235"/>
      <c r="B821" s="236"/>
      <c r="C821" s="256"/>
      <c r="D821" s="236"/>
      <c r="E821" s="272" t="s">
        <v>329</v>
      </c>
      <c r="F821" s="334" t="str">
        <f t="shared" si="72"/>
        <v>N0129_05</v>
      </c>
      <c r="G821" s="8" t="s">
        <v>329</v>
      </c>
      <c r="H821" s="8" t="str">
        <f t="shared" si="68"/>
        <v>05</v>
      </c>
      <c r="I821" s="8" t="str">
        <f>VLOOKUP(H821,燃料種!$A$2:$C$33,3,FALSE)</f>
        <v xml:space="preserve"> 29.9</v>
      </c>
    </row>
    <row r="822" spans="1:9">
      <c r="A822" s="235"/>
      <c r="B822" s="236"/>
      <c r="C822" s="256"/>
      <c r="D822" s="236"/>
      <c r="E822" s="272" t="s">
        <v>330</v>
      </c>
      <c r="F822" s="334" t="str">
        <f t="shared" si="72"/>
        <v>N0129_06</v>
      </c>
      <c r="G822" s="8" t="s">
        <v>330</v>
      </c>
      <c r="H822" s="8" t="str">
        <f t="shared" si="68"/>
        <v>06</v>
      </c>
      <c r="I822" s="8" t="str">
        <f>VLOOKUP(H822,燃料種!$A$2:$C$33,3,FALSE)</f>
        <v xml:space="preserve"> 23.9</v>
      </c>
    </row>
    <row r="823" spans="1:9">
      <c r="A823" s="235"/>
      <c r="B823" s="236"/>
      <c r="C823" s="256"/>
      <c r="D823" s="236"/>
      <c r="E823" s="272" t="s">
        <v>322</v>
      </c>
      <c r="F823" s="334" t="str">
        <f t="shared" si="72"/>
        <v>N0129_07</v>
      </c>
      <c r="G823" s="8" t="s">
        <v>322</v>
      </c>
      <c r="H823" s="8" t="str">
        <f t="shared" si="68"/>
        <v>07</v>
      </c>
      <c r="I823" s="8" t="str">
        <f>VLOOKUP(H823,燃料種!$A$2:$C$33,3,FALSE)</f>
        <v xml:space="preserve"> 14.4</v>
      </c>
    </row>
    <row r="824" spans="1:9">
      <c r="A824" s="235"/>
      <c r="B824" s="236"/>
      <c r="C824" s="256"/>
      <c r="D824" s="236"/>
      <c r="E824" s="272" t="s">
        <v>323</v>
      </c>
      <c r="F824" s="334" t="str">
        <f t="shared" si="72"/>
        <v>N0129_08</v>
      </c>
      <c r="G824" s="8" t="s">
        <v>323</v>
      </c>
      <c r="H824" s="8" t="str">
        <f t="shared" si="68"/>
        <v>08</v>
      </c>
      <c r="I824" s="8" t="str">
        <f>VLOOKUP(H824,燃料種!$A$2:$C$33,3,FALSE)</f>
        <v xml:space="preserve"> 30.5</v>
      </c>
    </row>
    <row r="825" spans="1:9">
      <c r="A825" s="235"/>
      <c r="B825" s="236"/>
      <c r="C825" s="256"/>
      <c r="D825" s="19"/>
      <c r="E825" s="272" t="s">
        <v>331</v>
      </c>
      <c r="F825" s="334" t="str">
        <f t="shared" si="72"/>
        <v>N0129_09</v>
      </c>
      <c r="G825" s="8" t="s">
        <v>331</v>
      </c>
      <c r="H825" s="8" t="str">
        <f t="shared" si="68"/>
        <v>09</v>
      </c>
      <c r="I825" s="8" t="str">
        <f>VLOOKUP(H825,燃料種!$A$2:$C$33,3,FALSE)</f>
        <v xml:space="preserve"> 33.1</v>
      </c>
    </row>
    <row r="826" spans="1:9">
      <c r="A826" s="235"/>
      <c r="B826" s="236"/>
      <c r="C826" s="256"/>
      <c r="D826" s="262" t="s">
        <v>1827</v>
      </c>
      <c r="E826" s="272" t="s">
        <v>341</v>
      </c>
      <c r="F826" s="334" t="str">
        <f t="shared" ref="F826:F838" si="73">LEFT($D$826,5)&amp;"_"&amp;LEFT(E826,2)</f>
        <v>N0130_10</v>
      </c>
      <c r="G826" s="8" t="s">
        <v>341</v>
      </c>
      <c r="H826" s="8" t="str">
        <f t="shared" si="68"/>
        <v>10</v>
      </c>
      <c r="I826" s="8" t="str">
        <f>VLOOKUP(H826,燃料種!$A$2:$C$33,3,FALSE)</f>
        <v xml:space="preserve"> 37.3</v>
      </c>
    </row>
    <row r="827" spans="1:9">
      <c r="A827" s="235"/>
      <c r="B827" s="236"/>
      <c r="C827" s="256"/>
      <c r="D827" s="236"/>
      <c r="E827" s="272" t="s">
        <v>342</v>
      </c>
      <c r="F827" s="334" t="str">
        <f t="shared" si="73"/>
        <v>N0130_11</v>
      </c>
      <c r="G827" s="8" t="s">
        <v>342</v>
      </c>
      <c r="H827" s="8" t="str">
        <f t="shared" si="68"/>
        <v>11</v>
      </c>
      <c r="I827" s="8" t="str">
        <f>VLOOKUP(H827,燃料種!$A$2:$C$33,3,FALSE)</f>
        <v xml:space="preserve"> 40.9</v>
      </c>
    </row>
    <row r="828" spans="1:9">
      <c r="A828" s="235"/>
      <c r="B828" s="236"/>
      <c r="C828" s="256"/>
      <c r="D828" s="236"/>
      <c r="E828" s="272" t="s">
        <v>343</v>
      </c>
      <c r="F828" s="334" t="str">
        <f t="shared" si="73"/>
        <v>N0130_12</v>
      </c>
      <c r="G828" s="8" t="s">
        <v>343</v>
      </c>
      <c r="H828" s="8" t="str">
        <f t="shared" si="68"/>
        <v>12</v>
      </c>
      <c r="I828" s="8" t="str">
        <f>VLOOKUP(H828,燃料種!$A$2:$C$33,3,FALSE)</f>
        <v xml:space="preserve"> 35.3</v>
      </c>
    </row>
    <row r="829" spans="1:9">
      <c r="A829" s="235"/>
      <c r="B829" s="236"/>
      <c r="C829" s="256"/>
      <c r="D829" s="236"/>
      <c r="E829" s="272" t="s">
        <v>344</v>
      </c>
      <c r="F829" s="334" t="str">
        <f t="shared" si="73"/>
        <v>N0130_13</v>
      </c>
      <c r="G829" s="8" t="s">
        <v>344</v>
      </c>
      <c r="H829" s="8" t="str">
        <f t="shared" si="68"/>
        <v>13</v>
      </c>
      <c r="I829" s="8" t="str">
        <f>VLOOKUP(H829,燃料種!$A$2:$C$33,3,FALSE)</f>
        <v xml:space="preserve"> 38.2</v>
      </c>
    </row>
    <row r="830" spans="1:9">
      <c r="A830" s="235"/>
      <c r="B830" s="236"/>
      <c r="C830" s="256"/>
      <c r="D830" s="236"/>
      <c r="E830" s="272" t="s">
        <v>345</v>
      </c>
      <c r="F830" s="334" t="str">
        <f t="shared" si="73"/>
        <v>N0130_14</v>
      </c>
      <c r="G830" s="8" t="s">
        <v>345</v>
      </c>
      <c r="H830" s="8" t="str">
        <f t="shared" si="68"/>
        <v>14</v>
      </c>
      <c r="I830" s="8" t="str">
        <f>VLOOKUP(H830,燃料種!$A$2:$C$33,3,FALSE)</f>
        <v xml:space="preserve"> 34.6</v>
      </c>
    </row>
    <row r="831" spans="1:9">
      <c r="A831" s="235"/>
      <c r="B831" s="236"/>
      <c r="C831" s="256"/>
      <c r="D831" s="236"/>
      <c r="E831" s="272" t="s">
        <v>346</v>
      </c>
      <c r="F831" s="334" t="str">
        <f t="shared" si="73"/>
        <v>N0130_15</v>
      </c>
      <c r="G831" s="8" t="s">
        <v>346</v>
      </c>
      <c r="H831" s="8" t="str">
        <f t="shared" si="68"/>
        <v>15</v>
      </c>
      <c r="I831" s="8" t="str">
        <f>VLOOKUP(H831,燃料種!$A$2:$C$33,3,FALSE)</f>
        <v xml:space="preserve"> 33.6</v>
      </c>
    </row>
    <row r="832" spans="1:9">
      <c r="A832" s="235"/>
      <c r="B832" s="236"/>
      <c r="C832" s="256"/>
      <c r="D832" s="236"/>
      <c r="E832" s="272" t="s">
        <v>347</v>
      </c>
      <c r="F832" s="334" t="str">
        <f t="shared" si="73"/>
        <v>N0130_16</v>
      </c>
      <c r="G832" s="8" t="s">
        <v>347</v>
      </c>
      <c r="H832" s="8" t="str">
        <f t="shared" si="68"/>
        <v>16</v>
      </c>
      <c r="I832" s="8" t="str">
        <f>VLOOKUP(H832,燃料種!$A$2:$C$33,3,FALSE)</f>
        <v xml:space="preserve"> 36.7</v>
      </c>
    </row>
    <row r="833" spans="1:9">
      <c r="A833" s="235"/>
      <c r="B833" s="236"/>
      <c r="C833" s="256"/>
      <c r="D833" s="236"/>
      <c r="E833" s="272" t="s">
        <v>348</v>
      </c>
      <c r="F833" s="334" t="str">
        <f t="shared" si="73"/>
        <v>N0130_17</v>
      </c>
      <c r="G833" s="8" t="s">
        <v>348</v>
      </c>
      <c r="H833" s="8" t="str">
        <f t="shared" si="68"/>
        <v>17</v>
      </c>
      <c r="I833" s="8" t="str">
        <f>VLOOKUP(H833,燃料種!$A$2:$C$33,3,FALSE)</f>
        <v xml:space="preserve"> 36.7</v>
      </c>
    </row>
    <row r="834" spans="1:9">
      <c r="A834" s="235"/>
      <c r="B834" s="236"/>
      <c r="C834" s="256"/>
      <c r="D834" s="236"/>
      <c r="E834" s="272" t="s">
        <v>349</v>
      </c>
      <c r="F834" s="334" t="str">
        <f t="shared" si="73"/>
        <v>N0130_18</v>
      </c>
      <c r="G834" s="8" t="s">
        <v>349</v>
      </c>
      <c r="H834" s="8" t="str">
        <f t="shared" si="68"/>
        <v>18</v>
      </c>
      <c r="I834" s="8" t="str">
        <f>VLOOKUP(H834,燃料種!$A$2:$C$33,3,FALSE)</f>
        <v xml:space="preserve"> 37.7</v>
      </c>
    </row>
    <row r="835" spans="1:9">
      <c r="A835" s="235"/>
      <c r="B835" s="236"/>
      <c r="C835" s="256"/>
      <c r="D835" s="236"/>
      <c r="E835" s="272" t="s">
        <v>350</v>
      </c>
      <c r="F835" s="334" t="str">
        <f t="shared" si="73"/>
        <v>N0130_19</v>
      </c>
      <c r="G835" s="8" t="s">
        <v>350</v>
      </c>
      <c r="H835" s="8" t="str">
        <f t="shared" ref="H835:H898" si="74">LEFT(G835,2)</f>
        <v>19</v>
      </c>
      <c r="I835" s="8" t="str">
        <f>VLOOKUP(H835,燃料種!$A$2:$C$33,3,FALSE)</f>
        <v xml:space="preserve"> 39.1</v>
      </c>
    </row>
    <row r="836" spans="1:9">
      <c r="A836" s="235"/>
      <c r="B836" s="236"/>
      <c r="C836" s="256"/>
      <c r="D836" s="236"/>
      <c r="E836" s="272" t="s">
        <v>351</v>
      </c>
      <c r="F836" s="334" t="str">
        <f t="shared" si="73"/>
        <v>N0130_20</v>
      </c>
      <c r="G836" s="8" t="s">
        <v>351</v>
      </c>
      <c r="H836" s="8" t="str">
        <f t="shared" si="74"/>
        <v>20</v>
      </c>
      <c r="I836" s="8" t="str">
        <f>VLOOKUP(H836,燃料種!$A$2:$C$33,3,FALSE)</f>
        <v xml:space="preserve"> 41.9</v>
      </c>
    </row>
    <row r="837" spans="1:9">
      <c r="A837" s="235"/>
      <c r="B837" s="236"/>
      <c r="C837" s="256"/>
      <c r="D837" s="236"/>
      <c r="E837" s="272" t="s">
        <v>352</v>
      </c>
      <c r="F837" s="334" t="str">
        <f t="shared" si="73"/>
        <v>N0130_21</v>
      </c>
      <c r="G837" s="8" t="s">
        <v>352</v>
      </c>
      <c r="H837" s="8" t="str">
        <f t="shared" si="74"/>
        <v>21</v>
      </c>
      <c r="I837" s="8" t="str">
        <f>VLOOKUP(H837,燃料種!$A$2:$C$33,3,FALSE)</f>
        <v xml:space="preserve"> 40.2</v>
      </c>
    </row>
    <row r="838" spans="1:9">
      <c r="A838" s="235"/>
      <c r="B838" s="236"/>
      <c r="C838" s="256"/>
      <c r="D838" s="19"/>
      <c r="E838" s="272" t="s">
        <v>353</v>
      </c>
      <c r="F838" s="334" t="str">
        <f t="shared" si="73"/>
        <v>N0130_22</v>
      </c>
      <c r="G838" s="8" t="s">
        <v>353</v>
      </c>
      <c r="H838" s="8" t="str">
        <f t="shared" si="74"/>
        <v>22</v>
      </c>
      <c r="I838" s="8" t="str">
        <f>VLOOKUP(H838,燃料種!$A$2:$C$33,3,FALSE)</f>
        <v xml:space="preserve"> 37.9</v>
      </c>
    </row>
    <row r="839" spans="1:9">
      <c r="A839" s="235"/>
      <c r="B839" s="236"/>
      <c r="C839" s="256"/>
      <c r="D839" s="262" t="s">
        <v>1828</v>
      </c>
      <c r="E839" s="272" t="s">
        <v>332</v>
      </c>
      <c r="F839" s="334" t="str">
        <f t="shared" ref="F839:F847" si="75">LEFT($D$839,5)&amp;"_"&amp;LEFT(E839,2)</f>
        <v>N0131_23</v>
      </c>
      <c r="G839" s="8" t="s">
        <v>332</v>
      </c>
      <c r="H839" s="8" t="str">
        <f t="shared" si="74"/>
        <v>23</v>
      </c>
      <c r="I839" s="8" t="str">
        <f>VLOOKUP(H839,燃料種!$A$2:$C$33,3,FALSE)</f>
        <v xml:space="preserve"> 50.8</v>
      </c>
    </row>
    <row r="840" spans="1:9">
      <c r="A840" s="235"/>
      <c r="B840" s="236"/>
      <c r="C840" s="256"/>
      <c r="D840" s="236"/>
      <c r="E840" s="272" t="s">
        <v>333</v>
      </c>
      <c r="F840" s="334" t="str">
        <f t="shared" si="75"/>
        <v>N0131_24</v>
      </c>
      <c r="G840" s="8" t="s">
        <v>333</v>
      </c>
      <c r="H840" s="8" t="str">
        <f t="shared" si="74"/>
        <v>24</v>
      </c>
      <c r="I840" s="8" t="str">
        <f>VLOOKUP(H840,燃料種!$A$2:$C$33,3,FALSE)</f>
        <v xml:space="preserve"> 44.9</v>
      </c>
    </row>
    <row r="841" spans="1:9">
      <c r="A841" s="235"/>
      <c r="B841" s="236"/>
      <c r="C841" s="256"/>
      <c r="D841" s="236"/>
      <c r="E841" s="272" t="s">
        <v>334</v>
      </c>
      <c r="F841" s="334" t="str">
        <f t="shared" si="75"/>
        <v>N0131_25</v>
      </c>
      <c r="G841" s="8" t="s">
        <v>334</v>
      </c>
      <c r="H841" s="8" t="str">
        <f t="shared" si="74"/>
        <v>25</v>
      </c>
      <c r="I841" s="8" t="str">
        <f>VLOOKUP(H841,燃料種!$A$2:$C$33,3,FALSE)</f>
        <v xml:space="preserve"> 54.6</v>
      </c>
    </row>
    <row r="842" spans="1:9">
      <c r="A842" s="235"/>
      <c r="B842" s="236"/>
      <c r="C842" s="256"/>
      <c r="D842" s="236"/>
      <c r="E842" s="272" t="s">
        <v>335</v>
      </c>
      <c r="F842" s="334" t="str">
        <f t="shared" si="75"/>
        <v>N0131_26</v>
      </c>
      <c r="G842" s="8" t="s">
        <v>335</v>
      </c>
      <c r="H842" s="8" t="str">
        <f t="shared" si="74"/>
        <v>26</v>
      </c>
      <c r="I842" s="8" t="str">
        <f>VLOOKUP(H842,燃料種!$A$2:$C$33,3,FALSE)</f>
        <v xml:space="preserve"> 43.5</v>
      </c>
    </row>
    <row r="843" spans="1:9">
      <c r="A843" s="235"/>
      <c r="B843" s="236"/>
      <c r="C843" s="256"/>
      <c r="D843" s="236"/>
      <c r="E843" s="272" t="s">
        <v>336</v>
      </c>
      <c r="F843" s="334" t="str">
        <f t="shared" si="75"/>
        <v>N0131_27</v>
      </c>
      <c r="G843" s="8" t="s">
        <v>336</v>
      </c>
      <c r="H843" s="8" t="str">
        <f t="shared" si="74"/>
        <v>27</v>
      </c>
      <c r="I843" s="8" t="str">
        <f>VLOOKUP(H843,燃料種!$A$2:$C$33,3,FALSE)</f>
        <v xml:space="preserve"> 21.1</v>
      </c>
    </row>
    <row r="844" spans="1:9">
      <c r="A844" s="235"/>
      <c r="B844" s="236"/>
      <c r="C844" s="256"/>
      <c r="D844" s="236"/>
      <c r="E844" s="272" t="s">
        <v>337</v>
      </c>
      <c r="F844" s="334" t="str">
        <f t="shared" si="75"/>
        <v>N0131_28</v>
      </c>
      <c r="G844" s="8" t="s">
        <v>337</v>
      </c>
      <c r="H844" s="8" t="str">
        <f t="shared" si="74"/>
        <v>28</v>
      </c>
      <c r="I844" s="8" t="str">
        <f>VLOOKUP(H844,燃料種!$A$2:$C$33,3,FALSE)</f>
        <v xml:space="preserve"> 3.41</v>
      </c>
    </row>
    <row r="845" spans="1:9">
      <c r="A845" s="235"/>
      <c r="B845" s="236"/>
      <c r="C845" s="256"/>
      <c r="D845" s="236"/>
      <c r="E845" s="272" t="s">
        <v>338</v>
      </c>
      <c r="F845" s="334" t="str">
        <f t="shared" si="75"/>
        <v>N0131_29</v>
      </c>
      <c r="G845" s="8" t="s">
        <v>338</v>
      </c>
      <c r="H845" s="8" t="str">
        <f t="shared" si="74"/>
        <v>29</v>
      </c>
      <c r="I845" s="8" t="str">
        <f>VLOOKUP(H845,燃料種!$A$2:$C$33,3,FALSE)</f>
        <v xml:space="preserve"> 8.41</v>
      </c>
    </row>
    <row r="846" spans="1:9">
      <c r="A846" s="235"/>
      <c r="B846" s="236"/>
      <c r="C846" s="256"/>
      <c r="D846" s="236"/>
      <c r="E846" s="272" t="s">
        <v>929</v>
      </c>
      <c r="F846" s="334" t="str">
        <f t="shared" si="75"/>
        <v>N0131_30</v>
      </c>
      <c r="G846" s="8" t="s">
        <v>339</v>
      </c>
      <c r="H846" s="8" t="str">
        <f t="shared" si="74"/>
        <v>30</v>
      </c>
      <c r="I846" s="8" t="str">
        <f>VLOOKUP(H846,燃料種!$A$2:$C$33,3,FALSE)</f>
        <v>46.04655</v>
      </c>
    </row>
    <row r="847" spans="1:9">
      <c r="A847" s="235"/>
      <c r="B847" s="236"/>
      <c r="C847" s="256"/>
      <c r="D847" s="19"/>
      <c r="E847" s="272" t="s">
        <v>340</v>
      </c>
      <c r="F847" s="334" t="str">
        <f t="shared" si="75"/>
        <v>N0131_31</v>
      </c>
      <c r="G847" s="8" t="s">
        <v>340</v>
      </c>
      <c r="H847" s="8" t="str">
        <f t="shared" si="74"/>
        <v>31</v>
      </c>
      <c r="I847" s="8" t="str">
        <f>VLOOKUP(H847,燃料種!$A$2:$C$33,3,FALSE)</f>
        <v xml:space="preserve"> 28.5</v>
      </c>
    </row>
    <row r="848" spans="1:9">
      <c r="A848" s="235"/>
      <c r="B848" s="236"/>
      <c r="C848" s="256"/>
      <c r="D848" s="262" t="s">
        <v>1829</v>
      </c>
      <c r="E848" s="272" t="s">
        <v>325</v>
      </c>
      <c r="F848" s="334" t="str">
        <f t="shared" ref="F848:F856" si="76">LEFT($D$848,5)&amp;"_"&amp;LEFT(E848,2)</f>
        <v>N0132_01</v>
      </c>
      <c r="G848" s="8" t="s">
        <v>325</v>
      </c>
      <c r="H848" s="8" t="str">
        <f t="shared" si="74"/>
        <v>01</v>
      </c>
      <c r="I848" s="8" t="str">
        <f>VLOOKUP(H848,燃料種!$A$2:$C$33,3,FALSE)</f>
        <v xml:space="preserve"> 29.0</v>
      </c>
    </row>
    <row r="849" spans="1:9">
      <c r="A849" s="235"/>
      <c r="B849" s="236"/>
      <c r="C849" s="256"/>
      <c r="D849" s="236"/>
      <c r="E849" s="272" t="s">
        <v>326</v>
      </c>
      <c r="F849" s="334" t="str">
        <f t="shared" si="76"/>
        <v>N0132_02</v>
      </c>
      <c r="G849" s="8" t="s">
        <v>326</v>
      </c>
      <c r="H849" s="8" t="str">
        <f t="shared" si="74"/>
        <v>02</v>
      </c>
      <c r="I849" s="8" t="str">
        <f>VLOOKUP(H849,燃料種!$A$2:$C$33,3,FALSE)</f>
        <v xml:space="preserve"> 25.7</v>
      </c>
    </row>
    <row r="850" spans="1:9">
      <c r="A850" s="235"/>
      <c r="B850" s="236"/>
      <c r="C850" s="256"/>
      <c r="D850" s="236"/>
      <c r="E850" s="272" t="s">
        <v>327</v>
      </c>
      <c r="F850" s="334" t="str">
        <f t="shared" si="76"/>
        <v>N0132_03</v>
      </c>
      <c r="G850" s="8" t="s">
        <v>327</v>
      </c>
      <c r="H850" s="8" t="str">
        <f t="shared" si="74"/>
        <v>03</v>
      </c>
      <c r="I850" s="8" t="str">
        <f>VLOOKUP(H850,燃料種!$A$2:$C$33,3,FALSE)</f>
        <v xml:space="preserve"> 26.9</v>
      </c>
    </row>
    <row r="851" spans="1:9">
      <c r="A851" s="235"/>
      <c r="B851" s="236"/>
      <c r="C851" s="256"/>
      <c r="D851" s="236"/>
      <c r="E851" s="272" t="s">
        <v>328</v>
      </c>
      <c r="F851" s="334" t="str">
        <f t="shared" si="76"/>
        <v>N0132_04</v>
      </c>
      <c r="G851" s="8" t="s">
        <v>328</v>
      </c>
      <c r="H851" s="8" t="str">
        <f t="shared" si="74"/>
        <v>04</v>
      </c>
      <c r="I851" s="8" t="str">
        <f>VLOOKUP(H851,燃料種!$A$2:$C$33,3,FALSE)</f>
        <v xml:space="preserve"> 29.4</v>
      </c>
    </row>
    <row r="852" spans="1:9">
      <c r="A852" s="235"/>
      <c r="B852" s="236"/>
      <c r="C852" s="256"/>
      <c r="D852" s="236"/>
      <c r="E852" s="272" t="s">
        <v>329</v>
      </c>
      <c r="F852" s="334" t="str">
        <f t="shared" si="76"/>
        <v>N0132_05</v>
      </c>
      <c r="G852" s="8" t="s">
        <v>329</v>
      </c>
      <c r="H852" s="8" t="str">
        <f t="shared" si="74"/>
        <v>05</v>
      </c>
      <c r="I852" s="8" t="str">
        <f>VLOOKUP(H852,燃料種!$A$2:$C$33,3,FALSE)</f>
        <v xml:space="preserve"> 29.9</v>
      </c>
    </row>
    <row r="853" spans="1:9">
      <c r="A853" s="235"/>
      <c r="B853" s="236"/>
      <c r="C853" s="256"/>
      <c r="D853" s="236"/>
      <c r="E853" s="272" t="s">
        <v>330</v>
      </c>
      <c r="F853" s="334" t="str">
        <f t="shared" si="76"/>
        <v>N0132_06</v>
      </c>
      <c r="G853" s="8" t="s">
        <v>330</v>
      </c>
      <c r="H853" s="8" t="str">
        <f t="shared" si="74"/>
        <v>06</v>
      </c>
      <c r="I853" s="8" t="str">
        <f>VLOOKUP(H853,燃料種!$A$2:$C$33,3,FALSE)</f>
        <v xml:space="preserve"> 23.9</v>
      </c>
    </row>
    <row r="854" spans="1:9">
      <c r="A854" s="235"/>
      <c r="B854" s="236"/>
      <c r="C854" s="256"/>
      <c r="D854" s="236"/>
      <c r="E854" s="272" t="s">
        <v>322</v>
      </c>
      <c r="F854" s="334" t="str">
        <f t="shared" si="76"/>
        <v>N0132_07</v>
      </c>
      <c r="G854" s="8" t="s">
        <v>322</v>
      </c>
      <c r="H854" s="8" t="str">
        <f t="shared" si="74"/>
        <v>07</v>
      </c>
      <c r="I854" s="8" t="str">
        <f>VLOOKUP(H854,燃料種!$A$2:$C$33,3,FALSE)</f>
        <v xml:space="preserve"> 14.4</v>
      </c>
    </row>
    <row r="855" spans="1:9">
      <c r="A855" s="235"/>
      <c r="B855" s="236"/>
      <c r="C855" s="256"/>
      <c r="D855" s="236"/>
      <c r="E855" s="272" t="s">
        <v>323</v>
      </c>
      <c r="F855" s="334" t="str">
        <f t="shared" si="76"/>
        <v>N0132_08</v>
      </c>
      <c r="G855" s="8" t="s">
        <v>323</v>
      </c>
      <c r="H855" s="8" t="str">
        <f t="shared" si="74"/>
        <v>08</v>
      </c>
      <c r="I855" s="8" t="str">
        <f>VLOOKUP(H855,燃料種!$A$2:$C$33,3,FALSE)</f>
        <v xml:space="preserve"> 30.5</v>
      </c>
    </row>
    <row r="856" spans="1:9">
      <c r="A856" s="235"/>
      <c r="B856" s="236"/>
      <c r="C856" s="256"/>
      <c r="D856" s="19"/>
      <c r="E856" s="272" t="s">
        <v>331</v>
      </c>
      <c r="F856" s="334" t="str">
        <f t="shared" si="76"/>
        <v>N0132_09</v>
      </c>
      <c r="G856" s="8" t="s">
        <v>331</v>
      </c>
      <c r="H856" s="8" t="str">
        <f t="shared" si="74"/>
        <v>09</v>
      </c>
      <c r="I856" s="8" t="str">
        <f>VLOOKUP(H856,燃料種!$A$2:$C$33,3,FALSE)</f>
        <v xml:space="preserve"> 33.1</v>
      </c>
    </row>
    <row r="857" spans="1:9">
      <c r="A857" s="235"/>
      <c r="B857" s="236"/>
      <c r="C857" s="256"/>
      <c r="D857" s="262" t="s">
        <v>1830</v>
      </c>
      <c r="E857" s="272" t="s">
        <v>341</v>
      </c>
      <c r="F857" s="334" t="str">
        <f t="shared" ref="F857:F869" si="77">LEFT($D$857,5)&amp;"_"&amp;LEFT(E857,2)</f>
        <v>N0133_10</v>
      </c>
      <c r="G857" s="8" t="s">
        <v>341</v>
      </c>
      <c r="H857" s="8" t="str">
        <f t="shared" si="74"/>
        <v>10</v>
      </c>
      <c r="I857" s="8" t="str">
        <f>VLOOKUP(H857,燃料種!$A$2:$C$33,3,FALSE)</f>
        <v xml:space="preserve"> 37.3</v>
      </c>
    </row>
    <row r="858" spans="1:9">
      <c r="A858" s="235"/>
      <c r="B858" s="236"/>
      <c r="C858" s="256"/>
      <c r="D858" s="236"/>
      <c r="E858" s="272" t="s">
        <v>342</v>
      </c>
      <c r="F858" s="334" t="str">
        <f t="shared" si="77"/>
        <v>N0133_11</v>
      </c>
      <c r="G858" s="8" t="s">
        <v>342</v>
      </c>
      <c r="H858" s="8" t="str">
        <f t="shared" si="74"/>
        <v>11</v>
      </c>
      <c r="I858" s="8" t="str">
        <f>VLOOKUP(H858,燃料種!$A$2:$C$33,3,FALSE)</f>
        <v xml:space="preserve"> 40.9</v>
      </c>
    </row>
    <row r="859" spans="1:9">
      <c r="A859" s="235"/>
      <c r="B859" s="236"/>
      <c r="C859" s="256"/>
      <c r="D859" s="236"/>
      <c r="E859" s="272" t="s">
        <v>343</v>
      </c>
      <c r="F859" s="334" t="str">
        <f t="shared" si="77"/>
        <v>N0133_12</v>
      </c>
      <c r="G859" s="8" t="s">
        <v>343</v>
      </c>
      <c r="H859" s="8" t="str">
        <f t="shared" si="74"/>
        <v>12</v>
      </c>
      <c r="I859" s="8" t="str">
        <f>VLOOKUP(H859,燃料種!$A$2:$C$33,3,FALSE)</f>
        <v xml:space="preserve"> 35.3</v>
      </c>
    </row>
    <row r="860" spans="1:9">
      <c r="A860" s="235"/>
      <c r="B860" s="236"/>
      <c r="C860" s="256"/>
      <c r="D860" s="236"/>
      <c r="E860" s="272" t="s">
        <v>344</v>
      </c>
      <c r="F860" s="334" t="str">
        <f t="shared" si="77"/>
        <v>N0133_13</v>
      </c>
      <c r="G860" s="8" t="s">
        <v>344</v>
      </c>
      <c r="H860" s="8" t="str">
        <f t="shared" si="74"/>
        <v>13</v>
      </c>
      <c r="I860" s="8" t="str">
        <f>VLOOKUP(H860,燃料種!$A$2:$C$33,3,FALSE)</f>
        <v xml:space="preserve"> 38.2</v>
      </c>
    </row>
    <row r="861" spans="1:9">
      <c r="A861" s="235"/>
      <c r="B861" s="236"/>
      <c r="C861" s="256"/>
      <c r="D861" s="236"/>
      <c r="E861" s="272" t="s">
        <v>345</v>
      </c>
      <c r="F861" s="334" t="str">
        <f t="shared" si="77"/>
        <v>N0133_14</v>
      </c>
      <c r="G861" s="8" t="s">
        <v>345</v>
      </c>
      <c r="H861" s="8" t="str">
        <f t="shared" si="74"/>
        <v>14</v>
      </c>
      <c r="I861" s="8" t="str">
        <f>VLOOKUP(H861,燃料種!$A$2:$C$33,3,FALSE)</f>
        <v xml:space="preserve"> 34.6</v>
      </c>
    </row>
    <row r="862" spans="1:9">
      <c r="A862" s="235"/>
      <c r="B862" s="236"/>
      <c r="C862" s="256"/>
      <c r="D862" s="236"/>
      <c r="E862" s="272" t="s">
        <v>346</v>
      </c>
      <c r="F862" s="334" t="str">
        <f t="shared" si="77"/>
        <v>N0133_15</v>
      </c>
      <c r="G862" s="8" t="s">
        <v>346</v>
      </c>
      <c r="H862" s="8" t="str">
        <f t="shared" si="74"/>
        <v>15</v>
      </c>
      <c r="I862" s="8" t="str">
        <f>VLOOKUP(H862,燃料種!$A$2:$C$33,3,FALSE)</f>
        <v xml:space="preserve"> 33.6</v>
      </c>
    </row>
    <row r="863" spans="1:9">
      <c r="A863" s="235"/>
      <c r="B863" s="236"/>
      <c r="C863" s="256"/>
      <c r="D863" s="236"/>
      <c r="E863" s="272" t="s">
        <v>347</v>
      </c>
      <c r="F863" s="334" t="str">
        <f t="shared" si="77"/>
        <v>N0133_16</v>
      </c>
      <c r="G863" s="8" t="s">
        <v>347</v>
      </c>
      <c r="H863" s="8" t="str">
        <f t="shared" si="74"/>
        <v>16</v>
      </c>
      <c r="I863" s="8" t="str">
        <f>VLOOKUP(H863,燃料種!$A$2:$C$33,3,FALSE)</f>
        <v xml:space="preserve"> 36.7</v>
      </c>
    </row>
    <row r="864" spans="1:9">
      <c r="A864" s="235"/>
      <c r="B864" s="236"/>
      <c r="C864" s="256"/>
      <c r="D864" s="236"/>
      <c r="E864" s="272" t="s">
        <v>348</v>
      </c>
      <c r="F864" s="334" t="str">
        <f t="shared" si="77"/>
        <v>N0133_17</v>
      </c>
      <c r="G864" s="8" t="s">
        <v>348</v>
      </c>
      <c r="H864" s="8" t="str">
        <f t="shared" si="74"/>
        <v>17</v>
      </c>
      <c r="I864" s="8" t="str">
        <f>VLOOKUP(H864,燃料種!$A$2:$C$33,3,FALSE)</f>
        <v xml:space="preserve"> 36.7</v>
      </c>
    </row>
    <row r="865" spans="1:9">
      <c r="A865" s="235"/>
      <c r="B865" s="236"/>
      <c r="C865" s="256"/>
      <c r="D865" s="236"/>
      <c r="E865" s="272" t="s">
        <v>349</v>
      </c>
      <c r="F865" s="334" t="str">
        <f t="shared" si="77"/>
        <v>N0133_18</v>
      </c>
      <c r="G865" s="8" t="s">
        <v>349</v>
      </c>
      <c r="H865" s="8" t="str">
        <f t="shared" si="74"/>
        <v>18</v>
      </c>
      <c r="I865" s="8" t="str">
        <f>VLOOKUP(H865,燃料種!$A$2:$C$33,3,FALSE)</f>
        <v xml:space="preserve"> 37.7</v>
      </c>
    </row>
    <row r="866" spans="1:9">
      <c r="A866" s="235"/>
      <c r="B866" s="236"/>
      <c r="C866" s="256"/>
      <c r="D866" s="236"/>
      <c r="E866" s="272" t="s">
        <v>350</v>
      </c>
      <c r="F866" s="334" t="str">
        <f t="shared" si="77"/>
        <v>N0133_19</v>
      </c>
      <c r="G866" s="8" t="s">
        <v>350</v>
      </c>
      <c r="H866" s="8" t="str">
        <f t="shared" si="74"/>
        <v>19</v>
      </c>
      <c r="I866" s="8" t="str">
        <f>VLOOKUP(H866,燃料種!$A$2:$C$33,3,FALSE)</f>
        <v xml:space="preserve"> 39.1</v>
      </c>
    </row>
    <row r="867" spans="1:9">
      <c r="A867" s="235"/>
      <c r="B867" s="236"/>
      <c r="C867" s="256"/>
      <c r="D867" s="236"/>
      <c r="E867" s="272" t="s">
        <v>351</v>
      </c>
      <c r="F867" s="334" t="str">
        <f t="shared" si="77"/>
        <v>N0133_20</v>
      </c>
      <c r="G867" s="8" t="s">
        <v>351</v>
      </c>
      <c r="H867" s="8" t="str">
        <f t="shared" si="74"/>
        <v>20</v>
      </c>
      <c r="I867" s="8" t="str">
        <f>VLOOKUP(H867,燃料種!$A$2:$C$33,3,FALSE)</f>
        <v xml:space="preserve"> 41.9</v>
      </c>
    </row>
    <row r="868" spans="1:9">
      <c r="A868" s="235"/>
      <c r="B868" s="236"/>
      <c r="C868" s="256"/>
      <c r="D868" s="236"/>
      <c r="E868" s="272" t="s">
        <v>352</v>
      </c>
      <c r="F868" s="334" t="str">
        <f t="shared" si="77"/>
        <v>N0133_21</v>
      </c>
      <c r="G868" s="8" t="s">
        <v>352</v>
      </c>
      <c r="H868" s="8" t="str">
        <f t="shared" si="74"/>
        <v>21</v>
      </c>
      <c r="I868" s="8" t="str">
        <f>VLOOKUP(H868,燃料種!$A$2:$C$33,3,FALSE)</f>
        <v xml:space="preserve"> 40.2</v>
      </c>
    </row>
    <row r="869" spans="1:9">
      <c r="A869" s="235"/>
      <c r="B869" s="236"/>
      <c r="C869" s="256"/>
      <c r="D869" s="19"/>
      <c r="E869" s="272" t="s">
        <v>353</v>
      </c>
      <c r="F869" s="334" t="str">
        <f t="shared" si="77"/>
        <v>N0133_22</v>
      </c>
      <c r="G869" s="8" t="s">
        <v>353</v>
      </c>
      <c r="H869" s="8" t="str">
        <f t="shared" si="74"/>
        <v>22</v>
      </c>
      <c r="I869" s="8" t="str">
        <f>VLOOKUP(H869,燃料種!$A$2:$C$33,3,FALSE)</f>
        <v xml:space="preserve"> 37.9</v>
      </c>
    </row>
    <row r="870" spans="1:9">
      <c r="A870" s="235"/>
      <c r="B870" s="236"/>
      <c r="C870" s="256"/>
      <c r="D870" s="262" t="s">
        <v>1831</v>
      </c>
      <c r="E870" s="272" t="s">
        <v>332</v>
      </c>
      <c r="F870" s="334" t="str">
        <f t="shared" ref="F870:F878" si="78">LEFT($D$870,5)&amp;"_"&amp;LEFT(E870,2)</f>
        <v>N0134_23</v>
      </c>
      <c r="G870" s="8" t="s">
        <v>332</v>
      </c>
      <c r="H870" s="8" t="str">
        <f t="shared" si="74"/>
        <v>23</v>
      </c>
      <c r="I870" s="8" t="str">
        <f>VLOOKUP(H870,燃料種!$A$2:$C$33,3,FALSE)</f>
        <v xml:space="preserve"> 50.8</v>
      </c>
    </row>
    <row r="871" spans="1:9">
      <c r="A871" s="235"/>
      <c r="B871" s="236"/>
      <c r="C871" s="256"/>
      <c r="D871" s="236"/>
      <c r="E871" s="272" t="s">
        <v>333</v>
      </c>
      <c r="F871" s="334" t="str">
        <f t="shared" si="78"/>
        <v>N0134_24</v>
      </c>
      <c r="G871" s="8" t="s">
        <v>333</v>
      </c>
      <c r="H871" s="8" t="str">
        <f t="shared" si="74"/>
        <v>24</v>
      </c>
      <c r="I871" s="8" t="str">
        <f>VLOOKUP(H871,燃料種!$A$2:$C$33,3,FALSE)</f>
        <v xml:space="preserve"> 44.9</v>
      </c>
    </row>
    <row r="872" spans="1:9">
      <c r="A872" s="235"/>
      <c r="B872" s="236"/>
      <c r="C872" s="256"/>
      <c r="D872" s="236"/>
      <c r="E872" s="272" t="s">
        <v>334</v>
      </c>
      <c r="F872" s="334" t="str">
        <f t="shared" si="78"/>
        <v>N0134_25</v>
      </c>
      <c r="G872" s="8" t="s">
        <v>334</v>
      </c>
      <c r="H872" s="8" t="str">
        <f t="shared" si="74"/>
        <v>25</v>
      </c>
      <c r="I872" s="8" t="str">
        <f>VLOOKUP(H872,燃料種!$A$2:$C$33,3,FALSE)</f>
        <v xml:space="preserve"> 54.6</v>
      </c>
    </row>
    <row r="873" spans="1:9">
      <c r="A873" s="235"/>
      <c r="B873" s="236"/>
      <c r="C873" s="256"/>
      <c r="D873" s="236"/>
      <c r="E873" s="272" t="s">
        <v>335</v>
      </c>
      <c r="F873" s="334" t="str">
        <f t="shared" si="78"/>
        <v>N0134_26</v>
      </c>
      <c r="G873" s="8" t="s">
        <v>335</v>
      </c>
      <c r="H873" s="8" t="str">
        <f t="shared" si="74"/>
        <v>26</v>
      </c>
      <c r="I873" s="8" t="str">
        <f>VLOOKUP(H873,燃料種!$A$2:$C$33,3,FALSE)</f>
        <v xml:space="preserve"> 43.5</v>
      </c>
    </row>
    <row r="874" spans="1:9">
      <c r="A874" s="235"/>
      <c r="B874" s="236"/>
      <c r="C874" s="256"/>
      <c r="D874" s="236"/>
      <c r="E874" s="272" t="s">
        <v>336</v>
      </c>
      <c r="F874" s="334" t="str">
        <f t="shared" si="78"/>
        <v>N0134_27</v>
      </c>
      <c r="G874" s="8" t="s">
        <v>336</v>
      </c>
      <c r="H874" s="8" t="str">
        <f t="shared" si="74"/>
        <v>27</v>
      </c>
      <c r="I874" s="8" t="str">
        <f>VLOOKUP(H874,燃料種!$A$2:$C$33,3,FALSE)</f>
        <v xml:space="preserve"> 21.1</v>
      </c>
    </row>
    <row r="875" spans="1:9">
      <c r="A875" s="235"/>
      <c r="B875" s="236"/>
      <c r="C875" s="256"/>
      <c r="D875" s="236"/>
      <c r="E875" s="272" t="s">
        <v>337</v>
      </c>
      <c r="F875" s="334" t="str">
        <f t="shared" si="78"/>
        <v>N0134_28</v>
      </c>
      <c r="G875" s="8" t="s">
        <v>337</v>
      </c>
      <c r="H875" s="8" t="str">
        <f t="shared" si="74"/>
        <v>28</v>
      </c>
      <c r="I875" s="8" t="str">
        <f>VLOOKUP(H875,燃料種!$A$2:$C$33,3,FALSE)</f>
        <v xml:space="preserve"> 3.41</v>
      </c>
    </row>
    <row r="876" spans="1:9">
      <c r="A876" s="235"/>
      <c r="B876" s="236"/>
      <c r="C876" s="256"/>
      <c r="D876" s="236"/>
      <c r="E876" s="272" t="s">
        <v>338</v>
      </c>
      <c r="F876" s="334" t="str">
        <f t="shared" si="78"/>
        <v>N0134_29</v>
      </c>
      <c r="G876" s="8" t="s">
        <v>338</v>
      </c>
      <c r="H876" s="8" t="str">
        <f t="shared" si="74"/>
        <v>29</v>
      </c>
      <c r="I876" s="8" t="str">
        <f>VLOOKUP(H876,燃料種!$A$2:$C$33,3,FALSE)</f>
        <v xml:space="preserve"> 8.41</v>
      </c>
    </row>
    <row r="877" spans="1:9">
      <c r="A877" s="235"/>
      <c r="B877" s="236"/>
      <c r="C877" s="256"/>
      <c r="D877" s="236"/>
      <c r="E877" s="272" t="s">
        <v>929</v>
      </c>
      <c r="F877" s="334" t="str">
        <f t="shared" si="78"/>
        <v>N0134_30</v>
      </c>
      <c r="G877" s="8" t="s">
        <v>339</v>
      </c>
      <c r="H877" s="8" t="str">
        <f t="shared" si="74"/>
        <v>30</v>
      </c>
      <c r="I877" s="8" t="str">
        <f>VLOOKUP(H877,燃料種!$A$2:$C$33,3,FALSE)</f>
        <v>46.04655</v>
      </c>
    </row>
    <row r="878" spans="1:9">
      <c r="A878" s="235"/>
      <c r="B878" s="236"/>
      <c r="C878" s="256"/>
      <c r="D878" s="19"/>
      <c r="E878" s="272" t="s">
        <v>340</v>
      </c>
      <c r="F878" s="334" t="str">
        <f t="shared" si="78"/>
        <v>N0134_31</v>
      </c>
      <c r="G878" s="8" t="s">
        <v>340</v>
      </c>
      <c r="H878" s="8" t="str">
        <f t="shared" si="74"/>
        <v>31</v>
      </c>
      <c r="I878" s="8" t="str">
        <f>VLOOKUP(H878,燃料種!$A$2:$C$33,3,FALSE)</f>
        <v xml:space="preserve"> 28.5</v>
      </c>
    </row>
    <row r="879" spans="1:9">
      <c r="A879" s="235"/>
      <c r="B879" s="236"/>
      <c r="C879" s="256"/>
      <c r="D879" s="262" t="s">
        <v>1832</v>
      </c>
      <c r="E879" s="272" t="s">
        <v>325</v>
      </c>
      <c r="F879" s="334" t="str">
        <f t="shared" ref="F879:F887" si="79">LEFT($D$879,5)&amp;"_"&amp;LEFT(E879,2)</f>
        <v>N0135_01</v>
      </c>
      <c r="G879" s="8" t="s">
        <v>325</v>
      </c>
      <c r="H879" s="8" t="str">
        <f t="shared" si="74"/>
        <v>01</v>
      </c>
      <c r="I879" s="8" t="str">
        <f>VLOOKUP(H879,燃料種!$A$2:$C$33,3,FALSE)</f>
        <v xml:space="preserve"> 29.0</v>
      </c>
    </row>
    <row r="880" spans="1:9">
      <c r="A880" s="235"/>
      <c r="B880" s="236"/>
      <c r="C880" s="256"/>
      <c r="D880" s="236"/>
      <c r="E880" s="272" t="s">
        <v>326</v>
      </c>
      <c r="F880" s="334" t="str">
        <f t="shared" si="79"/>
        <v>N0135_02</v>
      </c>
      <c r="G880" s="8" t="s">
        <v>326</v>
      </c>
      <c r="H880" s="8" t="str">
        <f t="shared" si="74"/>
        <v>02</v>
      </c>
      <c r="I880" s="8" t="str">
        <f>VLOOKUP(H880,燃料種!$A$2:$C$33,3,FALSE)</f>
        <v xml:space="preserve"> 25.7</v>
      </c>
    </row>
    <row r="881" spans="1:9">
      <c r="A881" s="235"/>
      <c r="B881" s="236"/>
      <c r="C881" s="256"/>
      <c r="D881" s="236"/>
      <c r="E881" s="272" t="s">
        <v>327</v>
      </c>
      <c r="F881" s="334" t="str">
        <f t="shared" si="79"/>
        <v>N0135_03</v>
      </c>
      <c r="G881" s="8" t="s">
        <v>327</v>
      </c>
      <c r="H881" s="8" t="str">
        <f t="shared" si="74"/>
        <v>03</v>
      </c>
      <c r="I881" s="8" t="str">
        <f>VLOOKUP(H881,燃料種!$A$2:$C$33,3,FALSE)</f>
        <v xml:space="preserve"> 26.9</v>
      </c>
    </row>
    <row r="882" spans="1:9">
      <c r="A882" s="235"/>
      <c r="B882" s="236"/>
      <c r="C882" s="256"/>
      <c r="D882" s="236"/>
      <c r="E882" s="272" t="s">
        <v>328</v>
      </c>
      <c r="F882" s="334" t="str">
        <f t="shared" si="79"/>
        <v>N0135_04</v>
      </c>
      <c r="G882" s="8" t="s">
        <v>328</v>
      </c>
      <c r="H882" s="8" t="str">
        <f t="shared" si="74"/>
        <v>04</v>
      </c>
      <c r="I882" s="8" t="str">
        <f>VLOOKUP(H882,燃料種!$A$2:$C$33,3,FALSE)</f>
        <v xml:space="preserve"> 29.4</v>
      </c>
    </row>
    <row r="883" spans="1:9">
      <c r="A883" s="235"/>
      <c r="B883" s="236"/>
      <c r="C883" s="256"/>
      <c r="D883" s="236"/>
      <c r="E883" s="272" t="s">
        <v>329</v>
      </c>
      <c r="F883" s="334" t="str">
        <f t="shared" si="79"/>
        <v>N0135_05</v>
      </c>
      <c r="G883" s="8" t="s">
        <v>329</v>
      </c>
      <c r="H883" s="8" t="str">
        <f t="shared" si="74"/>
        <v>05</v>
      </c>
      <c r="I883" s="8" t="str">
        <f>VLOOKUP(H883,燃料種!$A$2:$C$33,3,FALSE)</f>
        <v xml:space="preserve"> 29.9</v>
      </c>
    </row>
    <row r="884" spans="1:9">
      <c r="A884" s="235"/>
      <c r="B884" s="236"/>
      <c r="C884" s="256"/>
      <c r="D884" s="236"/>
      <c r="E884" s="272" t="s">
        <v>330</v>
      </c>
      <c r="F884" s="334" t="str">
        <f t="shared" si="79"/>
        <v>N0135_06</v>
      </c>
      <c r="G884" s="8" t="s">
        <v>330</v>
      </c>
      <c r="H884" s="8" t="str">
        <f t="shared" si="74"/>
        <v>06</v>
      </c>
      <c r="I884" s="8" t="str">
        <f>VLOOKUP(H884,燃料種!$A$2:$C$33,3,FALSE)</f>
        <v xml:space="preserve"> 23.9</v>
      </c>
    </row>
    <row r="885" spans="1:9">
      <c r="A885" s="235"/>
      <c r="B885" s="236"/>
      <c r="C885" s="256"/>
      <c r="D885" s="236"/>
      <c r="E885" s="272" t="s">
        <v>322</v>
      </c>
      <c r="F885" s="334" t="str">
        <f t="shared" si="79"/>
        <v>N0135_07</v>
      </c>
      <c r="G885" s="8" t="s">
        <v>322</v>
      </c>
      <c r="H885" s="8" t="str">
        <f t="shared" si="74"/>
        <v>07</v>
      </c>
      <c r="I885" s="8" t="str">
        <f>VLOOKUP(H885,燃料種!$A$2:$C$33,3,FALSE)</f>
        <v xml:space="preserve"> 14.4</v>
      </c>
    </row>
    <row r="886" spans="1:9">
      <c r="A886" s="235"/>
      <c r="B886" s="236"/>
      <c r="C886" s="256"/>
      <c r="D886" s="236"/>
      <c r="E886" s="272" t="s">
        <v>323</v>
      </c>
      <c r="F886" s="334" t="str">
        <f t="shared" si="79"/>
        <v>N0135_08</v>
      </c>
      <c r="G886" s="8" t="s">
        <v>323</v>
      </c>
      <c r="H886" s="8" t="str">
        <f t="shared" si="74"/>
        <v>08</v>
      </c>
      <c r="I886" s="8" t="str">
        <f>VLOOKUP(H886,燃料種!$A$2:$C$33,3,FALSE)</f>
        <v xml:space="preserve"> 30.5</v>
      </c>
    </row>
    <row r="887" spans="1:9">
      <c r="A887" s="235"/>
      <c r="B887" s="236"/>
      <c r="C887" s="256"/>
      <c r="D887" s="19"/>
      <c r="E887" s="272" t="s">
        <v>331</v>
      </c>
      <c r="F887" s="334" t="str">
        <f t="shared" si="79"/>
        <v>N0135_09</v>
      </c>
      <c r="G887" s="8" t="s">
        <v>331</v>
      </c>
      <c r="H887" s="8" t="str">
        <f t="shared" si="74"/>
        <v>09</v>
      </c>
      <c r="I887" s="8" t="str">
        <f>VLOOKUP(H887,燃料種!$A$2:$C$33,3,FALSE)</f>
        <v xml:space="preserve"> 33.1</v>
      </c>
    </row>
    <row r="888" spans="1:9">
      <c r="A888" s="235"/>
      <c r="B888" s="236"/>
      <c r="C888" s="256"/>
      <c r="D888" s="262" t="s">
        <v>1833</v>
      </c>
      <c r="E888" s="272" t="s">
        <v>341</v>
      </c>
      <c r="F888" s="334" t="str">
        <f t="shared" ref="F888:F900" si="80">LEFT($D$888,5)&amp;"_"&amp;LEFT(E888,2)</f>
        <v>N0136_10</v>
      </c>
      <c r="G888" s="8" t="s">
        <v>341</v>
      </c>
      <c r="H888" s="8" t="str">
        <f t="shared" si="74"/>
        <v>10</v>
      </c>
      <c r="I888" s="8" t="str">
        <f>VLOOKUP(H888,燃料種!$A$2:$C$33,3,FALSE)</f>
        <v xml:space="preserve"> 37.3</v>
      </c>
    </row>
    <row r="889" spans="1:9">
      <c r="A889" s="235"/>
      <c r="B889" s="236"/>
      <c r="C889" s="256"/>
      <c r="D889" s="236"/>
      <c r="E889" s="272" t="s">
        <v>342</v>
      </c>
      <c r="F889" s="334" t="str">
        <f t="shared" si="80"/>
        <v>N0136_11</v>
      </c>
      <c r="G889" s="8" t="s">
        <v>342</v>
      </c>
      <c r="H889" s="8" t="str">
        <f t="shared" si="74"/>
        <v>11</v>
      </c>
      <c r="I889" s="8" t="str">
        <f>VLOOKUP(H889,燃料種!$A$2:$C$33,3,FALSE)</f>
        <v xml:space="preserve"> 40.9</v>
      </c>
    </row>
    <row r="890" spans="1:9">
      <c r="A890" s="235"/>
      <c r="B890" s="236"/>
      <c r="C890" s="256"/>
      <c r="D890" s="236"/>
      <c r="E890" s="272" t="s">
        <v>343</v>
      </c>
      <c r="F890" s="334" t="str">
        <f t="shared" si="80"/>
        <v>N0136_12</v>
      </c>
      <c r="G890" s="8" t="s">
        <v>343</v>
      </c>
      <c r="H890" s="8" t="str">
        <f t="shared" si="74"/>
        <v>12</v>
      </c>
      <c r="I890" s="8" t="str">
        <f>VLOOKUP(H890,燃料種!$A$2:$C$33,3,FALSE)</f>
        <v xml:space="preserve"> 35.3</v>
      </c>
    </row>
    <row r="891" spans="1:9">
      <c r="A891" s="235"/>
      <c r="B891" s="236"/>
      <c r="C891" s="256"/>
      <c r="D891" s="236"/>
      <c r="E891" s="272" t="s">
        <v>344</v>
      </c>
      <c r="F891" s="334" t="str">
        <f t="shared" si="80"/>
        <v>N0136_13</v>
      </c>
      <c r="G891" s="8" t="s">
        <v>344</v>
      </c>
      <c r="H891" s="8" t="str">
        <f t="shared" si="74"/>
        <v>13</v>
      </c>
      <c r="I891" s="8" t="str">
        <f>VLOOKUP(H891,燃料種!$A$2:$C$33,3,FALSE)</f>
        <v xml:space="preserve"> 38.2</v>
      </c>
    </row>
    <row r="892" spans="1:9">
      <c r="A892" s="235"/>
      <c r="B892" s="236"/>
      <c r="C892" s="256"/>
      <c r="D892" s="236"/>
      <c r="E892" s="272" t="s">
        <v>345</v>
      </c>
      <c r="F892" s="334" t="str">
        <f t="shared" si="80"/>
        <v>N0136_14</v>
      </c>
      <c r="G892" s="8" t="s">
        <v>345</v>
      </c>
      <c r="H892" s="8" t="str">
        <f t="shared" si="74"/>
        <v>14</v>
      </c>
      <c r="I892" s="8" t="str">
        <f>VLOOKUP(H892,燃料種!$A$2:$C$33,3,FALSE)</f>
        <v xml:space="preserve"> 34.6</v>
      </c>
    </row>
    <row r="893" spans="1:9">
      <c r="A893" s="235"/>
      <c r="B893" s="236"/>
      <c r="C893" s="256"/>
      <c r="D893" s="236"/>
      <c r="E893" s="272" t="s">
        <v>346</v>
      </c>
      <c r="F893" s="334" t="str">
        <f t="shared" si="80"/>
        <v>N0136_15</v>
      </c>
      <c r="G893" s="8" t="s">
        <v>346</v>
      </c>
      <c r="H893" s="8" t="str">
        <f t="shared" si="74"/>
        <v>15</v>
      </c>
      <c r="I893" s="8" t="str">
        <f>VLOOKUP(H893,燃料種!$A$2:$C$33,3,FALSE)</f>
        <v xml:space="preserve"> 33.6</v>
      </c>
    </row>
    <row r="894" spans="1:9">
      <c r="A894" s="235"/>
      <c r="B894" s="236"/>
      <c r="C894" s="256"/>
      <c r="D894" s="236"/>
      <c r="E894" s="272" t="s">
        <v>347</v>
      </c>
      <c r="F894" s="334" t="str">
        <f t="shared" si="80"/>
        <v>N0136_16</v>
      </c>
      <c r="G894" s="8" t="s">
        <v>347</v>
      </c>
      <c r="H894" s="8" t="str">
        <f t="shared" si="74"/>
        <v>16</v>
      </c>
      <c r="I894" s="8" t="str">
        <f>VLOOKUP(H894,燃料種!$A$2:$C$33,3,FALSE)</f>
        <v xml:space="preserve"> 36.7</v>
      </c>
    </row>
    <row r="895" spans="1:9">
      <c r="A895" s="235"/>
      <c r="B895" s="236"/>
      <c r="C895" s="256"/>
      <c r="D895" s="236"/>
      <c r="E895" s="272" t="s">
        <v>348</v>
      </c>
      <c r="F895" s="334" t="str">
        <f t="shared" si="80"/>
        <v>N0136_17</v>
      </c>
      <c r="G895" s="8" t="s">
        <v>348</v>
      </c>
      <c r="H895" s="8" t="str">
        <f t="shared" si="74"/>
        <v>17</v>
      </c>
      <c r="I895" s="8" t="str">
        <f>VLOOKUP(H895,燃料種!$A$2:$C$33,3,FALSE)</f>
        <v xml:space="preserve"> 36.7</v>
      </c>
    </row>
    <row r="896" spans="1:9">
      <c r="A896" s="235"/>
      <c r="B896" s="236"/>
      <c r="C896" s="256"/>
      <c r="D896" s="236"/>
      <c r="E896" s="272" t="s">
        <v>349</v>
      </c>
      <c r="F896" s="334" t="str">
        <f t="shared" si="80"/>
        <v>N0136_18</v>
      </c>
      <c r="G896" s="8" t="s">
        <v>349</v>
      </c>
      <c r="H896" s="8" t="str">
        <f t="shared" si="74"/>
        <v>18</v>
      </c>
      <c r="I896" s="8" t="str">
        <f>VLOOKUP(H896,燃料種!$A$2:$C$33,3,FALSE)</f>
        <v xml:space="preserve"> 37.7</v>
      </c>
    </row>
    <row r="897" spans="1:9">
      <c r="A897" s="235"/>
      <c r="B897" s="236"/>
      <c r="C897" s="256"/>
      <c r="D897" s="236"/>
      <c r="E897" s="272" t="s">
        <v>350</v>
      </c>
      <c r="F897" s="334" t="str">
        <f t="shared" si="80"/>
        <v>N0136_19</v>
      </c>
      <c r="G897" s="8" t="s">
        <v>350</v>
      </c>
      <c r="H897" s="8" t="str">
        <f t="shared" si="74"/>
        <v>19</v>
      </c>
      <c r="I897" s="8" t="str">
        <f>VLOOKUP(H897,燃料種!$A$2:$C$33,3,FALSE)</f>
        <v xml:space="preserve"> 39.1</v>
      </c>
    </row>
    <row r="898" spans="1:9">
      <c r="A898" s="235"/>
      <c r="B898" s="236"/>
      <c r="C898" s="256"/>
      <c r="D898" s="236"/>
      <c r="E898" s="272" t="s">
        <v>351</v>
      </c>
      <c r="F898" s="334" t="str">
        <f t="shared" si="80"/>
        <v>N0136_20</v>
      </c>
      <c r="G898" s="8" t="s">
        <v>351</v>
      </c>
      <c r="H898" s="8" t="str">
        <f t="shared" si="74"/>
        <v>20</v>
      </c>
      <c r="I898" s="8" t="str">
        <f>VLOOKUP(H898,燃料種!$A$2:$C$33,3,FALSE)</f>
        <v xml:space="preserve"> 41.9</v>
      </c>
    </row>
    <row r="899" spans="1:9">
      <c r="A899" s="235"/>
      <c r="B899" s="236"/>
      <c r="C899" s="256"/>
      <c r="D899" s="236"/>
      <c r="E899" s="272" t="s">
        <v>352</v>
      </c>
      <c r="F899" s="334" t="str">
        <f t="shared" si="80"/>
        <v>N0136_21</v>
      </c>
      <c r="G899" s="8" t="s">
        <v>352</v>
      </c>
      <c r="H899" s="8" t="str">
        <f t="shared" ref="H899:H962" si="81">LEFT(G899,2)</f>
        <v>21</v>
      </c>
      <c r="I899" s="8" t="str">
        <f>VLOOKUP(H899,燃料種!$A$2:$C$33,3,FALSE)</f>
        <v xml:space="preserve"> 40.2</v>
      </c>
    </row>
    <row r="900" spans="1:9">
      <c r="A900" s="235"/>
      <c r="B900" s="236"/>
      <c r="C900" s="256"/>
      <c r="D900" s="19"/>
      <c r="E900" s="272" t="s">
        <v>353</v>
      </c>
      <c r="F900" s="334" t="str">
        <f t="shared" si="80"/>
        <v>N0136_22</v>
      </c>
      <c r="G900" s="8" t="s">
        <v>353</v>
      </c>
      <c r="H900" s="8" t="str">
        <f t="shared" si="81"/>
        <v>22</v>
      </c>
      <c r="I900" s="8" t="str">
        <f>VLOOKUP(H900,燃料種!$A$2:$C$33,3,FALSE)</f>
        <v xml:space="preserve"> 37.9</v>
      </c>
    </row>
    <row r="901" spans="1:9">
      <c r="A901" s="235"/>
      <c r="B901" s="236"/>
      <c r="C901" s="256"/>
      <c r="D901" s="262" t="s">
        <v>1834</v>
      </c>
      <c r="E901" s="272" t="s">
        <v>332</v>
      </c>
      <c r="F901" s="334" t="str">
        <f t="shared" ref="F901:F909" si="82">LEFT($D$901,5)&amp;"_"&amp;LEFT(E901,2)</f>
        <v>N0137_23</v>
      </c>
      <c r="G901" s="8" t="s">
        <v>332</v>
      </c>
      <c r="H901" s="8" t="str">
        <f t="shared" si="81"/>
        <v>23</v>
      </c>
      <c r="I901" s="8" t="str">
        <f>VLOOKUP(H901,燃料種!$A$2:$C$33,3,FALSE)</f>
        <v xml:space="preserve"> 50.8</v>
      </c>
    </row>
    <row r="902" spans="1:9">
      <c r="A902" s="235"/>
      <c r="B902" s="236"/>
      <c r="C902" s="256"/>
      <c r="D902" s="236"/>
      <c r="E902" s="272" t="s">
        <v>333</v>
      </c>
      <c r="F902" s="334" t="str">
        <f t="shared" si="82"/>
        <v>N0137_24</v>
      </c>
      <c r="G902" s="8" t="s">
        <v>333</v>
      </c>
      <c r="H902" s="8" t="str">
        <f t="shared" si="81"/>
        <v>24</v>
      </c>
      <c r="I902" s="8" t="str">
        <f>VLOOKUP(H902,燃料種!$A$2:$C$33,3,FALSE)</f>
        <v xml:space="preserve"> 44.9</v>
      </c>
    </row>
    <row r="903" spans="1:9">
      <c r="A903" s="235"/>
      <c r="B903" s="236"/>
      <c r="C903" s="256"/>
      <c r="D903" s="236"/>
      <c r="E903" s="272" t="s">
        <v>334</v>
      </c>
      <c r="F903" s="334" t="str">
        <f t="shared" si="82"/>
        <v>N0137_25</v>
      </c>
      <c r="G903" s="8" t="s">
        <v>334</v>
      </c>
      <c r="H903" s="8" t="str">
        <f t="shared" si="81"/>
        <v>25</v>
      </c>
      <c r="I903" s="8" t="str">
        <f>VLOOKUP(H903,燃料種!$A$2:$C$33,3,FALSE)</f>
        <v xml:space="preserve"> 54.6</v>
      </c>
    </row>
    <row r="904" spans="1:9">
      <c r="A904" s="235"/>
      <c r="B904" s="236"/>
      <c r="C904" s="256"/>
      <c r="D904" s="236"/>
      <c r="E904" s="272" t="s">
        <v>335</v>
      </c>
      <c r="F904" s="334" t="str">
        <f t="shared" si="82"/>
        <v>N0137_26</v>
      </c>
      <c r="G904" s="8" t="s">
        <v>335</v>
      </c>
      <c r="H904" s="8" t="str">
        <f t="shared" si="81"/>
        <v>26</v>
      </c>
      <c r="I904" s="8" t="str">
        <f>VLOOKUP(H904,燃料種!$A$2:$C$33,3,FALSE)</f>
        <v xml:space="preserve"> 43.5</v>
      </c>
    </row>
    <row r="905" spans="1:9">
      <c r="A905" s="235"/>
      <c r="B905" s="236"/>
      <c r="C905" s="256"/>
      <c r="D905" s="236"/>
      <c r="E905" s="272" t="s">
        <v>336</v>
      </c>
      <c r="F905" s="334" t="str">
        <f t="shared" si="82"/>
        <v>N0137_27</v>
      </c>
      <c r="G905" s="8" t="s">
        <v>336</v>
      </c>
      <c r="H905" s="8" t="str">
        <f t="shared" si="81"/>
        <v>27</v>
      </c>
      <c r="I905" s="8" t="str">
        <f>VLOOKUP(H905,燃料種!$A$2:$C$33,3,FALSE)</f>
        <v xml:space="preserve"> 21.1</v>
      </c>
    </row>
    <row r="906" spans="1:9">
      <c r="A906" s="235"/>
      <c r="B906" s="236"/>
      <c r="C906" s="256"/>
      <c r="D906" s="236"/>
      <c r="E906" s="272" t="s">
        <v>337</v>
      </c>
      <c r="F906" s="334" t="str">
        <f t="shared" si="82"/>
        <v>N0137_28</v>
      </c>
      <c r="G906" s="8" t="s">
        <v>337</v>
      </c>
      <c r="H906" s="8" t="str">
        <f t="shared" si="81"/>
        <v>28</v>
      </c>
      <c r="I906" s="8" t="str">
        <f>VLOOKUP(H906,燃料種!$A$2:$C$33,3,FALSE)</f>
        <v xml:space="preserve"> 3.41</v>
      </c>
    </row>
    <row r="907" spans="1:9">
      <c r="A907" s="235"/>
      <c r="B907" s="236"/>
      <c r="C907" s="256"/>
      <c r="D907" s="236"/>
      <c r="E907" s="272" t="s">
        <v>338</v>
      </c>
      <c r="F907" s="334" t="str">
        <f t="shared" si="82"/>
        <v>N0137_29</v>
      </c>
      <c r="G907" s="8" t="s">
        <v>338</v>
      </c>
      <c r="H907" s="8" t="str">
        <f t="shared" si="81"/>
        <v>29</v>
      </c>
      <c r="I907" s="8" t="str">
        <f>VLOOKUP(H907,燃料種!$A$2:$C$33,3,FALSE)</f>
        <v xml:space="preserve"> 8.41</v>
      </c>
    </row>
    <row r="908" spans="1:9">
      <c r="A908" s="235"/>
      <c r="B908" s="236"/>
      <c r="C908" s="256"/>
      <c r="D908" s="236"/>
      <c r="E908" s="272" t="s">
        <v>929</v>
      </c>
      <c r="F908" s="334" t="str">
        <f t="shared" si="82"/>
        <v>N0137_30</v>
      </c>
      <c r="G908" s="8" t="s">
        <v>339</v>
      </c>
      <c r="H908" s="8" t="str">
        <f t="shared" si="81"/>
        <v>30</v>
      </c>
      <c r="I908" s="8" t="str">
        <f>VLOOKUP(H908,燃料種!$A$2:$C$33,3,FALSE)</f>
        <v>46.04655</v>
      </c>
    </row>
    <row r="909" spans="1:9">
      <c r="A909" s="235"/>
      <c r="B909" s="236"/>
      <c r="C909" s="256"/>
      <c r="D909" s="19"/>
      <c r="E909" s="272" t="s">
        <v>340</v>
      </c>
      <c r="F909" s="334" t="str">
        <f t="shared" si="82"/>
        <v>N0137_31</v>
      </c>
      <c r="G909" s="8" t="s">
        <v>340</v>
      </c>
      <c r="H909" s="8" t="str">
        <f t="shared" si="81"/>
        <v>31</v>
      </c>
      <c r="I909" s="8" t="str">
        <f>VLOOKUP(H909,燃料種!$A$2:$C$33,3,FALSE)</f>
        <v xml:space="preserve"> 28.5</v>
      </c>
    </row>
    <row r="910" spans="1:9">
      <c r="A910" s="235"/>
      <c r="B910" s="236"/>
      <c r="C910" s="256"/>
      <c r="D910" s="262" t="s">
        <v>1835</v>
      </c>
      <c r="E910" s="272" t="s">
        <v>325</v>
      </c>
      <c r="F910" s="334" t="str">
        <f t="shared" ref="F910:F918" si="83">LEFT($D$910,5)&amp;"_"&amp;LEFT(E910,2)</f>
        <v>N0138_01</v>
      </c>
      <c r="G910" s="8" t="s">
        <v>325</v>
      </c>
      <c r="H910" s="8" t="str">
        <f t="shared" si="81"/>
        <v>01</v>
      </c>
      <c r="I910" s="8" t="str">
        <f>VLOOKUP(H910,燃料種!$A$2:$C$33,3,FALSE)</f>
        <v xml:space="preserve"> 29.0</v>
      </c>
    </row>
    <row r="911" spans="1:9">
      <c r="A911" s="235"/>
      <c r="B911" s="236"/>
      <c r="C911" s="256"/>
      <c r="D911" s="236"/>
      <c r="E911" s="272" t="s">
        <v>326</v>
      </c>
      <c r="F911" s="334" t="str">
        <f t="shared" si="83"/>
        <v>N0138_02</v>
      </c>
      <c r="G911" s="8" t="s">
        <v>326</v>
      </c>
      <c r="H911" s="8" t="str">
        <f t="shared" si="81"/>
        <v>02</v>
      </c>
      <c r="I911" s="8" t="str">
        <f>VLOOKUP(H911,燃料種!$A$2:$C$33,3,FALSE)</f>
        <v xml:space="preserve"> 25.7</v>
      </c>
    </row>
    <row r="912" spans="1:9">
      <c r="A912" s="235"/>
      <c r="B912" s="236"/>
      <c r="C912" s="256"/>
      <c r="D912" s="236"/>
      <c r="E912" s="272" t="s">
        <v>327</v>
      </c>
      <c r="F912" s="334" t="str">
        <f t="shared" si="83"/>
        <v>N0138_03</v>
      </c>
      <c r="G912" s="8" t="s">
        <v>327</v>
      </c>
      <c r="H912" s="8" t="str">
        <f t="shared" si="81"/>
        <v>03</v>
      </c>
      <c r="I912" s="8" t="str">
        <f>VLOOKUP(H912,燃料種!$A$2:$C$33,3,FALSE)</f>
        <v xml:space="preserve"> 26.9</v>
      </c>
    </row>
    <row r="913" spans="1:9">
      <c r="A913" s="235"/>
      <c r="B913" s="236"/>
      <c r="C913" s="256"/>
      <c r="D913" s="236"/>
      <c r="E913" s="272" t="s">
        <v>328</v>
      </c>
      <c r="F913" s="334" t="str">
        <f t="shared" si="83"/>
        <v>N0138_04</v>
      </c>
      <c r="G913" s="8" t="s">
        <v>328</v>
      </c>
      <c r="H913" s="8" t="str">
        <f t="shared" si="81"/>
        <v>04</v>
      </c>
      <c r="I913" s="8" t="str">
        <f>VLOOKUP(H913,燃料種!$A$2:$C$33,3,FALSE)</f>
        <v xml:space="preserve"> 29.4</v>
      </c>
    </row>
    <row r="914" spans="1:9">
      <c r="A914" s="235"/>
      <c r="B914" s="236"/>
      <c r="C914" s="256"/>
      <c r="D914" s="236"/>
      <c r="E914" s="272" t="s">
        <v>329</v>
      </c>
      <c r="F914" s="334" t="str">
        <f t="shared" si="83"/>
        <v>N0138_05</v>
      </c>
      <c r="G914" s="8" t="s">
        <v>329</v>
      </c>
      <c r="H914" s="8" t="str">
        <f t="shared" si="81"/>
        <v>05</v>
      </c>
      <c r="I914" s="8" t="str">
        <f>VLOOKUP(H914,燃料種!$A$2:$C$33,3,FALSE)</f>
        <v xml:space="preserve"> 29.9</v>
      </c>
    </row>
    <row r="915" spans="1:9">
      <c r="A915" s="235"/>
      <c r="B915" s="236"/>
      <c r="C915" s="256"/>
      <c r="D915" s="236"/>
      <c r="E915" s="272" t="s">
        <v>330</v>
      </c>
      <c r="F915" s="334" t="str">
        <f t="shared" si="83"/>
        <v>N0138_06</v>
      </c>
      <c r="G915" s="8" t="s">
        <v>330</v>
      </c>
      <c r="H915" s="8" t="str">
        <f t="shared" si="81"/>
        <v>06</v>
      </c>
      <c r="I915" s="8" t="str">
        <f>VLOOKUP(H915,燃料種!$A$2:$C$33,3,FALSE)</f>
        <v xml:space="preserve"> 23.9</v>
      </c>
    </row>
    <row r="916" spans="1:9">
      <c r="A916" s="235"/>
      <c r="B916" s="236"/>
      <c r="C916" s="256"/>
      <c r="D916" s="236"/>
      <c r="E916" s="272" t="s">
        <v>322</v>
      </c>
      <c r="F916" s="334" t="str">
        <f t="shared" si="83"/>
        <v>N0138_07</v>
      </c>
      <c r="G916" s="8" t="s">
        <v>322</v>
      </c>
      <c r="H916" s="8" t="str">
        <f t="shared" si="81"/>
        <v>07</v>
      </c>
      <c r="I916" s="8" t="str">
        <f>VLOOKUP(H916,燃料種!$A$2:$C$33,3,FALSE)</f>
        <v xml:space="preserve"> 14.4</v>
      </c>
    </row>
    <row r="917" spans="1:9">
      <c r="A917" s="235"/>
      <c r="B917" s="236"/>
      <c r="C917" s="256"/>
      <c r="D917" s="236"/>
      <c r="E917" s="272" t="s">
        <v>323</v>
      </c>
      <c r="F917" s="334" t="str">
        <f t="shared" si="83"/>
        <v>N0138_08</v>
      </c>
      <c r="G917" s="8" t="s">
        <v>323</v>
      </c>
      <c r="H917" s="8" t="str">
        <f t="shared" si="81"/>
        <v>08</v>
      </c>
      <c r="I917" s="8" t="str">
        <f>VLOOKUP(H917,燃料種!$A$2:$C$33,3,FALSE)</f>
        <v xml:space="preserve"> 30.5</v>
      </c>
    </row>
    <row r="918" spans="1:9">
      <c r="A918" s="235"/>
      <c r="B918" s="236"/>
      <c r="C918" s="256"/>
      <c r="D918" s="19"/>
      <c r="E918" s="272" t="s">
        <v>331</v>
      </c>
      <c r="F918" s="334" t="str">
        <f t="shared" si="83"/>
        <v>N0138_09</v>
      </c>
      <c r="G918" s="8" t="s">
        <v>331</v>
      </c>
      <c r="H918" s="8" t="str">
        <f t="shared" si="81"/>
        <v>09</v>
      </c>
      <c r="I918" s="8" t="str">
        <f>VLOOKUP(H918,燃料種!$A$2:$C$33,3,FALSE)</f>
        <v xml:space="preserve"> 33.1</v>
      </c>
    </row>
    <row r="919" spans="1:9">
      <c r="A919" s="235"/>
      <c r="B919" s="236"/>
      <c r="C919" s="256"/>
      <c r="D919" s="262" t="s">
        <v>1836</v>
      </c>
      <c r="E919" s="272" t="s">
        <v>341</v>
      </c>
      <c r="F919" s="334" t="str">
        <f t="shared" ref="F919:F931" si="84">LEFT($D$919,5)&amp;"_"&amp;LEFT(E919,2)</f>
        <v>N0139_10</v>
      </c>
      <c r="G919" s="8" t="s">
        <v>341</v>
      </c>
      <c r="H919" s="8" t="str">
        <f t="shared" si="81"/>
        <v>10</v>
      </c>
      <c r="I919" s="8" t="str">
        <f>VLOOKUP(H919,燃料種!$A$2:$C$33,3,FALSE)</f>
        <v xml:space="preserve"> 37.3</v>
      </c>
    </row>
    <row r="920" spans="1:9">
      <c r="A920" s="235"/>
      <c r="B920" s="236"/>
      <c r="C920" s="256"/>
      <c r="D920" s="236"/>
      <c r="E920" s="272" t="s">
        <v>342</v>
      </c>
      <c r="F920" s="334" t="str">
        <f t="shared" si="84"/>
        <v>N0139_11</v>
      </c>
      <c r="G920" s="8" t="s">
        <v>342</v>
      </c>
      <c r="H920" s="8" t="str">
        <f t="shared" si="81"/>
        <v>11</v>
      </c>
      <c r="I920" s="8" t="str">
        <f>VLOOKUP(H920,燃料種!$A$2:$C$33,3,FALSE)</f>
        <v xml:space="preserve"> 40.9</v>
      </c>
    </row>
    <row r="921" spans="1:9">
      <c r="A921" s="235"/>
      <c r="B921" s="236"/>
      <c r="C921" s="256"/>
      <c r="D921" s="236"/>
      <c r="E921" s="272" t="s">
        <v>343</v>
      </c>
      <c r="F921" s="334" t="str">
        <f t="shared" si="84"/>
        <v>N0139_12</v>
      </c>
      <c r="G921" s="8" t="s">
        <v>343</v>
      </c>
      <c r="H921" s="8" t="str">
        <f t="shared" si="81"/>
        <v>12</v>
      </c>
      <c r="I921" s="8" t="str">
        <f>VLOOKUP(H921,燃料種!$A$2:$C$33,3,FALSE)</f>
        <v xml:space="preserve"> 35.3</v>
      </c>
    </row>
    <row r="922" spans="1:9">
      <c r="A922" s="235"/>
      <c r="B922" s="236"/>
      <c r="C922" s="256"/>
      <c r="D922" s="236"/>
      <c r="E922" s="272" t="s">
        <v>344</v>
      </c>
      <c r="F922" s="334" t="str">
        <f t="shared" si="84"/>
        <v>N0139_13</v>
      </c>
      <c r="G922" s="8" t="s">
        <v>344</v>
      </c>
      <c r="H922" s="8" t="str">
        <f t="shared" si="81"/>
        <v>13</v>
      </c>
      <c r="I922" s="8" t="str">
        <f>VLOOKUP(H922,燃料種!$A$2:$C$33,3,FALSE)</f>
        <v xml:space="preserve"> 38.2</v>
      </c>
    </row>
    <row r="923" spans="1:9">
      <c r="A923" s="235"/>
      <c r="B923" s="236"/>
      <c r="C923" s="256"/>
      <c r="D923" s="236"/>
      <c r="E923" s="272" t="s">
        <v>345</v>
      </c>
      <c r="F923" s="334" t="str">
        <f t="shared" si="84"/>
        <v>N0139_14</v>
      </c>
      <c r="G923" s="8" t="s">
        <v>345</v>
      </c>
      <c r="H923" s="8" t="str">
        <f t="shared" si="81"/>
        <v>14</v>
      </c>
      <c r="I923" s="8" t="str">
        <f>VLOOKUP(H923,燃料種!$A$2:$C$33,3,FALSE)</f>
        <v xml:space="preserve"> 34.6</v>
      </c>
    </row>
    <row r="924" spans="1:9">
      <c r="A924" s="235"/>
      <c r="B924" s="236"/>
      <c r="C924" s="256"/>
      <c r="D924" s="236"/>
      <c r="E924" s="272" t="s">
        <v>346</v>
      </c>
      <c r="F924" s="334" t="str">
        <f t="shared" si="84"/>
        <v>N0139_15</v>
      </c>
      <c r="G924" s="8" t="s">
        <v>346</v>
      </c>
      <c r="H924" s="8" t="str">
        <f t="shared" si="81"/>
        <v>15</v>
      </c>
      <c r="I924" s="8" t="str">
        <f>VLOOKUP(H924,燃料種!$A$2:$C$33,3,FALSE)</f>
        <v xml:space="preserve"> 33.6</v>
      </c>
    </row>
    <row r="925" spans="1:9">
      <c r="A925" s="235"/>
      <c r="B925" s="236"/>
      <c r="C925" s="256"/>
      <c r="D925" s="236"/>
      <c r="E925" s="272" t="s">
        <v>347</v>
      </c>
      <c r="F925" s="334" t="str">
        <f t="shared" si="84"/>
        <v>N0139_16</v>
      </c>
      <c r="G925" s="8" t="s">
        <v>347</v>
      </c>
      <c r="H925" s="8" t="str">
        <f t="shared" si="81"/>
        <v>16</v>
      </c>
      <c r="I925" s="8" t="str">
        <f>VLOOKUP(H925,燃料種!$A$2:$C$33,3,FALSE)</f>
        <v xml:space="preserve"> 36.7</v>
      </c>
    </row>
    <row r="926" spans="1:9">
      <c r="A926" s="235"/>
      <c r="B926" s="236"/>
      <c r="C926" s="256"/>
      <c r="D926" s="236"/>
      <c r="E926" s="272" t="s">
        <v>348</v>
      </c>
      <c r="F926" s="334" t="str">
        <f t="shared" si="84"/>
        <v>N0139_17</v>
      </c>
      <c r="G926" s="8" t="s">
        <v>348</v>
      </c>
      <c r="H926" s="8" t="str">
        <f t="shared" si="81"/>
        <v>17</v>
      </c>
      <c r="I926" s="8" t="str">
        <f>VLOOKUP(H926,燃料種!$A$2:$C$33,3,FALSE)</f>
        <v xml:space="preserve"> 36.7</v>
      </c>
    </row>
    <row r="927" spans="1:9">
      <c r="A927" s="235"/>
      <c r="B927" s="236"/>
      <c r="C927" s="256"/>
      <c r="D927" s="236"/>
      <c r="E927" s="272" t="s">
        <v>349</v>
      </c>
      <c r="F927" s="334" t="str">
        <f t="shared" si="84"/>
        <v>N0139_18</v>
      </c>
      <c r="G927" s="8" t="s">
        <v>349</v>
      </c>
      <c r="H927" s="8" t="str">
        <f t="shared" si="81"/>
        <v>18</v>
      </c>
      <c r="I927" s="8" t="str">
        <f>VLOOKUP(H927,燃料種!$A$2:$C$33,3,FALSE)</f>
        <v xml:space="preserve"> 37.7</v>
      </c>
    </row>
    <row r="928" spans="1:9">
      <c r="A928" s="235"/>
      <c r="B928" s="236"/>
      <c r="C928" s="256"/>
      <c r="D928" s="236"/>
      <c r="E928" s="272" t="s">
        <v>350</v>
      </c>
      <c r="F928" s="334" t="str">
        <f t="shared" si="84"/>
        <v>N0139_19</v>
      </c>
      <c r="G928" s="8" t="s">
        <v>350</v>
      </c>
      <c r="H928" s="8" t="str">
        <f t="shared" si="81"/>
        <v>19</v>
      </c>
      <c r="I928" s="8" t="str">
        <f>VLOOKUP(H928,燃料種!$A$2:$C$33,3,FALSE)</f>
        <v xml:space="preserve"> 39.1</v>
      </c>
    </row>
    <row r="929" spans="1:9">
      <c r="A929" s="235"/>
      <c r="B929" s="236"/>
      <c r="C929" s="256"/>
      <c r="D929" s="236"/>
      <c r="E929" s="272" t="s">
        <v>351</v>
      </c>
      <c r="F929" s="334" t="str">
        <f t="shared" si="84"/>
        <v>N0139_20</v>
      </c>
      <c r="G929" s="8" t="s">
        <v>351</v>
      </c>
      <c r="H929" s="8" t="str">
        <f t="shared" si="81"/>
        <v>20</v>
      </c>
      <c r="I929" s="8" t="str">
        <f>VLOOKUP(H929,燃料種!$A$2:$C$33,3,FALSE)</f>
        <v xml:space="preserve"> 41.9</v>
      </c>
    </row>
    <row r="930" spans="1:9">
      <c r="A930" s="235"/>
      <c r="B930" s="236"/>
      <c r="C930" s="256"/>
      <c r="D930" s="236"/>
      <c r="E930" s="272" t="s">
        <v>352</v>
      </c>
      <c r="F930" s="334" t="str">
        <f t="shared" si="84"/>
        <v>N0139_21</v>
      </c>
      <c r="G930" s="8" t="s">
        <v>352</v>
      </c>
      <c r="H930" s="8" t="str">
        <f t="shared" si="81"/>
        <v>21</v>
      </c>
      <c r="I930" s="8" t="str">
        <f>VLOOKUP(H930,燃料種!$A$2:$C$33,3,FALSE)</f>
        <v xml:space="preserve"> 40.2</v>
      </c>
    </row>
    <row r="931" spans="1:9">
      <c r="A931" s="235"/>
      <c r="B931" s="236"/>
      <c r="C931" s="256"/>
      <c r="D931" s="19"/>
      <c r="E931" s="272" t="s">
        <v>353</v>
      </c>
      <c r="F931" s="334" t="str">
        <f t="shared" si="84"/>
        <v>N0139_22</v>
      </c>
      <c r="G931" s="8" t="s">
        <v>353</v>
      </c>
      <c r="H931" s="8" t="str">
        <f t="shared" si="81"/>
        <v>22</v>
      </c>
      <c r="I931" s="8" t="str">
        <f>VLOOKUP(H931,燃料種!$A$2:$C$33,3,FALSE)</f>
        <v xml:space="preserve"> 37.9</v>
      </c>
    </row>
    <row r="932" spans="1:9">
      <c r="A932" s="235"/>
      <c r="B932" s="236"/>
      <c r="C932" s="256"/>
      <c r="D932" s="262" t="s">
        <v>1837</v>
      </c>
      <c r="E932" s="272" t="s">
        <v>332</v>
      </c>
      <c r="F932" s="334" t="str">
        <f t="shared" ref="F932:F940" si="85">LEFT($D$932,5)&amp;"_"&amp;LEFT(E932,2)</f>
        <v>N0140_23</v>
      </c>
      <c r="G932" s="8" t="s">
        <v>332</v>
      </c>
      <c r="H932" s="8" t="str">
        <f t="shared" si="81"/>
        <v>23</v>
      </c>
      <c r="I932" s="8" t="str">
        <f>VLOOKUP(H932,燃料種!$A$2:$C$33,3,FALSE)</f>
        <v xml:space="preserve"> 50.8</v>
      </c>
    </row>
    <row r="933" spans="1:9">
      <c r="A933" s="235"/>
      <c r="B933" s="236"/>
      <c r="C933" s="256"/>
      <c r="D933" s="236"/>
      <c r="E933" s="272" t="s">
        <v>333</v>
      </c>
      <c r="F933" s="334" t="str">
        <f t="shared" si="85"/>
        <v>N0140_24</v>
      </c>
      <c r="G933" s="8" t="s">
        <v>333</v>
      </c>
      <c r="H933" s="8" t="str">
        <f t="shared" si="81"/>
        <v>24</v>
      </c>
      <c r="I933" s="8" t="str">
        <f>VLOOKUP(H933,燃料種!$A$2:$C$33,3,FALSE)</f>
        <v xml:space="preserve"> 44.9</v>
      </c>
    </row>
    <row r="934" spans="1:9">
      <c r="A934" s="235"/>
      <c r="B934" s="236"/>
      <c r="C934" s="256"/>
      <c r="D934" s="236"/>
      <c r="E934" s="272" t="s">
        <v>334</v>
      </c>
      <c r="F934" s="334" t="str">
        <f t="shared" si="85"/>
        <v>N0140_25</v>
      </c>
      <c r="G934" s="8" t="s">
        <v>334</v>
      </c>
      <c r="H934" s="8" t="str">
        <f t="shared" si="81"/>
        <v>25</v>
      </c>
      <c r="I934" s="8" t="str">
        <f>VLOOKUP(H934,燃料種!$A$2:$C$33,3,FALSE)</f>
        <v xml:space="preserve"> 54.6</v>
      </c>
    </row>
    <row r="935" spans="1:9">
      <c r="A935" s="235"/>
      <c r="B935" s="236"/>
      <c r="C935" s="256"/>
      <c r="D935" s="236"/>
      <c r="E935" s="272" t="s">
        <v>335</v>
      </c>
      <c r="F935" s="334" t="str">
        <f t="shared" si="85"/>
        <v>N0140_26</v>
      </c>
      <c r="G935" s="8" t="s">
        <v>335</v>
      </c>
      <c r="H935" s="8" t="str">
        <f t="shared" si="81"/>
        <v>26</v>
      </c>
      <c r="I935" s="8" t="str">
        <f>VLOOKUP(H935,燃料種!$A$2:$C$33,3,FALSE)</f>
        <v xml:space="preserve"> 43.5</v>
      </c>
    </row>
    <row r="936" spans="1:9">
      <c r="A936" s="235"/>
      <c r="B936" s="236"/>
      <c r="C936" s="256"/>
      <c r="D936" s="236"/>
      <c r="E936" s="272" t="s">
        <v>336</v>
      </c>
      <c r="F936" s="334" t="str">
        <f t="shared" si="85"/>
        <v>N0140_27</v>
      </c>
      <c r="G936" s="8" t="s">
        <v>336</v>
      </c>
      <c r="H936" s="8" t="str">
        <f t="shared" si="81"/>
        <v>27</v>
      </c>
      <c r="I936" s="8" t="str">
        <f>VLOOKUP(H936,燃料種!$A$2:$C$33,3,FALSE)</f>
        <v xml:space="preserve"> 21.1</v>
      </c>
    </row>
    <row r="937" spans="1:9">
      <c r="A937" s="235"/>
      <c r="B937" s="236"/>
      <c r="C937" s="256"/>
      <c r="D937" s="236"/>
      <c r="E937" s="272" t="s">
        <v>337</v>
      </c>
      <c r="F937" s="334" t="str">
        <f t="shared" si="85"/>
        <v>N0140_28</v>
      </c>
      <c r="G937" s="8" t="s">
        <v>337</v>
      </c>
      <c r="H937" s="8" t="str">
        <f t="shared" si="81"/>
        <v>28</v>
      </c>
      <c r="I937" s="8" t="str">
        <f>VLOOKUP(H937,燃料種!$A$2:$C$33,3,FALSE)</f>
        <v xml:space="preserve"> 3.41</v>
      </c>
    </row>
    <row r="938" spans="1:9">
      <c r="A938" s="235"/>
      <c r="B938" s="236"/>
      <c r="C938" s="256"/>
      <c r="D938" s="236"/>
      <c r="E938" s="272" t="s">
        <v>338</v>
      </c>
      <c r="F938" s="334" t="str">
        <f t="shared" si="85"/>
        <v>N0140_29</v>
      </c>
      <c r="G938" s="8" t="s">
        <v>338</v>
      </c>
      <c r="H938" s="8" t="str">
        <f t="shared" si="81"/>
        <v>29</v>
      </c>
      <c r="I938" s="8" t="str">
        <f>VLOOKUP(H938,燃料種!$A$2:$C$33,3,FALSE)</f>
        <v xml:space="preserve"> 8.41</v>
      </c>
    </row>
    <row r="939" spans="1:9">
      <c r="A939" s="235"/>
      <c r="B939" s="236"/>
      <c r="C939" s="256"/>
      <c r="D939" s="236"/>
      <c r="E939" s="272" t="s">
        <v>929</v>
      </c>
      <c r="F939" s="334" t="str">
        <f t="shared" si="85"/>
        <v>N0140_30</v>
      </c>
      <c r="G939" s="8" t="s">
        <v>339</v>
      </c>
      <c r="H939" s="8" t="str">
        <f t="shared" si="81"/>
        <v>30</v>
      </c>
      <c r="I939" s="8" t="str">
        <f>VLOOKUP(H939,燃料種!$A$2:$C$33,3,FALSE)</f>
        <v>46.04655</v>
      </c>
    </row>
    <row r="940" spans="1:9">
      <c r="A940" s="235"/>
      <c r="B940" s="236"/>
      <c r="C940" s="256"/>
      <c r="D940" s="19"/>
      <c r="E940" s="272" t="s">
        <v>340</v>
      </c>
      <c r="F940" s="334" t="str">
        <f t="shared" si="85"/>
        <v>N0140_31</v>
      </c>
      <c r="G940" s="8" t="s">
        <v>340</v>
      </c>
      <c r="H940" s="8" t="str">
        <f t="shared" si="81"/>
        <v>31</v>
      </c>
      <c r="I940" s="8" t="str">
        <f>VLOOKUP(H940,燃料種!$A$2:$C$33,3,FALSE)</f>
        <v xml:space="preserve"> 28.5</v>
      </c>
    </row>
    <row r="941" spans="1:9">
      <c r="A941" s="235"/>
      <c r="B941" s="236"/>
      <c r="C941" s="256"/>
      <c r="D941" s="262" t="s">
        <v>1838</v>
      </c>
      <c r="E941" s="272" t="s">
        <v>325</v>
      </c>
      <c r="F941" s="334" t="str">
        <f t="shared" ref="F941:F949" si="86">LEFT($D$941,5)&amp;"_"&amp;LEFT(E941,2)</f>
        <v>N0141_01</v>
      </c>
      <c r="G941" s="8" t="s">
        <v>325</v>
      </c>
      <c r="H941" s="8" t="str">
        <f t="shared" si="81"/>
        <v>01</v>
      </c>
      <c r="I941" s="8" t="str">
        <f>VLOOKUP(H941,燃料種!$A$2:$C$33,3,FALSE)</f>
        <v xml:space="preserve"> 29.0</v>
      </c>
    </row>
    <row r="942" spans="1:9">
      <c r="A942" s="235"/>
      <c r="B942" s="236"/>
      <c r="C942" s="256"/>
      <c r="D942" s="236"/>
      <c r="E942" s="272" t="s">
        <v>326</v>
      </c>
      <c r="F942" s="334" t="str">
        <f t="shared" si="86"/>
        <v>N0141_02</v>
      </c>
      <c r="G942" s="8" t="s">
        <v>326</v>
      </c>
      <c r="H942" s="8" t="str">
        <f t="shared" si="81"/>
        <v>02</v>
      </c>
      <c r="I942" s="8" t="str">
        <f>VLOOKUP(H942,燃料種!$A$2:$C$33,3,FALSE)</f>
        <v xml:space="preserve"> 25.7</v>
      </c>
    </row>
    <row r="943" spans="1:9">
      <c r="A943" s="235"/>
      <c r="B943" s="236"/>
      <c r="C943" s="256"/>
      <c r="D943" s="236"/>
      <c r="E943" s="272" t="s">
        <v>327</v>
      </c>
      <c r="F943" s="334" t="str">
        <f t="shared" si="86"/>
        <v>N0141_03</v>
      </c>
      <c r="G943" s="8" t="s">
        <v>327</v>
      </c>
      <c r="H943" s="8" t="str">
        <f t="shared" si="81"/>
        <v>03</v>
      </c>
      <c r="I943" s="8" t="str">
        <f>VLOOKUP(H943,燃料種!$A$2:$C$33,3,FALSE)</f>
        <v xml:space="preserve"> 26.9</v>
      </c>
    </row>
    <row r="944" spans="1:9">
      <c r="A944" s="235"/>
      <c r="B944" s="236"/>
      <c r="C944" s="256"/>
      <c r="D944" s="236"/>
      <c r="E944" s="272" t="s">
        <v>328</v>
      </c>
      <c r="F944" s="334" t="str">
        <f t="shared" si="86"/>
        <v>N0141_04</v>
      </c>
      <c r="G944" s="8" t="s">
        <v>328</v>
      </c>
      <c r="H944" s="8" t="str">
        <f t="shared" si="81"/>
        <v>04</v>
      </c>
      <c r="I944" s="8" t="str">
        <f>VLOOKUP(H944,燃料種!$A$2:$C$33,3,FALSE)</f>
        <v xml:space="preserve"> 29.4</v>
      </c>
    </row>
    <row r="945" spans="1:9">
      <c r="A945" s="235"/>
      <c r="B945" s="236"/>
      <c r="C945" s="256"/>
      <c r="D945" s="236"/>
      <c r="E945" s="272" t="s">
        <v>329</v>
      </c>
      <c r="F945" s="334" t="str">
        <f t="shared" si="86"/>
        <v>N0141_05</v>
      </c>
      <c r="G945" s="8" t="s">
        <v>329</v>
      </c>
      <c r="H945" s="8" t="str">
        <f t="shared" si="81"/>
        <v>05</v>
      </c>
      <c r="I945" s="8" t="str">
        <f>VLOOKUP(H945,燃料種!$A$2:$C$33,3,FALSE)</f>
        <v xml:space="preserve"> 29.9</v>
      </c>
    </row>
    <row r="946" spans="1:9">
      <c r="A946" s="235"/>
      <c r="B946" s="236"/>
      <c r="C946" s="256"/>
      <c r="D946" s="236"/>
      <c r="E946" s="272" t="s">
        <v>330</v>
      </c>
      <c r="F946" s="334" t="str">
        <f t="shared" si="86"/>
        <v>N0141_06</v>
      </c>
      <c r="G946" s="8" t="s">
        <v>330</v>
      </c>
      <c r="H946" s="8" t="str">
        <f t="shared" si="81"/>
        <v>06</v>
      </c>
      <c r="I946" s="8" t="str">
        <f>VLOOKUP(H946,燃料種!$A$2:$C$33,3,FALSE)</f>
        <v xml:space="preserve"> 23.9</v>
      </c>
    </row>
    <row r="947" spans="1:9">
      <c r="A947" s="235"/>
      <c r="B947" s="236"/>
      <c r="C947" s="256"/>
      <c r="D947" s="236"/>
      <c r="E947" s="272" t="s">
        <v>322</v>
      </c>
      <c r="F947" s="334" t="str">
        <f t="shared" si="86"/>
        <v>N0141_07</v>
      </c>
      <c r="G947" s="8" t="s">
        <v>322</v>
      </c>
      <c r="H947" s="8" t="str">
        <f t="shared" si="81"/>
        <v>07</v>
      </c>
      <c r="I947" s="8" t="str">
        <f>VLOOKUP(H947,燃料種!$A$2:$C$33,3,FALSE)</f>
        <v xml:space="preserve"> 14.4</v>
      </c>
    </row>
    <row r="948" spans="1:9">
      <c r="A948" s="235"/>
      <c r="B948" s="236"/>
      <c r="C948" s="256"/>
      <c r="D948" s="236"/>
      <c r="E948" s="272" t="s">
        <v>323</v>
      </c>
      <c r="F948" s="334" t="str">
        <f t="shared" si="86"/>
        <v>N0141_08</v>
      </c>
      <c r="G948" s="8" t="s">
        <v>323</v>
      </c>
      <c r="H948" s="8" t="str">
        <f t="shared" si="81"/>
        <v>08</v>
      </c>
      <c r="I948" s="8" t="str">
        <f>VLOOKUP(H948,燃料種!$A$2:$C$33,3,FALSE)</f>
        <v xml:space="preserve"> 30.5</v>
      </c>
    </row>
    <row r="949" spans="1:9">
      <c r="A949" s="235"/>
      <c r="B949" s="236"/>
      <c r="C949" s="256"/>
      <c r="D949" s="19"/>
      <c r="E949" s="272" t="s">
        <v>331</v>
      </c>
      <c r="F949" s="334" t="str">
        <f t="shared" si="86"/>
        <v>N0141_09</v>
      </c>
      <c r="G949" s="8" t="s">
        <v>331</v>
      </c>
      <c r="H949" s="8" t="str">
        <f t="shared" si="81"/>
        <v>09</v>
      </c>
      <c r="I949" s="8" t="str">
        <f>VLOOKUP(H949,燃料種!$A$2:$C$33,3,FALSE)</f>
        <v xml:space="preserve"> 33.1</v>
      </c>
    </row>
    <row r="950" spans="1:9">
      <c r="A950" s="235"/>
      <c r="B950" s="236"/>
      <c r="C950" s="256"/>
      <c r="D950" s="262" t="s">
        <v>1839</v>
      </c>
      <c r="E950" s="272" t="s">
        <v>341</v>
      </c>
      <c r="F950" s="334" t="str">
        <f t="shared" ref="F950:F962" si="87">LEFT($D$950,5)&amp;"_"&amp;LEFT(E950,2)</f>
        <v>N0142_10</v>
      </c>
      <c r="G950" s="8" t="s">
        <v>341</v>
      </c>
      <c r="H950" s="8" t="str">
        <f t="shared" si="81"/>
        <v>10</v>
      </c>
      <c r="I950" s="8" t="str">
        <f>VLOOKUP(H950,燃料種!$A$2:$C$33,3,FALSE)</f>
        <v xml:space="preserve"> 37.3</v>
      </c>
    </row>
    <row r="951" spans="1:9">
      <c r="A951" s="235"/>
      <c r="B951" s="236"/>
      <c r="C951" s="256"/>
      <c r="D951" s="236"/>
      <c r="E951" s="272" t="s">
        <v>342</v>
      </c>
      <c r="F951" s="334" t="str">
        <f t="shared" si="87"/>
        <v>N0142_11</v>
      </c>
      <c r="G951" s="8" t="s">
        <v>342</v>
      </c>
      <c r="H951" s="8" t="str">
        <f t="shared" si="81"/>
        <v>11</v>
      </c>
      <c r="I951" s="8" t="str">
        <f>VLOOKUP(H951,燃料種!$A$2:$C$33,3,FALSE)</f>
        <v xml:space="preserve"> 40.9</v>
      </c>
    </row>
    <row r="952" spans="1:9">
      <c r="A952" s="235"/>
      <c r="B952" s="236"/>
      <c r="C952" s="256"/>
      <c r="D952" s="236"/>
      <c r="E952" s="272" t="s">
        <v>343</v>
      </c>
      <c r="F952" s="334" t="str">
        <f t="shared" si="87"/>
        <v>N0142_12</v>
      </c>
      <c r="G952" s="8" t="s">
        <v>343</v>
      </c>
      <c r="H952" s="8" t="str">
        <f t="shared" si="81"/>
        <v>12</v>
      </c>
      <c r="I952" s="8" t="str">
        <f>VLOOKUP(H952,燃料種!$A$2:$C$33,3,FALSE)</f>
        <v xml:space="preserve"> 35.3</v>
      </c>
    </row>
    <row r="953" spans="1:9">
      <c r="A953" s="235"/>
      <c r="B953" s="236"/>
      <c r="C953" s="256"/>
      <c r="D953" s="236"/>
      <c r="E953" s="272" t="s">
        <v>344</v>
      </c>
      <c r="F953" s="334" t="str">
        <f t="shared" si="87"/>
        <v>N0142_13</v>
      </c>
      <c r="G953" s="8" t="s">
        <v>344</v>
      </c>
      <c r="H953" s="8" t="str">
        <f t="shared" si="81"/>
        <v>13</v>
      </c>
      <c r="I953" s="8" t="str">
        <f>VLOOKUP(H953,燃料種!$A$2:$C$33,3,FALSE)</f>
        <v xml:space="preserve"> 38.2</v>
      </c>
    </row>
    <row r="954" spans="1:9">
      <c r="A954" s="235"/>
      <c r="B954" s="236"/>
      <c r="C954" s="256"/>
      <c r="D954" s="236"/>
      <c r="E954" s="272" t="s">
        <v>345</v>
      </c>
      <c r="F954" s="334" t="str">
        <f t="shared" si="87"/>
        <v>N0142_14</v>
      </c>
      <c r="G954" s="8" t="s">
        <v>345</v>
      </c>
      <c r="H954" s="8" t="str">
        <f t="shared" si="81"/>
        <v>14</v>
      </c>
      <c r="I954" s="8" t="str">
        <f>VLOOKUP(H954,燃料種!$A$2:$C$33,3,FALSE)</f>
        <v xml:space="preserve"> 34.6</v>
      </c>
    </row>
    <row r="955" spans="1:9">
      <c r="A955" s="235"/>
      <c r="B955" s="236"/>
      <c r="C955" s="256"/>
      <c r="D955" s="236"/>
      <c r="E955" s="272" t="s">
        <v>346</v>
      </c>
      <c r="F955" s="334" t="str">
        <f t="shared" si="87"/>
        <v>N0142_15</v>
      </c>
      <c r="G955" s="8" t="s">
        <v>346</v>
      </c>
      <c r="H955" s="8" t="str">
        <f t="shared" si="81"/>
        <v>15</v>
      </c>
      <c r="I955" s="8" t="str">
        <f>VLOOKUP(H955,燃料種!$A$2:$C$33,3,FALSE)</f>
        <v xml:space="preserve"> 33.6</v>
      </c>
    </row>
    <row r="956" spans="1:9">
      <c r="A956" s="235"/>
      <c r="B956" s="236"/>
      <c r="C956" s="256"/>
      <c r="D956" s="236"/>
      <c r="E956" s="272" t="s">
        <v>347</v>
      </c>
      <c r="F956" s="334" t="str">
        <f t="shared" si="87"/>
        <v>N0142_16</v>
      </c>
      <c r="G956" s="8" t="s">
        <v>347</v>
      </c>
      <c r="H956" s="8" t="str">
        <f t="shared" si="81"/>
        <v>16</v>
      </c>
      <c r="I956" s="8" t="str">
        <f>VLOOKUP(H956,燃料種!$A$2:$C$33,3,FALSE)</f>
        <v xml:space="preserve"> 36.7</v>
      </c>
    </row>
    <row r="957" spans="1:9">
      <c r="A957" s="235"/>
      <c r="B957" s="236"/>
      <c r="C957" s="256"/>
      <c r="D957" s="236"/>
      <c r="E957" s="272" t="s">
        <v>348</v>
      </c>
      <c r="F957" s="334" t="str">
        <f t="shared" si="87"/>
        <v>N0142_17</v>
      </c>
      <c r="G957" s="8" t="s">
        <v>348</v>
      </c>
      <c r="H957" s="8" t="str">
        <f t="shared" si="81"/>
        <v>17</v>
      </c>
      <c r="I957" s="8" t="str">
        <f>VLOOKUP(H957,燃料種!$A$2:$C$33,3,FALSE)</f>
        <v xml:space="preserve"> 36.7</v>
      </c>
    </row>
    <row r="958" spans="1:9">
      <c r="A958" s="235"/>
      <c r="B958" s="236"/>
      <c r="C958" s="256"/>
      <c r="D958" s="236"/>
      <c r="E958" s="272" t="s">
        <v>349</v>
      </c>
      <c r="F958" s="334" t="str">
        <f t="shared" si="87"/>
        <v>N0142_18</v>
      </c>
      <c r="G958" s="8" t="s">
        <v>349</v>
      </c>
      <c r="H958" s="8" t="str">
        <f t="shared" si="81"/>
        <v>18</v>
      </c>
      <c r="I958" s="8" t="str">
        <f>VLOOKUP(H958,燃料種!$A$2:$C$33,3,FALSE)</f>
        <v xml:space="preserve"> 37.7</v>
      </c>
    </row>
    <row r="959" spans="1:9">
      <c r="A959" s="235"/>
      <c r="B959" s="236"/>
      <c r="C959" s="256"/>
      <c r="D959" s="236"/>
      <c r="E959" s="272" t="s">
        <v>350</v>
      </c>
      <c r="F959" s="334" t="str">
        <f t="shared" si="87"/>
        <v>N0142_19</v>
      </c>
      <c r="G959" s="8" t="s">
        <v>350</v>
      </c>
      <c r="H959" s="8" t="str">
        <f t="shared" si="81"/>
        <v>19</v>
      </c>
      <c r="I959" s="8" t="str">
        <f>VLOOKUP(H959,燃料種!$A$2:$C$33,3,FALSE)</f>
        <v xml:space="preserve"> 39.1</v>
      </c>
    </row>
    <row r="960" spans="1:9">
      <c r="A960" s="235"/>
      <c r="B960" s="236"/>
      <c r="C960" s="256"/>
      <c r="D960" s="236"/>
      <c r="E960" s="272" t="s">
        <v>351</v>
      </c>
      <c r="F960" s="334" t="str">
        <f t="shared" si="87"/>
        <v>N0142_20</v>
      </c>
      <c r="G960" s="8" t="s">
        <v>351</v>
      </c>
      <c r="H960" s="8" t="str">
        <f t="shared" si="81"/>
        <v>20</v>
      </c>
      <c r="I960" s="8" t="str">
        <f>VLOOKUP(H960,燃料種!$A$2:$C$33,3,FALSE)</f>
        <v xml:space="preserve"> 41.9</v>
      </c>
    </row>
    <row r="961" spans="1:9">
      <c r="A961" s="235"/>
      <c r="B961" s="236"/>
      <c r="C961" s="256"/>
      <c r="D961" s="236"/>
      <c r="E961" s="272" t="s">
        <v>352</v>
      </c>
      <c r="F961" s="334" t="str">
        <f t="shared" si="87"/>
        <v>N0142_21</v>
      </c>
      <c r="G961" s="8" t="s">
        <v>352</v>
      </c>
      <c r="H961" s="8" t="str">
        <f t="shared" si="81"/>
        <v>21</v>
      </c>
      <c r="I961" s="8" t="str">
        <f>VLOOKUP(H961,燃料種!$A$2:$C$33,3,FALSE)</f>
        <v xml:space="preserve"> 40.2</v>
      </c>
    </row>
    <row r="962" spans="1:9">
      <c r="A962" s="235"/>
      <c r="B962" s="236"/>
      <c r="C962" s="256"/>
      <c r="D962" s="19"/>
      <c r="E962" s="272" t="s">
        <v>353</v>
      </c>
      <c r="F962" s="334" t="str">
        <f t="shared" si="87"/>
        <v>N0142_22</v>
      </c>
      <c r="G962" s="8" t="s">
        <v>353</v>
      </c>
      <c r="H962" s="8" t="str">
        <f t="shared" si="81"/>
        <v>22</v>
      </c>
      <c r="I962" s="8" t="str">
        <f>VLOOKUP(H962,燃料種!$A$2:$C$33,3,FALSE)</f>
        <v xml:space="preserve"> 37.9</v>
      </c>
    </row>
    <row r="963" spans="1:9">
      <c r="A963" s="235"/>
      <c r="B963" s="236"/>
      <c r="C963" s="256"/>
      <c r="D963" s="262" t="s">
        <v>1840</v>
      </c>
      <c r="E963" s="272" t="s">
        <v>332</v>
      </c>
      <c r="F963" s="334" t="str">
        <f t="shared" ref="F963:F971" si="88">LEFT($D$963,5)&amp;"_"&amp;LEFT(E963,2)</f>
        <v>N0143_23</v>
      </c>
      <c r="G963" s="8" t="s">
        <v>332</v>
      </c>
      <c r="H963" s="8" t="str">
        <f t="shared" ref="H963:H1026" si="89">LEFT(G963,2)</f>
        <v>23</v>
      </c>
      <c r="I963" s="8" t="str">
        <f>VLOOKUP(H963,燃料種!$A$2:$C$33,3,FALSE)</f>
        <v xml:space="preserve"> 50.8</v>
      </c>
    </row>
    <row r="964" spans="1:9">
      <c r="A964" s="235"/>
      <c r="B964" s="236"/>
      <c r="C964" s="256"/>
      <c r="D964" s="236"/>
      <c r="E964" s="272" t="s">
        <v>333</v>
      </c>
      <c r="F964" s="334" t="str">
        <f t="shared" si="88"/>
        <v>N0143_24</v>
      </c>
      <c r="G964" s="8" t="s">
        <v>333</v>
      </c>
      <c r="H964" s="8" t="str">
        <f t="shared" si="89"/>
        <v>24</v>
      </c>
      <c r="I964" s="8" t="str">
        <f>VLOOKUP(H964,燃料種!$A$2:$C$33,3,FALSE)</f>
        <v xml:space="preserve"> 44.9</v>
      </c>
    </row>
    <row r="965" spans="1:9">
      <c r="A965" s="235"/>
      <c r="B965" s="236"/>
      <c r="C965" s="256"/>
      <c r="D965" s="236"/>
      <c r="E965" s="272" t="s">
        <v>334</v>
      </c>
      <c r="F965" s="334" t="str">
        <f t="shared" si="88"/>
        <v>N0143_25</v>
      </c>
      <c r="G965" s="8" t="s">
        <v>334</v>
      </c>
      <c r="H965" s="8" t="str">
        <f t="shared" si="89"/>
        <v>25</v>
      </c>
      <c r="I965" s="8" t="str">
        <f>VLOOKUP(H965,燃料種!$A$2:$C$33,3,FALSE)</f>
        <v xml:space="preserve"> 54.6</v>
      </c>
    </row>
    <row r="966" spans="1:9">
      <c r="A966" s="235"/>
      <c r="B966" s="236"/>
      <c r="C966" s="256"/>
      <c r="D966" s="236"/>
      <c r="E966" s="272" t="s">
        <v>335</v>
      </c>
      <c r="F966" s="334" t="str">
        <f t="shared" si="88"/>
        <v>N0143_26</v>
      </c>
      <c r="G966" s="8" t="s">
        <v>335</v>
      </c>
      <c r="H966" s="8" t="str">
        <f t="shared" si="89"/>
        <v>26</v>
      </c>
      <c r="I966" s="8" t="str">
        <f>VLOOKUP(H966,燃料種!$A$2:$C$33,3,FALSE)</f>
        <v xml:space="preserve"> 43.5</v>
      </c>
    </row>
    <row r="967" spans="1:9">
      <c r="A967" s="235"/>
      <c r="B967" s="236"/>
      <c r="C967" s="256"/>
      <c r="D967" s="236"/>
      <c r="E967" s="272" t="s">
        <v>336</v>
      </c>
      <c r="F967" s="334" t="str">
        <f t="shared" si="88"/>
        <v>N0143_27</v>
      </c>
      <c r="G967" s="8" t="s">
        <v>336</v>
      </c>
      <c r="H967" s="8" t="str">
        <f t="shared" si="89"/>
        <v>27</v>
      </c>
      <c r="I967" s="8" t="str">
        <f>VLOOKUP(H967,燃料種!$A$2:$C$33,3,FALSE)</f>
        <v xml:space="preserve"> 21.1</v>
      </c>
    </row>
    <row r="968" spans="1:9">
      <c r="A968" s="235"/>
      <c r="B968" s="236"/>
      <c r="C968" s="256"/>
      <c r="D968" s="236"/>
      <c r="E968" s="272" t="s">
        <v>337</v>
      </c>
      <c r="F968" s="334" t="str">
        <f t="shared" si="88"/>
        <v>N0143_28</v>
      </c>
      <c r="G968" s="8" t="s">
        <v>337</v>
      </c>
      <c r="H968" s="8" t="str">
        <f t="shared" si="89"/>
        <v>28</v>
      </c>
      <c r="I968" s="8" t="str">
        <f>VLOOKUP(H968,燃料種!$A$2:$C$33,3,FALSE)</f>
        <v xml:space="preserve"> 3.41</v>
      </c>
    </row>
    <row r="969" spans="1:9">
      <c r="A969" s="235"/>
      <c r="B969" s="236"/>
      <c r="C969" s="256"/>
      <c r="D969" s="236"/>
      <c r="E969" s="272" t="s">
        <v>338</v>
      </c>
      <c r="F969" s="334" t="str">
        <f t="shared" si="88"/>
        <v>N0143_29</v>
      </c>
      <c r="G969" s="8" t="s">
        <v>338</v>
      </c>
      <c r="H969" s="8" t="str">
        <f t="shared" si="89"/>
        <v>29</v>
      </c>
      <c r="I969" s="8" t="str">
        <f>VLOOKUP(H969,燃料種!$A$2:$C$33,3,FALSE)</f>
        <v xml:space="preserve"> 8.41</v>
      </c>
    </row>
    <row r="970" spans="1:9">
      <c r="A970" s="235"/>
      <c r="B970" s="236"/>
      <c r="C970" s="256"/>
      <c r="D970" s="236"/>
      <c r="E970" s="272" t="s">
        <v>929</v>
      </c>
      <c r="F970" s="334" t="str">
        <f t="shared" si="88"/>
        <v>N0143_30</v>
      </c>
      <c r="G970" s="8" t="s">
        <v>339</v>
      </c>
      <c r="H970" s="8" t="str">
        <f t="shared" si="89"/>
        <v>30</v>
      </c>
      <c r="I970" s="8" t="str">
        <f>VLOOKUP(H970,燃料種!$A$2:$C$33,3,FALSE)</f>
        <v>46.04655</v>
      </c>
    </row>
    <row r="971" spans="1:9">
      <c r="A971" s="235"/>
      <c r="B971" s="236"/>
      <c r="C971" s="256"/>
      <c r="D971" s="19"/>
      <c r="E971" s="272" t="s">
        <v>340</v>
      </c>
      <c r="F971" s="334" t="str">
        <f t="shared" si="88"/>
        <v>N0143_31</v>
      </c>
      <c r="G971" s="8" t="s">
        <v>340</v>
      </c>
      <c r="H971" s="8" t="str">
        <f t="shared" si="89"/>
        <v>31</v>
      </c>
      <c r="I971" s="8" t="str">
        <f>VLOOKUP(H971,燃料種!$A$2:$C$33,3,FALSE)</f>
        <v xml:space="preserve"> 28.5</v>
      </c>
    </row>
    <row r="972" spans="1:9">
      <c r="A972" s="235"/>
      <c r="B972" s="236"/>
      <c r="C972" s="256"/>
      <c r="D972" s="262" t="s">
        <v>1841</v>
      </c>
      <c r="E972" s="272" t="s">
        <v>325</v>
      </c>
      <c r="F972" s="334" t="str">
        <f t="shared" ref="F972:F980" si="90">LEFT($D$972,5)&amp;"_"&amp;LEFT(E972,2)</f>
        <v>N0144_01</v>
      </c>
      <c r="G972" s="8" t="s">
        <v>325</v>
      </c>
      <c r="H972" s="8" t="str">
        <f t="shared" si="89"/>
        <v>01</v>
      </c>
      <c r="I972" s="8" t="str">
        <f>VLOOKUP(H972,燃料種!$A$2:$C$33,3,FALSE)</f>
        <v xml:space="preserve"> 29.0</v>
      </c>
    </row>
    <row r="973" spans="1:9">
      <c r="A973" s="235"/>
      <c r="B973" s="236"/>
      <c r="C973" s="256"/>
      <c r="D973" s="236"/>
      <c r="E973" s="272" t="s">
        <v>326</v>
      </c>
      <c r="F973" s="334" t="str">
        <f t="shared" si="90"/>
        <v>N0144_02</v>
      </c>
      <c r="G973" s="8" t="s">
        <v>326</v>
      </c>
      <c r="H973" s="8" t="str">
        <f t="shared" si="89"/>
        <v>02</v>
      </c>
      <c r="I973" s="8" t="str">
        <f>VLOOKUP(H973,燃料種!$A$2:$C$33,3,FALSE)</f>
        <v xml:space="preserve"> 25.7</v>
      </c>
    </row>
    <row r="974" spans="1:9">
      <c r="A974" s="235"/>
      <c r="B974" s="236"/>
      <c r="C974" s="256"/>
      <c r="D974" s="236"/>
      <c r="E974" s="272" t="s">
        <v>327</v>
      </c>
      <c r="F974" s="334" t="str">
        <f t="shared" si="90"/>
        <v>N0144_03</v>
      </c>
      <c r="G974" s="8" t="s">
        <v>327</v>
      </c>
      <c r="H974" s="8" t="str">
        <f t="shared" si="89"/>
        <v>03</v>
      </c>
      <c r="I974" s="8" t="str">
        <f>VLOOKUP(H974,燃料種!$A$2:$C$33,3,FALSE)</f>
        <v xml:space="preserve"> 26.9</v>
      </c>
    </row>
    <row r="975" spans="1:9">
      <c r="A975" s="235"/>
      <c r="B975" s="236"/>
      <c r="C975" s="256"/>
      <c r="D975" s="236"/>
      <c r="E975" s="272" t="s">
        <v>328</v>
      </c>
      <c r="F975" s="334" t="str">
        <f t="shared" si="90"/>
        <v>N0144_04</v>
      </c>
      <c r="G975" s="8" t="s">
        <v>328</v>
      </c>
      <c r="H975" s="8" t="str">
        <f t="shared" si="89"/>
        <v>04</v>
      </c>
      <c r="I975" s="8" t="str">
        <f>VLOOKUP(H975,燃料種!$A$2:$C$33,3,FALSE)</f>
        <v xml:space="preserve"> 29.4</v>
      </c>
    </row>
    <row r="976" spans="1:9">
      <c r="A976" s="235"/>
      <c r="B976" s="236"/>
      <c r="C976" s="256"/>
      <c r="D976" s="236"/>
      <c r="E976" s="272" t="s">
        <v>329</v>
      </c>
      <c r="F976" s="334" t="str">
        <f t="shared" si="90"/>
        <v>N0144_05</v>
      </c>
      <c r="G976" s="8" t="s">
        <v>329</v>
      </c>
      <c r="H976" s="8" t="str">
        <f t="shared" si="89"/>
        <v>05</v>
      </c>
      <c r="I976" s="8" t="str">
        <f>VLOOKUP(H976,燃料種!$A$2:$C$33,3,FALSE)</f>
        <v xml:space="preserve"> 29.9</v>
      </c>
    </row>
    <row r="977" spans="1:9">
      <c r="A977" s="235"/>
      <c r="B977" s="236"/>
      <c r="C977" s="256"/>
      <c r="D977" s="236"/>
      <c r="E977" s="272" t="s">
        <v>330</v>
      </c>
      <c r="F977" s="334" t="str">
        <f t="shared" si="90"/>
        <v>N0144_06</v>
      </c>
      <c r="G977" s="8" t="s">
        <v>330</v>
      </c>
      <c r="H977" s="8" t="str">
        <f t="shared" si="89"/>
        <v>06</v>
      </c>
      <c r="I977" s="8" t="str">
        <f>VLOOKUP(H977,燃料種!$A$2:$C$33,3,FALSE)</f>
        <v xml:space="preserve"> 23.9</v>
      </c>
    </row>
    <row r="978" spans="1:9">
      <c r="A978" s="235"/>
      <c r="B978" s="236"/>
      <c r="C978" s="256"/>
      <c r="D978" s="236"/>
      <c r="E978" s="272" t="s">
        <v>322</v>
      </c>
      <c r="F978" s="334" t="str">
        <f t="shared" si="90"/>
        <v>N0144_07</v>
      </c>
      <c r="G978" s="8" t="s">
        <v>322</v>
      </c>
      <c r="H978" s="8" t="str">
        <f t="shared" si="89"/>
        <v>07</v>
      </c>
      <c r="I978" s="8" t="str">
        <f>VLOOKUP(H978,燃料種!$A$2:$C$33,3,FALSE)</f>
        <v xml:space="preserve"> 14.4</v>
      </c>
    </row>
    <row r="979" spans="1:9">
      <c r="A979" s="235"/>
      <c r="B979" s="236"/>
      <c r="C979" s="256"/>
      <c r="D979" s="236"/>
      <c r="E979" s="272" t="s">
        <v>323</v>
      </c>
      <c r="F979" s="334" t="str">
        <f t="shared" si="90"/>
        <v>N0144_08</v>
      </c>
      <c r="G979" s="8" t="s">
        <v>323</v>
      </c>
      <c r="H979" s="8" t="str">
        <f t="shared" si="89"/>
        <v>08</v>
      </c>
      <c r="I979" s="8" t="str">
        <f>VLOOKUP(H979,燃料種!$A$2:$C$33,3,FALSE)</f>
        <v xml:space="preserve"> 30.5</v>
      </c>
    </row>
    <row r="980" spans="1:9">
      <c r="A980" s="235"/>
      <c r="B980" s="236"/>
      <c r="C980" s="256"/>
      <c r="D980" s="19"/>
      <c r="E980" s="272" t="s">
        <v>331</v>
      </c>
      <c r="F980" s="334" t="str">
        <f t="shared" si="90"/>
        <v>N0144_09</v>
      </c>
      <c r="G980" s="8" t="s">
        <v>331</v>
      </c>
      <c r="H980" s="8" t="str">
        <f t="shared" si="89"/>
        <v>09</v>
      </c>
      <c r="I980" s="8" t="str">
        <f>VLOOKUP(H980,燃料種!$A$2:$C$33,3,FALSE)</f>
        <v xml:space="preserve"> 33.1</v>
      </c>
    </row>
    <row r="981" spans="1:9">
      <c r="A981" s="235"/>
      <c r="B981" s="236"/>
      <c r="C981" s="256"/>
      <c r="D981" s="262" t="s">
        <v>1842</v>
      </c>
      <c r="E981" s="272" t="s">
        <v>341</v>
      </c>
      <c r="F981" s="334" t="str">
        <f t="shared" ref="F981:F993" si="91">LEFT($D$981,5)&amp;"_"&amp;LEFT(E981,2)</f>
        <v>N0145_10</v>
      </c>
      <c r="G981" s="8" t="s">
        <v>341</v>
      </c>
      <c r="H981" s="8" t="str">
        <f t="shared" si="89"/>
        <v>10</v>
      </c>
      <c r="I981" s="8" t="str">
        <f>VLOOKUP(H981,燃料種!$A$2:$C$33,3,FALSE)</f>
        <v xml:space="preserve"> 37.3</v>
      </c>
    </row>
    <row r="982" spans="1:9">
      <c r="A982" s="235"/>
      <c r="B982" s="236"/>
      <c r="C982" s="256"/>
      <c r="D982" s="236"/>
      <c r="E982" s="272" t="s">
        <v>342</v>
      </c>
      <c r="F982" s="334" t="str">
        <f t="shared" si="91"/>
        <v>N0145_11</v>
      </c>
      <c r="G982" s="8" t="s">
        <v>342</v>
      </c>
      <c r="H982" s="8" t="str">
        <f t="shared" si="89"/>
        <v>11</v>
      </c>
      <c r="I982" s="8" t="str">
        <f>VLOOKUP(H982,燃料種!$A$2:$C$33,3,FALSE)</f>
        <v xml:space="preserve"> 40.9</v>
      </c>
    </row>
    <row r="983" spans="1:9">
      <c r="A983" s="235"/>
      <c r="B983" s="236"/>
      <c r="C983" s="256"/>
      <c r="D983" s="236"/>
      <c r="E983" s="272" t="s">
        <v>343</v>
      </c>
      <c r="F983" s="334" t="str">
        <f t="shared" si="91"/>
        <v>N0145_12</v>
      </c>
      <c r="G983" s="8" t="s">
        <v>343</v>
      </c>
      <c r="H983" s="8" t="str">
        <f t="shared" si="89"/>
        <v>12</v>
      </c>
      <c r="I983" s="8" t="str">
        <f>VLOOKUP(H983,燃料種!$A$2:$C$33,3,FALSE)</f>
        <v xml:space="preserve"> 35.3</v>
      </c>
    </row>
    <row r="984" spans="1:9">
      <c r="A984" s="235"/>
      <c r="B984" s="236"/>
      <c r="C984" s="256"/>
      <c r="D984" s="236"/>
      <c r="E984" s="272" t="s">
        <v>344</v>
      </c>
      <c r="F984" s="334" t="str">
        <f t="shared" si="91"/>
        <v>N0145_13</v>
      </c>
      <c r="G984" s="8" t="s">
        <v>344</v>
      </c>
      <c r="H984" s="8" t="str">
        <f t="shared" si="89"/>
        <v>13</v>
      </c>
      <c r="I984" s="8" t="str">
        <f>VLOOKUP(H984,燃料種!$A$2:$C$33,3,FALSE)</f>
        <v xml:space="preserve"> 38.2</v>
      </c>
    </row>
    <row r="985" spans="1:9">
      <c r="A985" s="235"/>
      <c r="B985" s="236"/>
      <c r="C985" s="256"/>
      <c r="D985" s="236"/>
      <c r="E985" s="272" t="s">
        <v>345</v>
      </c>
      <c r="F985" s="334" t="str">
        <f t="shared" si="91"/>
        <v>N0145_14</v>
      </c>
      <c r="G985" s="8" t="s">
        <v>345</v>
      </c>
      <c r="H985" s="8" t="str">
        <f t="shared" si="89"/>
        <v>14</v>
      </c>
      <c r="I985" s="8" t="str">
        <f>VLOOKUP(H985,燃料種!$A$2:$C$33,3,FALSE)</f>
        <v xml:space="preserve"> 34.6</v>
      </c>
    </row>
    <row r="986" spans="1:9">
      <c r="A986" s="235"/>
      <c r="B986" s="236"/>
      <c r="C986" s="256"/>
      <c r="D986" s="236"/>
      <c r="E986" s="272" t="s">
        <v>346</v>
      </c>
      <c r="F986" s="334" t="str">
        <f t="shared" si="91"/>
        <v>N0145_15</v>
      </c>
      <c r="G986" s="8" t="s">
        <v>346</v>
      </c>
      <c r="H986" s="8" t="str">
        <f t="shared" si="89"/>
        <v>15</v>
      </c>
      <c r="I986" s="8" t="str">
        <f>VLOOKUP(H986,燃料種!$A$2:$C$33,3,FALSE)</f>
        <v xml:space="preserve"> 33.6</v>
      </c>
    </row>
    <row r="987" spans="1:9">
      <c r="A987" s="235"/>
      <c r="B987" s="236"/>
      <c r="C987" s="256"/>
      <c r="D987" s="236"/>
      <c r="E987" s="272" t="s">
        <v>347</v>
      </c>
      <c r="F987" s="334" t="str">
        <f t="shared" si="91"/>
        <v>N0145_16</v>
      </c>
      <c r="G987" s="8" t="s">
        <v>347</v>
      </c>
      <c r="H987" s="8" t="str">
        <f t="shared" si="89"/>
        <v>16</v>
      </c>
      <c r="I987" s="8" t="str">
        <f>VLOOKUP(H987,燃料種!$A$2:$C$33,3,FALSE)</f>
        <v xml:space="preserve"> 36.7</v>
      </c>
    </row>
    <row r="988" spans="1:9">
      <c r="A988" s="235"/>
      <c r="B988" s="236"/>
      <c r="C988" s="256"/>
      <c r="D988" s="236"/>
      <c r="E988" s="272" t="s">
        <v>348</v>
      </c>
      <c r="F988" s="334" t="str">
        <f t="shared" si="91"/>
        <v>N0145_17</v>
      </c>
      <c r="G988" s="8" t="s">
        <v>348</v>
      </c>
      <c r="H988" s="8" t="str">
        <f t="shared" si="89"/>
        <v>17</v>
      </c>
      <c r="I988" s="8" t="str">
        <f>VLOOKUP(H988,燃料種!$A$2:$C$33,3,FALSE)</f>
        <v xml:space="preserve"> 36.7</v>
      </c>
    </row>
    <row r="989" spans="1:9">
      <c r="A989" s="235"/>
      <c r="B989" s="236"/>
      <c r="C989" s="256"/>
      <c r="D989" s="236"/>
      <c r="E989" s="272" t="s">
        <v>349</v>
      </c>
      <c r="F989" s="334" t="str">
        <f t="shared" si="91"/>
        <v>N0145_18</v>
      </c>
      <c r="G989" s="8" t="s">
        <v>349</v>
      </c>
      <c r="H989" s="8" t="str">
        <f t="shared" si="89"/>
        <v>18</v>
      </c>
      <c r="I989" s="8" t="str">
        <f>VLOOKUP(H989,燃料種!$A$2:$C$33,3,FALSE)</f>
        <v xml:space="preserve"> 37.7</v>
      </c>
    </row>
    <row r="990" spans="1:9">
      <c r="A990" s="235"/>
      <c r="B990" s="236"/>
      <c r="C990" s="256"/>
      <c r="D990" s="236"/>
      <c r="E990" s="272" t="s">
        <v>350</v>
      </c>
      <c r="F990" s="334" t="str">
        <f t="shared" si="91"/>
        <v>N0145_19</v>
      </c>
      <c r="G990" s="8" t="s">
        <v>350</v>
      </c>
      <c r="H990" s="8" t="str">
        <f t="shared" si="89"/>
        <v>19</v>
      </c>
      <c r="I990" s="8" t="str">
        <f>VLOOKUP(H990,燃料種!$A$2:$C$33,3,FALSE)</f>
        <v xml:space="preserve"> 39.1</v>
      </c>
    </row>
    <row r="991" spans="1:9">
      <c r="A991" s="235"/>
      <c r="B991" s="236"/>
      <c r="C991" s="256"/>
      <c r="D991" s="236"/>
      <c r="E991" s="272" t="s">
        <v>351</v>
      </c>
      <c r="F991" s="334" t="str">
        <f t="shared" si="91"/>
        <v>N0145_20</v>
      </c>
      <c r="G991" s="8" t="s">
        <v>351</v>
      </c>
      <c r="H991" s="8" t="str">
        <f t="shared" si="89"/>
        <v>20</v>
      </c>
      <c r="I991" s="8" t="str">
        <f>VLOOKUP(H991,燃料種!$A$2:$C$33,3,FALSE)</f>
        <v xml:space="preserve"> 41.9</v>
      </c>
    </row>
    <row r="992" spans="1:9">
      <c r="A992" s="235"/>
      <c r="B992" s="236"/>
      <c r="C992" s="256"/>
      <c r="D992" s="236"/>
      <c r="E992" s="272" t="s">
        <v>352</v>
      </c>
      <c r="F992" s="334" t="str">
        <f t="shared" si="91"/>
        <v>N0145_21</v>
      </c>
      <c r="G992" s="8" t="s">
        <v>352</v>
      </c>
      <c r="H992" s="8" t="str">
        <f t="shared" si="89"/>
        <v>21</v>
      </c>
      <c r="I992" s="8" t="str">
        <f>VLOOKUP(H992,燃料種!$A$2:$C$33,3,FALSE)</f>
        <v xml:space="preserve"> 40.2</v>
      </c>
    </row>
    <row r="993" spans="1:9">
      <c r="A993" s="235"/>
      <c r="B993" s="236"/>
      <c r="C993" s="256"/>
      <c r="D993" s="19"/>
      <c r="E993" s="272" t="s">
        <v>353</v>
      </c>
      <c r="F993" s="334" t="str">
        <f t="shared" si="91"/>
        <v>N0145_22</v>
      </c>
      <c r="G993" s="8" t="s">
        <v>353</v>
      </c>
      <c r="H993" s="8" t="str">
        <f t="shared" si="89"/>
        <v>22</v>
      </c>
      <c r="I993" s="8" t="str">
        <f>VLOOKUP(H993,燃料種!$A$2:$C$33,3,FALSE)</f>
        <v xml:space="preserve"> 37.9</v>
      </c>
    </row>
    <row r="994" spans="1:9">
      <c r="A994" s="235"/>
      <c r="B994" s="236"/>
      <c r="C994" s="256"/>
      <c r="D994" s="262" t="s">
        <v>1844</v>
      </c>
      <c r="E994" s="272" t="s">
        <v>332</v>
      </c>
      <c r="F994" s="334" t="str">
        <f t="shared" ref="F994:F1002" si="92">LEFT($D$994,5)&amp;"_"&amp;LEFT(E994,2)</f>
        <v>N0146_23</v>
      </c>
      <c r="G994" s="8" t="s">
        <v>332</v>
      </c>
      <c r="H994" s="8" t="str">
        <f t="shared" si="89"/>
        <v>23</v>
      </c>
      <c r="I994" s="8" t="str">
        <f>VLOOKUP(H994,燃料種!$A$2:$C$33,3,FALSE)</f>
        <v xml:space="preserve"> 50.8</v>
      </c>
    </row>
    <row r="995" spans="1:9">
      <c r="A995" s="235"/>
      <c r="B995" s="236"/>
      <c r="C995" s="256"/>
      <c r="D995" s="236"/>
      <c r="E995" s="272" t="s">
        <v>333</v>
      </c>
      <c r="F995" s="334" t="str">
        <f t="shared" si="92"/>
        <v>N0146_24</v>
      </c>
      <c r="G995" s="8" t="s">
        <v>333</v>
      </c>
      <c r="H995" s="8" t="str">
        <f t="shared" si="89"/>
        <v>24</v>
      </c>
      <c r="I995" s="8" t="str">
        <f>VLOOKUP(H995,燃料種!$A$2:$C$33,3,FALSE)</f>
        <v xml:space="preserve"> 44.9</v>
      </c>
    </row>
    <row r="996" spans="1:9">
      <c r="A996" s="235"/>
      <c r="B996" s="236"/>
      <c r="C996" s="256"/>
      <c r="D996" s="236"/>
      <c r="E996" s="272" t="s">
        <v>334</v>
      </c>
      <c r="F996" s="334" t="str">
        <f t="shared" si="92"/>
        <v>N0146_25</v>
      </c>
      <c r="G996" s="8" t="s">
        <v>334</v>
      </c>
      <c r="H996" s="8" t="str">
        <f t="shared" si="89"/>
        <v>25</v>
      </c>
      <c r="I996" s="8" t="str">
        <f>VLOOKUP(H996,燃料種!$A$2:$C$33,3,FALSE)</f>
        <v xml:space="preserve"> 54.6</v>
      </c>
    </row>
    <row r="997" spans="1:9">
      <c r="A997" s="235"/>
      <c r="B997" s="236"/>
      <c r="C997" s="256"/>
      <c r="D997" s="236"/>
      <c r="E997" s="272" t="s">
        <v>335</v>
      </c>
      <c r="F997" s="334" t="str">
        <f t="shared" si="92"/>
        <v>N0146_26</v>
      </c>
      <c r="G997" s="8" t="s">
        <v>335</v>
      </c>
      <c r="H997" s="8" t="str">
        <f t="shared" si="89"/>
        <v>26</v>
      </c>
      <c r="I997" s="8" t="str">
        <f>VLOOKUP(H997,燃料種!$A$2:$C$33,3,FALSE)</f>
        <v xml:space="preserve"> 43.5</v>
      </c>
    </row>
    <row r="998" spans="1:9">
      <c r="A998" s="235"/>
      <c r="B998" s="236"/>
      <c r="C998" s="256"/>
      <c r="D998" s="236"/>
      <c r="E998" s="272" t="s">
        <v>336</v>
      </c>
      <c r="F998" s="334" t="str">
        <f t="shared" si="92"/>
        <v>N0146_27</v>
      </c>
      <c r="G998" s="8" t="s">
        <v>336</v>
      </c>
      <c r="H998" s="8" t="str">
        <f t="shared" si="89"/>
        <v>27</v>
      </c>
      <c r="I998" s="8" t="str">
        <f>VLOOKUP(H998,燃料種!$A$2:$C$33,3,FALSE)</f>
        <v xml:space="preserve"> 21.1</v>
      </c>
    </row>
    <row r="999" spans="1:9">
      <c r="A999" s="235"/>
      <c r="B999" s="236"/>
      <c r="C999" s="256"/>
      <c r="D999" s="236"/>
      <c r="E999" s="272" t="s">
        <v>337</v>
      </c>
      <c r="F999" s="334" t="str">
        <f t="shared" si="92"/>
        <v>N0146_28</v>
      </c>
      <c r="G999" s="8" t="s">
        <v>337</v>
      </c>
      <c r="H999" s="8" t="str">
        <f t="shared" si="89"/>
        <v>28</v>
      </c>
      <c r="I999" s="8" t="str">
        <f>VLOOKUP(H999,燃料種!$A$2:$C$33,3,FALSE)</f>
        <v xml:space="preserve"> 3.41</v>
      </c>
    </row>
    <row r="1000" spans="1:9">
      <c r="A1000" s="235"/>
      <c r="B1000" s="236"/>
      <c r="C1000" s="256"/>
      <c r="D1000" s="236"/>
      <c r="E1000" s="272" t="s">
        <v>338</v>
      </c>
      <c r="F1000" s="334" t="str">
        <f t="shared" si="92"/>
        <v>N0146_29</v>
      </c>
      <c r="G1000" s="8" t="s">
        <v>338</v>
      </c>
      <c r="H1000" s="8" t="str">
        <f t="shared" si="89"/>
        <v>29</v>
      </c>
      <c r="I1000" s="8" t="str">
        <f>VLOOKUP(H1000,燃料種!$A$2:$C$33,3,FALSE)</f>
        <v xml:space="preserve"> 8.41</v>
      </c>
    </row>
    <row r="1001" spans="1:9">
      <c r="A1001" s="235"/>
      <c r="B1001" s="236"/>
      <c r="C1001" s="256"/>
      <c r="D1001" s="236"/>
      <c r="E1001" s="272" t="s">
        <v>929</v>
      </c>
      <c r="F1001" s="334" t="str">
        <f t="shared" si="92"/>
        <v>N0146_30</v>
      </c>
      <c r="G1001" s="8" t="s">
        <v>339</v>
      </c>
      <c r="H1001" s="8" t="str">
        <f t="shared" si="89"/>
        <v>30</v>
      </c>
      <c r="I1001" s="8" t="str">
        <f>VLOOKUP(H1001,燃料種!$A$2:$C$33,3,FALSE)</f>
        <v>46.04655</v>
      </c>
    </row>
    <row r="1002" spans="1:9">
      <c r="A1002" s="235"/>
      <c r="B1002" s="236"/>
      <c r="C1002" s="256"/>
      <c r="D1002" s="19"/>
      <c r="E1002" s="272" t="s">
        <v>340</v>
      </c>
      <c r="F1002" s="334" t="str">
        <f t="shared" si="92"/>
        <v>N0146_31</v>
      </c>
      <c r="G1002" s="8" t="s">
        <v>340</v>
      </c>
      <c r="H1002" s="8" t="str">
        <f t="shared" si="89"/>
        <v>31</v>
      </c>
      <c r="I1002" s="8" t="str">
        <f>VLOOKUP(H1002,燃料種!$A$2:$C$33,3,FALSE)</f>
        <v xml:space="preserve"> 28.5</v>
      </c>
    </row>
    <row r="1003" spans="1:9">
      <c r="A1003" s="235"/>
      <c r="B1003" s="236"/>
      <c r="C1003" s="256"/>
      <c r="D1003" s="262" t="s">
        <v>1845</v>
      </c>
      <c r="E1003" s="272" t="s">
        <v>325</v>
      </c>
      <c r="F1003" s="334" t="str">
        <f t="shared" ref="F1003:F1011" si="93">LEFT($D$1003,5)&amp;"_"&amp;LEFT(E1003,2)</f>
        <v>N0147_01</v>
      </c>
      <c r="G1003" s="8" t="s">
        <v>325</v>
      </c>
      <c r="H1003" s="8" t="str">
        <f t="shared" si="89"/>
        <v>01</v>
      </c>
      <c r="I1003" s="8" t="str">
        <f>VLOOKUP(H1003,燃料種!$A$2:$C$33,3,FALSE)</f>
        <v xml:space="preserve"> 29.0</v>
      </c>
    </row>
    <row r="1004" spans="1:9">
      <c r="A1004" s="235"/>
      <c r="B1004" s="236"/>
      <c r="C1004" s="256"/>
      <c r="D1004" s="236"/>
      <c r="E1004" s="272" t="s">
        <v>326</v>
      </c>
      <c r="F1004" s="334" t="str">
        <f t="shared" si="93"/>
        <v>N0147_02</v>
      </c>
      <c r="G1004" s="8" t="s">
        <v>326</v>
      </c>
      <c r="H1004" s="8" t="str">
        <f t="shared" si="89"/>
        <v>02</v>
      </c>
      <c r="I1004" s="8" t="str">
        <f>VLOOKUP(H1004,燃料種!$A$2:$C$33,3,FALSE)</f>
        <v xml:space="preserve"> 25.7</v>
      </c>
    </row>
    <row r="1005" spans="1:9">
      <c r="A1005" s="235"/>
      <c r="B1005" s="236"/>
      <c r="C1005" s="256"/>
      <c r="D1005" s="236"/>
      <c r="E1005" s="272" t="s">
        <v>327</v>
      </c>
      <c r="F1005" s="334" t="str">
        <f t="shared" si="93"/>
        <v>N0147_03</v>
      </c>
      <c r="G1005" s="8" t="s">
        <v>327</v>
      </c>
      <c r="H1005" s="8" t="str">
        <f t="shared" si="89"/>
        <v>03</v>
      </c>
      <c r="I1005" s="8" t="str">
        <f>VLOOKUP(H1005,燃料種!$A$2:$C$33,3,FALSE)</f>
        <v xml:space="preserve"> 26.9</v>
      </c>
    </row>
    <row r="1006" spans="1:9">
      <c r="A1006" s="235"/>
      <c r="B1006" s="236"/>
      <c r="C1006" s="256"/>
      <c r="D1006" s="236"/>
      <c r="E1006" s="272" t="s">
        <v>328</v>
      </c>
      <c r="F1006" s="334" t="str">
        <f t="shared" si="93"/>
        <v>N0147_04</v>
      </c>
      <c r="G1006" s="8" t="s">
        <v>328</v>
      </c>
      <c r="H1006" s="8" t="str">
        <f t="shared" si="89"/>
        <v>04</v>
      </c>
      <c r="I1006" s="8" t="str">
        <f>VLOOKUP(H1006,燃料種!$A$2:$C$33,3,FALSE)</f>
        <v xml:space="preserve"> 29.4</v>
      </c>
    </row>
    <row r="1007" spans="1:9">
      <c r="A1007" s="235"/>
      <c r="B1007" s="236"/>
      <c r="C1007" s="256"/>
      <c r="D1007" s="236"/>
      <c r="E1007" s="272" t="s">
        <v>329</v>
      </c>
      <c r="F1007" s="334" t="str">
        <f t="shared" si="93"/>
        <v>N0147_05</v>
      </c>
      <c r="G1007" s="8" t="s">
        <v>329</v>
      </c>
      <c r="H1007" s="8" t="str">
        <f t="shared" si="89"/>
        <v>05</v>
      </c>
      <c r="I1007" s="8" t="str">
        <f>VLOOKUP(H1007,燃料種!$A$2:$C$33,3,FALSE)</f>
        <v xml:space="preserve"> 29.9</v>
      </c>
    </row>
    <row r="1008" spans="1:9">
      <c r="A1008" s="235"/>
      <c r="B1008" s="236"/>
      <c r="C1008" s="256"/>
      <c r="D1008" s="236"/>
      <c r="E1008" s="272" t="s">
        <v>330</v>
      </c>
      <c r="F1008" s="334" t="str">
        <f t="shared" si="93"/>
        <v>N0147_06</v>
      </c>
      <c r="G1008" s="8" t="s">
        <v>330</v>
      </c>
      <c r="H1008" s="8" t="str">
        <f t="shared" si="89"/>
        <v>06</v>
      </c>
      <c r="I1008" s="8" t="str">
        <f>VLOOKUP(H1008,燃料種!$A$2:$C$33,3,FALSE)</f>
        <v xml:space="preserve"> 23.9</v>
      </c>
    </row>
    <row r="1009" spans="1:9">
      <c r="A1009" s="235"/>
      <c r="B1009" s="236"/>
      <c r="C1009" s="256"/>
      <c r="D1009" s="236"/>
      <c r="E1009" s="272" t="s">
        <v>322</v>
      </c>
      <c r="F1009" s="334" t="str">
        <f t="shared" si="93"/>
        <v>N0147_07</v>
      </c>
      <c r="G1009" s="8" t="s">
        <v>322</v>
      </c>
      <c r="H1009" s="8" t="str">
        <f t="shared" si="89"/>
        <v>07</v>
      </c>
      <c r="I1009" s="8" t="str">
        <f>VLOOKUP(H1009,燃料種!$A$2:$C$33,3,FALSE)</f>
        <v xml:space="preserve"> 14.4</v>
      </c>
    </row>
    <row r="1010" spans="1:9">
      <c r="A1010" s="235"/>
      <c r="B1010" s="236"/>
      <c r="C1010" s="256"/>
      <c r="D1010" s="236"/>
      <c r="E1010" s="272" t="s">
        <v>323</v>
      </c>
      <c r="F1010" s="334" t="str">
        <f t="shared" si="93"/>
        <v>N0147_08</v>
      </c>
      <c r="G1010" s="8" t="s">
        <v>323</v>
      </c>
      <c r="H1010" s="8" t="str">
        <f t="shared" si="89"/>
        <v>08</v>
      </c>
      <c r="I1010" s="8" t="str">
        <f>VLOOKUP(H1010,燃料種!$A$2:$C$33,3,FALSE)</f>
        <v xml:space="preserve"> 30.5</v>
      </c>
    </row>
    <row r="1011" spans="1:9">
      <c r="A1011" s="235"/>
      <c r="B1011" s="236"/>
      <c r="C1011" s="256"/>
      <c r="D1011" s="19"/>
      <c r="E1011" s="272" t="s">
        <v>331</v>
      </c>
      <c r="F1011" s="334" t="str">
        <f t="shared" si="93"/>
        <v>N0147_09</v>
      </c>
      <c r="G1011" s="8" t="s">
        <v>331</v>
      </c>
      <c r="H1011" s="8" t="str">
        <f t="shared" si="89"/>
        <v>09</v>
      </c>
      <c r="I1011" s="8" t="str">
        <f>VLOOKUP(H1011,燃料種!$A$2:$C$33,3,FALSE)</f>
        <v xml:space="preserve"> 33.1</v>
      </c>
    </row>
    <row r="1012" spans="1:9">
      <c r="A1012" s="235"/>
      <c r="B1012" s="236"/>
      <c r="C1012" s="256"/>
      <c r="D1012" s="262" t="s">
        <v>1846</v>
      </c>
      <c r="E1012" s="272" t="s">
        <v>341</v>
      </c>
      <c r="F1012" s="334" t="str">
        <f t="shared" ref="F1012:F1024" si="94">LEFT($D$1012,5)&amp;"_"&amp;LEFT(E1012,2)</f>
        <v>N0148_10</v>
      </c>
      <c r="G1012" s="8" t="s">
        <v>341</v>
      </c>
      <c r="H1012" s="8" t="str">
        <f t="shared" si="89"/>
        <v>10</v>
      </c>
      <c r="I1012" s="8" t="str">
        <f>VLOOKUP(H1012,燃料種!$A$2:$C$33,3,FALSE)</f>
        <v xml:space="preserve"> 37.3</v>
      </c>
    </row>
    <row r="1013" spans="1:9">
      <c r="A1013" s="235"/>
      <c r="B1013" s="236"/>
      <c r="C1013" s="256"/>
      <c r="D1013" s="236"/>
      <c r="E1013" s="272" t="s">
        <v>342</v>
      </c>
      <c r="F1013" s="334" t="str">
        <f t="shared" si="94"/>
        <v>N0148_11</v>
      </c>
      <c r="G1013" s="8" t="s">
        <v>342</v>
      </c>
      <c r="H1013" s="8" t="str">
        <f t="shared" si="89"/>
        <v>11</v>
      </c>
      <c r="I1013" s="8" t="str">
        <f>VLOOKUP(H1013,燃料種!$A$2:$C$33,3,FALSE)</f>
        <v xml:space="preserve"> 40.9</v>
      </c>
    </row>
    <row r="1014" spans="1:9">
      <c r="A1014" s="235"/>
      <c r="B1014" s="236"/>
      <c r="C1014" s="256"/>
      <c r="D1014" s="236"/>
      <c r="E1014" s="272" t="s">
        <v>343</v>
      </c>
      <c r="F1014" s="334" t="str">
        <f t="shared" si="94"/>
        <v>N0148_12</v>
      </c>
      <c r="G1014" s="8" t="s">
        <v>343</v>
      </c>
      <c r="H1014" s="8" t="str">
        <f t="shared" si="89"/>
        <v>12</v>
      </c>
      <c r="I1014" s="8" t="str">
        <f>VLOOKUP(H1014,燃料種!$A$2:$C$33,3,FALSE)</f>
        <v xml:space="preserve"> 35.3</v>
      </c>
    </row>
    <row r="1015" spans="1:9">
      <c r="A1015" s="235"/>
      <c r="B1015" s="236"/>
      <c r="C1015" s="256"/>
      <c r="D1015" s="236"/>
      <c r="E1015" s="272" t="s">
        <v>344</v>
      </c>
      <c r="F1015" s="334" t="str">
        <f t="shared" si="94"/>
        <v>N0148_13</v>
      </c>
      <c r="G1015" s="8" t="s">
        <v>344</v>
      </c>
      <c r="H1015" s="8" t="str">
        <f t="shared" si="89"/>
        <v>13</v>
      </c>
      <c r="I1015" s="8" t="str">
        <f>VLOOKUP(H1015,燃料種!$A$2:$C$33,3,FALSE)</f>
        <v xml:space="preserve"> 38.2</v>
      </c>
    </row>
    <row r="1016" spans="1:9">
      <c r="A1016" s="235"/>
      <c r="B1016" s="236"/>
      <c r="C1016" s="256"/>
      <c r="D1016" s="236"/>
      <c r="E1016" s="272" t="s">
        <v>345</v>
      </c>
      <c r="F1016" s="334" t="str">
        <f t="shared" si="94"/>
        <v>N0148_14</v>
      </c>
      <c r="G1016" s="8" t="s">
        <v>345</v>
      </c>
      <c r="H1016" s="8" t="str">
        <f t="shared" si="89"/>
        <v>14</v>
      </c>
      <c r="I1016" s="8" t="str">
        <f>VLOOKUP(H1016,燃料種!$A$2:$C$33,3,FALSE)</f>
        <v xml:space="preserve"> 34.6</v>
      </c>
    </row>
    <row r="1017" spans="1:9">
      <c r="A1017" s="235"/>
      <c r="B1017" s="236"/>
      <c r="C1017" s="256"/>
      <c r="D1017" s="236"/>
      <c r="E1017" s="272" t="s">
        <v>346</v>
      </c>
      <c r="F1017" s="334" t="str">
        <f t="shared" si="94"/>
        <v>N0148_15</v>
      </c>
      <c r="G1017" s="8" t="s">
        <v>346</v>
      </c>
      <c r="H1017" s="8" t="str">
        <f t="shared" si="89"/>
        <v>15</v>
      </c>
      <c r="I1017" s="8" t="str">
        <f>VLOOKUP(H1017,燃料種!$A$2:$C$33,3,FALSE)</f>
        <v xml:space="preserve"> 33.6</v>
      </c>
    </row>
    <row r="1018" spans="1:9">
      <c r="A1018" s="235"/>
      <c r="B1018" s="236"/>
      <c r="C1018" s="256"/>
      <c r="D1018" s="236"/>
      <c r="E1018" s="272" t="s">
        <v>347</v>
      </c>
      <c r="F1018" s="334" t="str">
        <f t="shared" si="94"/>
        <v>N0148_16</v>
      </c>
      <c r="G1018" s="8" t="s">
        <v>347</v>
      </c>
      <c r="H1018" s="8" t="str">
        <f t="shared" si="89"/>
        <v>16</v>
      </c>
      <c r="I1018" s="8" t="str">
        <f>VLOOKUP(H1018,燃料種!$A$2:$C$33,3,FALSE)</f>
        <v xml:space="preserve"> 36.7</v>
      </c>
    </row>
    <row r="1019" spans="1:9">
      <c r="A1019" s="235"/>
      <c r="B1019" s="236"/>
      <c r="C1019" s="256"/>
      <c r="D1019" s="236"/>
      <c r="E1019" s="272" t="s">
        <v>348</v>
      </c>
      <c r="F1019" s="334" t="str">
        <f t="shared" si="94"/>
        <v>N0148_17</v>
      </c>
      <c r="G1019" s="8" t="s">
        <v>348</v>
      </c>
      <c r="H1019" s="8" t="str">
        <f t="shared" si="89"/>
        <v>17</v>
      </c>
      <c r="I1019" s="8" t="str">
        <f>VLOOKUP(H1019,燃料種!$A$2:$C$33,3,FALSE)</f>
        <v xml:space="preserve"> 36.7</v>
      </c>
    </row>
    <row r="1020" spans="1:9">
      <c r="A1020" s="235"/>
      <c r="B1020" s="236"/>
      <c r="C1020" s="256"/>
      <c r="D1020" s="236"/>
      <c r="E1020" s="272" t="s">
        <v>349</v>
      </c>
      <c r="F1020" s="334" t="str">
        <f t="shared" si="94"/>
        <v>N0148_18</v>
      </c>
      <c r="G1020" s="8" t="s">
        <v>349</v>
      </c>
      <c r="H1020" s="8" t="str">
        <f t="shared" si="89"/>
        <v>18</v>
      </c>
      <c r="I1020" s="8" t="str">
        <f>VLOOKUP(H1020,燃料種!$A$2:$C$33,3,FALSE)</f>
        <v xml:space="preserve"> 37.7</v>
      </c>
    </row>
    <row r="1021" spans="1:9">
      <c r="A1021" s="235"/>
      <c r="B1021" s="236"/>
      <c r="C1021" s="256"/>
      <c r="D1021" s="236"/>
      <c r="E1021" s="272" t="s">
        <v>350</v>
      </c>
      <c r="F1021" s="334" t="str">
        <f t="shared" si="94"/>
        <v>N0148_19</v>
      </c>
      <c r="G1021" s="8" t="s">
        <v>350</v>
      </c>
      <c r="H1021" s="8" t="str">
        <f t="shared" si="89"/>
        <v>19</v>
      </c>
      <c r="I1021" s="8" t="str">
        <f>VLOOKUP(H1021,燃料種!$A$2:$C$33,3,FALSE)</f>
        <v xml:space="preserve"> 39.1</v>
      </c>
    </row>
    <row r="1022" spans="1:9">
      <c r="A1022" s="235"/>
      <c r="B1022" s="236"/>
      <c r="C1022" s="256"/>
      <c r="D1022" s="236"/>
      <c r="E1022" s="272" t="s">
        <v>351</v>
      </c>
      <c r="F1022" s="334" t="str">
        <f t="shared" si="94"/>
        <v>N0148_20</v>
      </c>
      <c r="G1022" s="8" t="s">
        <v>351</v>
      </c>
      <c r="H1022" s="8" t="str">
        <f t="shared" si="89"/>
        <v>20</v>
      </c>
      <c r="I1022" s="8" t="str">
        <f>VLOOKUP(H1022,燃料種!$A$2:$C$33,3,FALSE)</f>
        <v xml:space="preserve"> 41.9</v>
      </c>
    </row>
    <row r="1023" spans="1:9">
      <c r="A1023" s="235"/>
      <c r="B1023" s="236"/>
      <c r="C1023" s="256"/>
      <c r="D1023" s="236"/>
      <c r="E1023" s="272" t="s">
        <v>352</v>
      </c>
      <c r="F1023" s="334" t="str">
        <f t="shared" si="94"/>
        <v>N0148_21</v>
      </c>
      <c r="G1023" s="8" t="s">
        <v>352</v>
      </c>
      <c r="H1023" s="8" t="str">
        <f t="shared" si="89"/>
        <v>21</v>
      </c>
      <c r="I1023" s="8" t="str">
        <f>VLOOKUP(H1023,燃料種!$A$2:$C$33,3,FALSE)</f>
        <v xml:space="preserve"> 40.2</v>
      </c>
    </row>
    <row r="1024" spans="1:9">
      <c r="A1024" s="235"/>
      <c r="B1024" s="236"/>
      <c r="C1024" s="256"/>
      <c r="D1024" s="19"/>
      <c r="E1024" s="272" t="s">
        <v>353</v>
      </c>
      <c r="F1024" s="334" t="str">
        <f t="shared" si="94"/>
        <v>N0148_22</v>
      </c>
      <c r="G1024" s="8" t="s">
        <v>353</v>
      </c>
      <c r="H1024" s="8" t="str">
        <f t="shared" si="89"/>
        <v>22</v>
      </c>
      <c r="I1024" s="8" t="str">
        <f>VLOOKUP(H1024,燃料種!$A$2:$C$33,3,FALSE)</f>
        <v xml:space="preserve"> 37.9</v>
      </c>
    </row>
    <row r="1025" spans="1:9">
      <c r="A1025" s="235"/>
      <c r="B1025" s="236"/>
      <c r="C1025" s="256"/>
      <c r="D1025" s="262" t="s">
        <v>1847</v>
      </c>
      <c r="E1025" s="272" t="s">
        <v>332</v>
      </c>
      <c r="F1025" s="334" t="str">
        <f t="shared" ref="F1025:F1033" si="95">LEFT($D$1025,5)&amp;"_"&amp;LEFT(E1025,2)</f>
        <v>N0149_23</v>
      </c>
      <c r="G1025" s="8" t="s">
        <v>332</v>
      </c>
      <c r="H1025" s="8" t="str">
        <f t="shared" si="89"/>
        <v>23</v>
      </c>
      <c r="I1025" s="8" t="str">
        <f>VLOOKUP(H1025,燃料種!$A$2:$C$33,3,FALSE)</f>
        <v xml:space="preserve"> 50.8</v>
      </c>
    </row>
    <row r="1026" spans="1:9">
      <c r="A1026" s="235"/>
      <c r="B1026" s="236"/>
      <c r="C1026" s="256"/>
      <c r="D1026" s="236"/>
      <c r="E1026" s="272" t="s">
        <v>333</v>
      </c>
      <c r="F1026" s="334" t="str">
        <f t="shared" si="95"/>
        <v>N0149_24</v>
      </c>
      <c r="G1026" s="8" t="s">
        <v>333</v>
      </c>
      <c r="H1026" s="8" t="str">
        <f t="shared" si="89"/>
        <v>24</v>
      </c>
      <c r="I1026" s="8" t="str">
        <f>VLOOKUP(H1026,燃料種!$A$2:$C$33,3,FALSE)</f>
        <v xml:space="preserve"> 44.9</v>
      </c>
    </row>
    <row r="1027" spans="1:9">
      <c r="A1027" s="235"/>
      <c r="B1027" s="236"/>
      <c r="C1027" s="256"/>
      <c r="D1027" s="236"/>
      <c r="E1027" s="272" t="s">
        <v>334</v>
      </c>
      <c r="F1027" s="334" t="str">
        <f t="shared" si="95"/>
        <v>N0149_25</v>
      </c>
      <c r="G1027" s="8" t="s">
        <v>334</v>
      </c>
      <c r="H1027" s="8" t="str">
        <f t="shared" ref="H1027:H1090" si="96">LEFT(G1027,2)</f>
        <v>25</v>
      </c>
      <c r="I1027" s="8" t="str">
        <f>VLOOKUP(H1027,燃料種!$A$2:$C$33,3,FALSE)</f>
        <v xml:space="preserve"> 54.6</v>
      </c>
    </row>
    <row r="1028" spans="1:9">
      <c r="A1028" s="235"/>
      <c r="B1028" s="236"/>
      <c r="C1028" s="256"/>
      <c r="D1028" s="236"/>
      <c r="E1028" s="272" t="s">
        <v>335</v>
      </c>
      <c r="F1028" s="334" t="str">
        <f t="shared" si="95"/>
        <v>N0149_26</v>
      </c>
      <c r="G1028" s="8" t="s">
        <v>335</v>
      </c>
      <c r="H1028" s="8" t="str">
        <f t="shared" si="96"/>
        <v>26</v>
      </c>
      <c r="I1028" s="8" t="str">
        <f>VLOOKUP(H1028,燃料種!$A$2:$C$33,3,FALSE)</f>
        <v xml:space="preserve"> 43.5</v>
      </c>
    </row>
    <row r="1029" spans="1:9">
      <c r="A1029" s="235"/>
      <c r="B1029" s="236"/>
      <c r="C1029" s="256"/>
      <c r="D1029" s="236"/>
      <c r="E1029" s="272" t="s">
        <v>336</v>
      </c>
      <c r="F1029" s="334" t="str">
        <f t="shared" si="95"/>
        <v>N0149_27</v>
      </c>
      <c r="G1029" s="8" t="s">
        <v>336</v>
      </c>
      <c r="H1029" s="8" t="str">
        <f t="shared" si="96"/>
        <v>27</v>
      </c>
      <c r="I1029" s="8" t="str">
        <f>VLOOKUP(H1029,燃料種!$A$2:$C$33,3,FALSE)</f>
        <v xml:space="preserve"> 21.1</v>
      </c>
    </row>
    <row r="1030" spans="1:9">
      <c r="A1030" s="235"/>
      <c r="B1030" s="236"/>
      <c r="C1030" s="256"/>
      <c r="D1030" s="236"/>
      <c r="E1030" s="272" t="s">
        <v>337</v>
      </c>
      <c r="F1030" s="334" t="str">
        <f t="shared" si="95"/>
        <v>N0149_28</v>
      </c>
      <c r="G1030" s="8" t="s">
        <v>337</v>
      </c>
      <c r="H1030" s="8" t="str">
        <f t="shared" si="96"/>
        <v>28</v>
      </c>
      <c r="I1030" s="8" t="str">
        <f>VLOOKUP(H1030,燃料種!$A$2:$C$33,3,FALSE)</f>
        <v xml:space="preserve"> 3.41</v>
      </c>
    </row>
    <row r="1031" spans="1:9">
      <c r="A1031" s="235"/>
      <c r="B1031" s="236"/>
      <c r="C1031" s="256"/>
      <c r="D1031" s="236"/>
      <c r="E1031" s="272" t="s">
        <v>338</v>
      </c>
      <c r="F1031" s="334" t="str">
        <f t="shared" si="95"/>
        <v>N0149_29</v>
      </c>
      <c r="G1031" s="8" t="s">
        <v>338</v>
      </c>
      <c r="H1031" s="8" t="str">
        <f t="shared" si="96"/>
        <v>29</v>
      </c>
      <c r="I1031" s="8" t="str">
        <f>VLOOKUP(H1031,燃料種!$A$2:$C$33,3,FALSE)</f>
        <v xml:space="preserve"> 8.41</v>
      </c>
    </row>
    <row r="1032" spans="1:9">
      <c r="A1032" s="235"/>
      <c r="B1032" s="236"/>
      <c r="C1032" s="256"/>
      <c r="D1032" s="236"/>
      <c r="E1032" s="272" t="s">
        <v>929</v>
      </c>
      <c r="F1032" s="334" t="str">
        <f t="shared" si="95"/>
        <v>N0149_30</v>
      </c>
      <c r="G1032" s="8" t="s">
        <v>339</v>
      </c>
      <c r="H1032" s="8" t="str">
        <f t="shared" si="96"/>
        <v>30</v>
      </c>
      <c r="I1032" s="8" t="str">
        <f>VLOOKUP(H1032,燃料種!$A$2:$C$33,3,FALSE)</f>
        <v>46.04655</v>
      </c>
    </row>
    <row r="1033" spans="1:9">
      <c r="A1033" s="235"/>
      <c r="B1033" s="236"/>
      <c r="C1033" s="256"/>
      <c r="D1033" s="19"/>
      <c r="E1033" s="272" t="s">
        <v>340</v>
      </c>
      <c r="F1033" s="334" t="str">
        <f t="shared" si="95"/>
        <v>N0149_31</v>
      </c>
      <c r="G1033" s="8" t="s">
        <v>340</v>
      </c>
      <c r="H1033" s="8" t="str">
        <f t="shared" si="96"/>
        <v>31</v>
      </c>
      <c r="I1033" s="8" t="str">
        <f>VLOOKUP(H1033,燃料種!$A$2:$C$33,3,FALSE)</f>
        <v xml:space="preserve"> 28.5</v>
      </c>
    </row>
    <row r="1034" spans="1:9">
      <c r="A1034" s="235"/>
      <c r="B1034" s="236"/>
      <c r="C1034" s="256"/>
      <c r="D1034" s="262" t="s">
        <v>1848</v>
      </c>
      <c r="E1034" s="272" t="s">
        <v>325</v>
      </c>
      <c r="F1034" s="334" t="str">
        <f t="shared" ref="F1034:F1042" si="97">LEFT($D$1034,5)&amp;"_"&amp;LEFT(E1034,2)</f>
        <v>N0150_01</v>
      </c>
      <c r="G1034" s="8" t="s">
        <v>325</v>
      </c>
      <c r="H1034" s="8" t="str">
        <f t="shared" si="96"/>
        <v>01</v>
      </c>
      <c r="I1034" s="8" t="str">
        <f>VLOOKUP(H1034,燃料種!$A$2:$C$33,3,FALSE)</f>
        <v xml:space="preserve"> 29.0</v>
      </c>
    </row>
    <row r="1035" spans="1:9">
      <c r="A1035" s="235"/>
      <c r="B1035" s="236"/>
      <c r="C1035" s="256"/>
      <c r="D1035" s="236"/>
      <c r="E1035" s="272" t="s">
        <v>326</v>
      </c>
      <c r="F1035" s="334" t="str">
        <f t="shared" si="97"/>
        <v>N0150_02</v>
      </c>
      <c r="G1035" s="8" t="s">
        <v>326</v>
      </c>
      <c r="H1035" s="8" t="str">
        <f t="shared" si="96"/>
        <v>02</v>
      </c>
      <c r="I1035" s="8" t="str">
        <f>VLOOKUP(H1035,燃料種!$A$2:$C$33,3,FALSE)</f>
        <v xml:space="preserve"> 25.7</v>
      </c>
    </row>
    <row r="1036" spans="1:9">
      <c r="A1036" s="235"/>
      <c r="B1036" s="236"/>
      <c r="C1036" s="256"/>
      <c r="D1036" s="236"/>
      <c r="E1036" s="272" t="s">
        <v>327</v>
      </c>
      <c r="F1036" s="334" t="str">
        <f t="shared" si="97"/>
        <v>N0150_03</v>
      </c>
      <c r="G1036" s="8" t="s">
        <v>327</v>
      </c>
      <c r="H1036" s="8" t="str">
        <f t="shared" si="96"/>
        <v>03</v>
      </c>
      <c r="I1036" s="8" t="str">
        <f>VLOOKUP(H1036,燃料種!$A$2:$C$33,3,FALSE)</f>
        <v xml:space="preserve"> 26.9</v>
      </c>
    </row>
    <row r="1037" spans="1:9">
      <c r="A1037" s="235"/>
      <c r="B1037" s="236"/>
      <c r="C1037" s="256"/>
      <c r="D1037" s="236"/>
      <c r="E1037" s="272" t="s">
        <v>328</v>
      </c>
      <c r="F1037" s="334" t="str">
        <f t="shared" si="97"/>
        <v>N0150_04</v>
      </c>
      <c r="G1037" s="8" t="s">
        <v>328</v>
      </c>
      <c r="H1037" s="8" t="str">
        <f t="shared" si="96"/>
        <v>04</v>
      </c>
      <c r="I1037" s="8" t="str">
        <f>VLOOKUP(H1037,燃料種!$A$2:$C$33,3,FALSE)</f>
        <v xml:space="preserve"> 29.4</v>
      </c>
    </row>
    <row r="1038" spans="1:9">
      <c r="A1038" s="235"/>
      <c r="B1038" s="236"/>
      <c r="C1038" s="256"/>
      <c r="D1038" s="236"/>
      <c r="E1038" s="272" t="s">
        <v>329</v>
      </c>
      <c r="F1038" s="334" t="str">
        <f t="shared" si="97"/>
        <v>N0150_05</v>
      </c>
      <c r="G1038" s="8" t="s">
        <v>329</v>
      </c>
      <c r="H1038" s="8" t="str">
        <f t="shared" si="96"/>
        <v>05</v>
      </c>
      <c r="I1038" s="8" t="str">
        <f>VLOOKUP(H1038,燃料種!$A$2:$C$33,3,FALSE)</f>
        <v xml:space="preserve"> 29.9</v>
      </c>
    </row>
    <row r="1039" spans="1:9">
      <c r="A1039" s="235"/>
      <c r="B1039" s="236"/>
      <c r="C1039" s="256"/>
      <c r="D1039" s="236"/>
      <c r="E1039" s="272" t="s">
        <v>330</v>
      </c>
      <c r="F1039" s="334" t="str">
        <f t="shared" si="97"/>
        <v>N0150_06</v>
      </c>
      <c r="G1039" s="8" t="s">
        <v>330</v>
      </c>
      <c r="H1039" s="8" t="str">
        <f t="shared" si="96"/>
        <v>06</v>
      </c>
      <c r="I1039" s="8" t="str">
        <f>VLOOKUP(H1039,燃料種!$A$2:$C$33,3,FALSE)</f>
        <v xml:space="preserve"> 23.9</v>
      </c>
    </row>
    <row r="1040" spans="1:9">
      <c r="A1040" s="235"/>
      <c r="B1040" s="236"/>
      <c r="C1040" s="256"/>
      <c r="D1040" s="236"/>
      <c r="E1040" s="272" t="s">
        <v>322</v>
      </c>
      <c r="F1040" s="334" t="str">
        <f t="shared" si="97"/>
        <v>N0150_07</v>
      </c>
      <c r="G1040" s="8" t="s">
        <v>322</v>
      </c>
      <c r="H1040" s="8" t="str">
        <f t="shared" si="96"/>
        <v>07</v>
      </c>
      <c r="I1040" s="8" t="str">
        <f>VLOOKUP(H1040,燃料種!$A$2:$C$33,3,FALSE)</f>
        <v xml:space="preserve"> 14.4</v>
      </c>
    </row>
    <row r="1041" spans="1:9">
      <c r="A1041" s="235"/>
      <c r="B1041" s="236"/>
      <c r="C1041" s="256"/>
      <c r="D1041" s="236"/>
      <c r="E1041" s="272" t="s">
        <v>323</v>
      </c>
      <c r="F1041" s="334" t="str">
        <f t="shared" si="97"/>
        <v>N0150_08</v>
      </c>
      <c r="G1041" s="8" t="s">
        <v>323</v>
      </c>
      <c r="H1041" s="8" t="str">
        <f t="shared" si="96"/>
        <v>08</v>
      </c>
      <c r="I1041" s="8" t="str">
        <f>VLOOKUP(H1041,燃料種!$A$2:$C$33,3,FALSE)</f>
        <v xml:space="preserve"> 30.5</v>
      </c>
    </row>
    <row r="1042" spans="1:9">
      <c r="A1042" s="235"/>
      <c r="B1042" s="236"/>
      <c r="C1042" s="256"/>
      <c r="D1042" s="19"/>
      <c r="E1042" s="272" t="s">
        <v>331</v>
      </c>
      <c r="F1042" s="334" t="str">
        <f t="shared" si="97"/>
        <v>N0150_09</v>
      </c>
      <c r="G1042" s="8" t="s">
        <v>331</v>
      </c>
      <c r="H1042" s="8" t="str">
        <f t="shared" si="96"/>
        <v>09</v>
      </c>
      <c r="I1042" s="8" t="str">
        <f>VLOOKUP(H1042,燃料種!$A$2:$C$33,3,FALSE)</f>
        <v xml:space="preserve"> 33.1</v>
      </c>
    </row>
    <row r="1043" spans="1:9">
      <c r="A1043" s="235"/>
      <c r="B1043" s="236"/>
      <c r="C1043" s="256"/>
      <c r="D1043" s="262" t="s">
        <v>1849</v>
      </c>
      <c r="E1043" s="272" t="s">
        <v>341</v>
      </c>
      <c r="F1043" s="334" t="str">
        <f t="shared" ref="F1043:F1055" si="98">LEFT($D$1043,5)&amp;"_"&amp;LEFT(E1043,2)</f>
        <v>N0151_10</v>
      </c>
      <c r="G1043" s="8" t="s">
        <v>341</v>
      </c>
      <c r="H1043" s="8" t="str">
        <f t="shared" si="96"/>
        <v>10</v>
      </c>
      <c r="I1043" s="8" t="str">
        <f>VLOOKUP(H1043,燃料種!$A$2:$C$33,3,FALSE)</f>
        <v xml:space="preserve"> 37.3</v>
      </c>
    </row>
    <row r="1044" spans="1:9">
      <c r="A1044" s="235"/>
      <c r="B1044" s="236"/>
      <c r="C1044" s="256"/>
      <c r="D1044" s="236"/>
      <c r="E1044" s="272" t="s">
        <v>342</v>
      </c>
      <c r="F1044" s="334" t="str">
        <f t="shared" si="98"/>
        <v>N0151_11</v>
      </c>
      <c r="G1044" s="8" t="s">
        <v>342</v>
      </c>
      <c r="H1044" s="8" t="str">
        <f t="shared" si="96"/>
        <v>11</v>
      </c>
      <c r="I1044" s="8" t="str">
        <f>VLOOKUP(H1044,燃料種!$A$2:$C$33,3,FALSE)</f>
        <v xml:space="preserve"> 40.9</v>
      </c>
    </row>
    <row r="1045" spans="1:9">
      <c r="A1045" s="235"/>
      <c r="B1045" s="236"/>
      <c r="C1045" s="256"/>
      <c r="D1045" s="236"/>
      <c r="E1045" s="272" t="s">
        <v>343</v>
      </c>
      <c r="F1045" s="334" t="str">
        <f t="shared" si="98"/>
        <v>N0151_12</v>
      </c>
      <c r="G1045" s="8" t="s">
        <v>343</v>
      </c>
      <c r="H1045" s="8" t="str">
        <f t="shared" si="96"/>
        <v>12</v>
      </c>
      <c r="I1045" s="8" t="str">
        <f>VLOOKUP(H1045,燃料種!$A$2:$C$33,3,FALSE)</f>
        <v xml:space="preserve"> 35.3</v>
      </c>
    </row>
    <row r="1046" spans="1:9">
      <c r="A1046" s="235"/>
      <c r="B1046" s="236"/>
      <c r="C1046" s="256"/>
      <c r="D1046" s="236"/>
      <c r="E1046" s="272" t="s">
        <v>344</v>
      </c>
      <c r="F1046" s="334" t="str">
        <f t="shared" si="98"/>
        <v>N0151_13</v>
      </c>
      <c r="G1046" s="8" t="s">
        <v>344</v>
      </c>
      <c r="H1046" s="8" t="str">
        <f t="shared" si="96"/>
        <v>13</v>
      </c>
      <c r="I1046" s="8" t="str">
        <f>VLOOKUP(H1046,燃料種!$A$2:$C$33,3,FALSE)</f>
        <v xml:space="preserve"> 38.2</v>
      </c>
    </row>
    <row r="1047" spans="1:9">
      <c r="A1047" s="235"/>
      <c r="B1047" s="236"/>
      <c r="C1047" s="256"/>
      <c r="D1047" s="236"/>
      <c r="E1047" s="272" t="s">
        <v>345</v>
      </c>
      <c r="F1047" s="334" t="str">
        <f t="shared" si="98"/>
        <v>N0151_14</v>
      </c>
      <c r="G1047" s="8" t="s">
        <v>345</v>
      </c>
      <c r="H1047" s="8" t="str">
        <f t="shared" si="96"/>
        <v>14</v>
      </c>
      <c r="I1047" s="8" t="str">
        <f>VLOOKUP(H1047,燃料種!$A$2:$C$33,3,FALSE)</f>
        <v xml:space="preserve"> 34.6</v>
      </c>
    </row>
    <row r="1048" spans="1:9">
      <c r="A1048" s="235"/>
      <c r="B1048" s="236"/>
      <c r="C1048" s="256"/>
      <c r="D1048" s="236"/>
      <c r="E1048" s="272" t="s">
        <v>346</v>
      </c>
      <c r="F1048" s="334" t="str">
        <f t="shared" si="98"/>
        <v>N0151_15</v>
      </c>
      <c r="G1048" s="8" t="s">
        <v>346</v>
      </c>
      <c r="H1048" s="8" t="str">
        <f t="shared" si="96"/>
        <v>15</v>
      </c>
      <c r="I1048" s="8" t="str">
        <f>VLOOKUP(H1048,燃料種!$A$2:$C$33,3,FALSE)</f>
        <v xml:space="preserve"> 33.6</v>
      </c>
    </row>
    <row r="1049" spans="1:9">
      <c r="A1049" s="235"/>
      <c r="B1049" s="236"/>
      <c r="C1049" s="256"/>
      <c r="D1049" s="236"/>
      <c r="E1049" s="272" t="s">
        <v>347</v>
      </c>
      <c r="F1049" s="334" t="str">
        <f t="shared" si="98"/>
        <v>N0151_16</v>
      </c>
      <c r="G1049" s="8" t="s">
        <v>347</v>
      </c>
      <c r="H1049" s="8" t="str">
        <f t="shared" si="96"/>
        <v>16</v>
      </c>
      <c r="I1049" s="8" t="str">
        <f>VLOOKUP(H1049,燃料種!$A$2:$C$33,3,FALSE)</f>
        <v xml:space="preserve"> 36.7</v>
      </c>
    </row>
    <row r="1050" spans="1:9">
      <c r="A1050" s="235"/>
      <c r="B1050" s="236"/>
      <c r="C1050" s="256"/>
      <c r="D1050" s="236"/>
      <c r="E1050" s="272" t="s">
        <v>348</v>
      </c>
      <c r="F1050" s="334" t="str">
        <f t="shared" si="98"/>
        <v>N0151_17</v>
      </c>
      <c r="G1050" s="8" t="s">
        <v>348</v>
      </c>
      <c r="H1050" s="8" t="str">
        <f t="shared" si="96"/>
        <v>17</v>
      </c>
      <c r="I1050" s="8" t="str">
        <f>VLOOKUP(H1050,燃料種!$A$2:$C$33,3,FALSE)</f>
        <v xml:space="preserve"> 36.7</v>
      </c>
    </row>
    <row r="1051" spans="1:9">
      <c r="A1051" s="235"/>
      <c r="B1051" s="236"/>
      <c r="C1051" s="256"/>
      <c r="D1051" s="236"/>
      <c r="E1051" s="272" t="s">
        <v>349</v>
      </c>
      <c r="F1051" s="334" t="str">
        <f t="shared" si="98"/>
        <v>N0151_18</v>
      </c>
      <c r="G1051" s="8" t="s">
        <v>349</v>
      </c>
      <c r="H1051" s="8" t="str">
        <f t="shared" si="96"/>
        <v>18</v>
      </c>
      <c r="I1051" s="8" t="str">
        <f>VLOOKUP(H1051,燃料種!$A$2:$C$33,3,FALSE)</f>
        <v xml:space="preserve"> 37.7</v>
      </c>
    </row>
    <row r="1052" spans="1:9">
      <c r="A1052" s="235"/>
      <c r="B1052" s="236"/>
      <c r="C1052" s="256"/>
      <c r="D1052" s="236"/>
      <c r="E1052" s="272" t="s">
        <v>350</v>
      </c>
      <c r="F1052" s="334" t="str">
        <f t="shared" si="98"/>
        <v>N0151_19</v>
      </c>
      <c r="G1052" s="8" t="s">
        <v>350</v>
      </c>
      <c r="H1052" s="8" t="str">
        <f t="shared" si="96"/>
        <v>19</v>
      </c>
      <c r="I1052" s="8" t="str">
        <f>VLOOKUP(H1052,燃料種!$A$2:$C$33,3,FALSE)</f>
        <v xml:space="preserve"> 39.1</v>
      </c>
    </row>
    <row r="1053" spans="1:9">
      <c r="A1053" s="235"/>
      <c r="B1053" s="236"/>
      <c r="C1053" s="256"/>
      <c r="D1053" s="236"/>
      <c r="E1053" s="272" t="s">
        <v>351</v>
      </c>
      <c r="F1053" s="334" t="str">
        <f t="shared" si="98"/>
        <v>N0151_20</v>
      </c>
      <c r="G1053" s="8" t="s">
        <v>351</v>
      </c>
      <c r="H1053" s="8" t="str">
        <f t="shared" si="96"/>
        <v>20</v>
      </c>
      <c r="I1053" s="8" t="str">
        <f>VLOOKUP(H1053,燃料種!$A$2:$C$33,3,FALSE)</f>
        <v xml:space="preserve"> 41.9</v>
      </c>
    </row>
    <row r="1054" spans="1:9">
      <c r="A1054" s="235"/>
      <c r="B1054" s="236"/>
      <c r="C1054" s="256"/>
      <c r="D1054" s="236"/>
      <c r="E1054" s="272" t="s">
        <v>352</v>
      </c>
      <c r="F1054" s="334" t="str">
        <f t="shared" si="98"/>
        <v>N0151_21</v>
      </c>
      <c r="G1054" s="8" t="s">
        <v>352</v>
      </c>
      <c r="H1054" s="8" t="str">
        <f t="shared" si="96"/>
        <v>21</v>
      </c>
      <c r="I1054" s="8" t="str">
        <f>VLOOKUP(H1054,燃料種!$A$2:$C$33,3,FALSE)</f>
        <v xml:space="preserve"> 40.2</v>
      </c>
    </row>
    <row r="1055" spans="1:9">
      <c r="A1055" s="235"/>
      <c r="B1055" s="236"/>
      <c r="C1055" s="256"/>
      <c r="D1055" s="19"/>
      <c r="E1055" s="272" t="s">
        <v>353</v>
      </c>
      <c r="F1055" s="334" t="str">
        <f t="shared" si="98"/>
        <v>N0151_22</v>
      </c>
      <c r="G1055" s="8" t="s">
        <v>353</v>
      </c>
      <c r="H1055" s="8" t="str">
        <f t="shared" si="96"/>
        <v>22</v>
      </c>
      <c r="I1055" s="8" t="str">
        <f>VLOOKUP(H1055,燃料種!$A$2:$C$33,3,FALSE)</f>
        <v xml:space="preserve"> 37.9</v>
      </c>
    </row>
    <row r="1056" spans="1:9">
      <c r="A1056" s="235"/>
      <c r="B1056" s="236"/>
      <c r="C1056" s="256"/>
      <c r="D1056" s="262" t="s">
        <v>1850</v>
      </c>
      <c r="E1056" s="272" t="s">
        <v>332</v>
      </c>
      <c r="F1056" s="334" t="str">
        <f t="shared" ref="F1056:F1064" si="99">LEFT($D$1056,5)&amp;"_"&amp;LEFT(E1056,2)</f>
        <v>N0152_23</v>
      </c>
      <c r="G1056" s="8" t="s">
        <v>332</v>
      </c>
      <c r="H1056" s="8" t="str">
        <f t="shared" si="96"/>
        <v>23</v>
      </c>
      <c r="I1056" s="8" t="str">
        <f>VLOOKUP(H1056,燃料種!$A$2:$C$33,3,FALSE)</f>
        <v xml:space="preserve"> 50.8</v>
      </c>
    </row>
    <row r="1057" spans="1:9">
      <c r="A1057" s="235"/>
      <c r="B1057" s="236"/>
      <c r="C1057" s="256"/>
      <c r="D1057" s="236"/>
      <c r="E1057" s="272" t="s">
        <v>333</v>
      </c>
      <c r="F1057" s="334" t="str">
        <f t="shared" si="99"/>
        <v>N0152_24</v>
      </c>
      <c r="G1057" s="8" t="s">
        <v>333</v>
      </c>
      <c r="H1057" s="8" t="str">
        <f t="shared" si="96"/>
        <v>24</v>
      </c>
      <c r="I1057" s="8" t="str">
        <f>VLOOKUP(H1057,燃料種!$A$2:$C$33,3,FALSE)</f>
        <v xml:space="preserve"> 44.9</v>
      </c>
    </row>
    <row r="1058" spans="1:9">
      <c r="A1058" s="235"/>
      <c r="B1058" s="236"/>
      <c r="C1058" s="256"/>
      <c r="D1058" s="236"/>
      <c r="E1058" s="272" t="s">
        <v>334</v>
      </c>
      <c r="F1058" s="334" t="str">
        <f t="shared" si="99"/>
        <v>N0152_25</v>
      </c>
      <c r="G1058" s="8" t="s">
        <v>334</v>
      </c>
      <c r="H1058" s="8" t="str">
        <f t="shared" si="96"/>
        <v>25</v>
      </c>
      <c r="I1058" s="8" t="str">
        <f>VLOOKUP(H1058,燃料種!$A$2:$C$33,3,FALSE)</f>
        <v xml:space="preserve"> 54.6</v>
      </c>
    </row>
    <row r="1059" spans="1:9">
      <c r="A1059" s="235"/>
      <c r="B1059" s="236"/>
      <c r="C1059" s="256"/>
      <c r="D1059" s="236"/>
      <c r="E1059" s="272" t="s">
        <v>335</v>
      </c>
      <c r="F1059" s="334" t="str">
        <f t="shared" si="99"/>
        <v>N0152_26</v>
      </c>
      <c r="G1059" s="8" t="s">
        <v>335</v>
      </c>
      <c r="H1059" s="8" t="str">
        <f t="shared" si="96"/>
        <v>26</v>
      </c>
      <c r="I1059" s="8" t="str">
        <f>VLOOKUP(H1059,燃料種!$A$2:$C$33,3,FALSE)</f>
        <v xml:space="preserve"> 43.5</v>
      </c>
    </row>
    <row r="1060" spans="1:9">
      <c r="A1060" s="235"/>
      <c r="B1060" s="236"/>
      <c r="C1060" s="256"/>
      <c r="D1060" s="236"/>
      <c r="E1060" s="272" t="s">
        <v>336</v>
      </c>
      <c r="F1060" s="334" t="str">
        <f t="shared" si="99"/>
        <v>N0152_27</v>
      </c>
      <c r="G1060" s="8" t="s">
        <v>336</v>
      </c>
      <c r="H1060" s="8" t="str">
        <f t="shared" si="96"/>
        <v>27</v>
      </c>
      <c r="I1060" s="8" t="str">
        <f>VLOOKUP(H1060,燃料種!$A$2:$C$33,3,FALSE)</f>
        <v xml:space="preserve"> 21.1</v>
      </c>
    </row>
    <row r="1061" spans="1:9">
      <c r="A1061" s="235"/>
      <c r="B1061" s="236"/>
      <c r="C1061" s="256"/>
      <c r="D1061" s="236"/>
      <c r="E1061" s="272" t="s">
        <v>337</v>
      </c>
      <c r="F1061" s="334" t="str">
        <f t="shared" si="99"/>
        <v>N0152_28</v>
      </c>
      <c r="G1061" s="8" t="s">
        <v>337</v>
      </c>
      <c r="H1061" s="8" t="str">
        <f t="shared" si="96"/>
        <v>28</v>
      </c>
      <c r="I1061" s="8" t="str">
        <f>VLOOKUP(H1061,燃料種!$A$2:$C$33,3,FALSE)</f>
        <v xml:space="preserve"> 3.41</v>
      </c>
    </row>
    <row r="1062" spans="1:9">
      <c r="A1062" s="235"/>
      <c r="B1062" s="236"/>
      <c r="C1062" s="256"/>
      <c r="D1062" s="236"/>
      <c r="E1062" s="272" t="s">
        <v>338</v>
      </c>
      <c r="F1062" s="334" t="str">
        <f t="shared" si="99"/>
        <v>N0152_29</v>
      </c>
      <c r="G1062" s="8" t="s">
        <v>338</v>
      </c>
      <c r="H1062" s="8" t="str">
        <f t="shared" si="96"/>
        <v>29</v>
      </c>
      <c r="I1062" s="8" t="str">
        <f>VLOOKUP(H1062,燃料種!$A$2:$C$33,3,FALSE)</f>
        <v xml:space="preserve"> 8.41</v>
      </c>
    </row>
    <row r="1063" spans="1:9">
      <c r="A1063" s="235"/>
      <c r="B1063" s="236"/>
      <c r="C1063" s="256"/>
      <c r="D1063" s="236"/>
      <c r="E1063" s="272" t="s">
        <v>929</v>
      </c>
      <c r="F1063" s="334" t="str">
        <f t="shared" si="99"/>
        <v>N0152_30</v>
      </c>
      <c r="G1063" s="8" t="s">
        <v>339</v>
      </c>
      <c r="H1063" s="8" t="str">
        <f t="shared" si="96"/>
        <v>30</v>
      </c>
      <c r="I1063" s="8" t="str">
        <f>VLOOKUP(H1063,燃料種!$A$2:$C$33,3,FALSE)</f>
        <v>46.04655</v>
      </c>
    </row>
    <row r="1064" spans="1:9">
      <c r="A1064" s="235"/>
      <c r="B1064" s="236"/>
      <c r="C1064" s="256"/>
      <c r="D1064" s="19"/>
      <c r="E1064" s="272" t="s">
        <v>340</v>
      </c>
      <c r="F1064" s="334" t="str">
        <f t="shared" si="99"/>
        <v>N0152_31</v>
      </c>
      <c r="G1064" s="8" t="s">
        <v>340</v>
      </c>
      <c r="H1064" s="8" t="str">
        <f t="shared" si="96"/>
        <v>31</v>
      </c>
      <c r="I1064" s="8" t="str">
        <f>VLOOKUP(H1064,燃料種!$A$2:$C$33,3,FALSE)</f>
        <v xml:space="preserve"> 28.5</v>
      </c>
    </row>
    <row r="1065" spans="1:9">
      <c r="A1065" s="235"/>
      <c r="B1065" s="236"/>
      <c r="C1065" s="256"/>
      <c r="D1065" s="262" t="s">
        <v>1851</v>
      </c>
      <c r="E1065" s="272" t="s">
        <v>325</v>
      </c>
      <c r="F1065" s="334" t="str">
        <f t="shared" ref="F1065:F1073" si="100">LEFT($D$1065,5)&amp;"_"&amp;LEFT(E1065,2)</f>
        <v>N0153_01</v>
      </c>
      <c r="G1065" s="8" t="s">
        <v>325</v>
      </c>
      <c r="H1065" s="8" t="str">
        <f t="shared" si="96"/>
        <v>01</v>
      </c>
      <c r="I1065" s="8" t="str">
        <f>VLOOKUP(H1065,燃料種!$A$2:$C$33,3,FALSE)</f>
        <v xml:space="preserve"> 29.0</v>
      </c>
    </row>
    <row r="1066" spans="1:9">
      <c r="A1066" s="235"/>
      <c r="B1066" s="236"/>
      <c r="C1066" s="256"/>
      <c r="D1066" s="236"/>
      <c r="E1066" s="272" t="s">
        <v>326</v>
      </c>
      <c r="F1066" s="334" t="str">
        <f t="shared" si="100"/>
        <v>N0153_02</v>
      </c>
      <c r="G1066" s="8" t="s">
        <v>326</v>
      </c>
      <c r="H1066" s="8" t="str">
        <f t="shared" si="96"/>
        <v>02</v>
      </c>
      <c r="I1066" s="8" t="str">
        <f>VLOOKUP(H1066,燃料種!$A$2:$C$33,3,FALSE)</f>
        <v xml:space="preserve"> 25.7</v>
      </c>
    </row>
    <row r="1067" spans="1:9">
      <c r="A1067" s="235"/>
      <c r="B1067" s="236"/>
      <c r="C1067" s="256"/>
      <c r="D1067" s="236"/>
      <c r="E1067" s="272" t="s">
        <v>327</v>
      </c>
      <c r="F1067" s="334" t="str">
        <f t="shared" si="100"/>
        <v>N0153_03</v>
      </c>
      <c r="G1067" s="8" t="s">
        <v>327</v>
      </c>
      <c r="H1067" s="8" t="str">
        <f t="shared" si="96"/>
        <v>03</v>
      </c>
      <c r="I1067" s="8" t="str">
        <f>VLOOKUP(H1067,燃料種!$A$2:$C$33,3,FALSE)</f>
        <v xml:space="preserve"> 26.9</v>
      </c>
    </row>
    <row r="1068" spans="1:9">
      <c r="A1068" s="235"/>
      <c r="B1068" s="236"/>
      <c r="C1068" s="256"/>
      <c r="D1068" s="236"/>
      <c r="E1068" s="272" t="s">
        <v>328</v>
      </c>
      <c r="F1068" s="334" t="str">
        <f t="shared" si="100"/>
        <v>N0153_04</v>
      </c>
      <c r="G1068" s="8" t="s">
        <v>328</v>
      </c>
      <c r="H1068" s="8" t="str">
        <f t="shared" si="96"/>
        <v>04</v>
      </c>
      <c r="I1068" s="8" t="str">
        <f>VLOOKUP(H1068,燃料種!$A$2:$C$33,3,FALSE)</f>
        <v xml:space="preserve"> 29.4</v>
      </c>
    </row>
    <row r="1069" spans="1:9">
      <c r="A1069" s="235"/>
      <c r="B1069" s="236"/>
      <c r="C1069" s="256"/>
      <c r="D1069" s="236"/>
      <c r="E1069" s="272" t="s">
        <v>329</v>
      </c>
      <c r="F1069" s="334" t="str">
        <f t="shared" si="100"/>
        <v>N0153_05</v>
      </c>
      <c r="G1069" s="8" t="s">
        <v>329</v>
      </c>
      <c r="H1069" s="8" t="str">
        <f t="shared" si="96"/>
        <v>05</v>
      </c>
      <c r="I1069" s="8" t="str">
        <f>VLOOKUP(H1069,燃料種!$A$2:$C$33,3,FALSE)</f>
        <v xml:space="preserve"> 29.9</v>
      </c>
    </row>
    <row r="1070" spans="1:9">
      <c r="A1070" s="235"/>
      <c r="B1070" s="236"/>
      <c r="C1070" s="256"/>
      <c r="D1070" s="236"/>
      <c r="E1070" s="272" t="s">
        <v>330</v>
      </c>
      <c r="F1070" s="334" t="str">
        <f t="shared" si="100"/>
        <v>N0153_06</v>
      </c>
      <c r="G1070" s="8" t="s">
        <v>330</v>
      </c>
      <c r="H1070" s="8" t="str">
        <f t="shared" si="96"/>
        <v>06</v>
      </c>
      <c r="I1070" s="8" t="str">
        <f>VLOOKUP(H1070,燃料種!$A$2:$C$33,3,FALSE)</f>
        <v xml:space="preserve"> 23.9</v>
      </c>
    </row>
    <row r="1071" spans="1:9">
      <c r="A1071" s="235"/>
      <c r="B1071" s="236"/>
      <c r="C1071" s="256"/>
      <c r="D1071" s="236"/>
      <c r="E1071" s="272" t="s">
        <v>322</v>
      </c>
      <c r="F1071" s="334" t="str">
        <f t="shared" si="100"/>
        <v>N0153_07</v>
      </c>
      <c r="G1071" s="8" t="s">
        <v>322</v>
      </c>
      <c r="H1071" s="8" t="str">
        <f t="shared" si="96"/>
        <v>07</v>
      </c>
      <c r="I1071" s="8" t="str">
        <f>VLOOKUP(H1071,燃料種!$A$2:$C$33,3,FALSE)</f>
        <v xml:space="preserve"> 14.4</v>
      </c>
    </row>
    <row r="1072" spans="1:9">
      <c r="A1072" s="235"/>
      <c r="B1072" s="236"/>
      <c r="C1072" s="256"/>
      <c r="D1072" s="236"/>
      <c r="E1072" s="272" t="s">
        <v>323</v>
      </c>
      <c r="F1072" s="334" t="str">
        <f t="shared" si="100"/>
        <v>N0153_08</v>
      </c>
      <c r="G1072" s="8" t="s">
        <v>323</v>
      </c>
      <c r="H1072" s="8" t="str">
        <f t="shared" si="96"/>
        <v>08</v>
      </c>
      <c r="I1072" s="8" t="str">
        <f>VLOOKUP(H1072,燃料種!$A$2:$C$33,3,FALSE)</f>
        <v xml:space="preserve"> 30.5</v>
      </c>
    </row>
    <row r="1073" spans="1:9">
      <c r="A1073" s="235"/>
      <c r="B1073" s="236"/>
      <c r="C1073" s="256"/>
      <c r="D1073" s="19"/>
      <c r="E1073" s="272" t="s">
        <v>331</v>
      </c>
      <c r="F1073" s="334" t="str">
        <f t="shared" si="100"/>
        <v>N0153_09</v>
      </c>
      <c r="G1073" s="8" t="s">
        <v>331</v>
      </c>
      <c r="H1073" s="8" t="str">
        <f t="shared" si="96"/>
        <v>09</v>
      </c>
      <c r="I1073" s="8" t="str">
        <f>VLOOKUP(H1073,燃料種!$A$2:$C$33,3,FALSE)</f>
        <v xml:space="preserve"> 33.1</v>
      </c>
    </row>
    <row r="1074" spans="1:9">
      <c r="A1074" s="235"/>
      <c r="B1074" s="236"/>
      <c r="C1074" s="256"/>
      <c r="D1074" s="262" t="s">
        <v>1852</v>
      </c>
      <c r="E1074" s="272" t="s">
        <v>341</v>
      </c>
      <c r="F1074" s="334" t="str">
        <f t="shared" ref="F1074:F1086" si="101">LEFT($D$1074,5)&amp;"_"&amp;LEFT(E1074,2)</f>
        <v>N0154_10</v>
      </c>
      <c r="G1074" s="8" t="s">
        <v>341</v>
      </c>
      <c r="H1074" s="8" t="str">
        <f t="shared" si="96"/>
        <v>10</v>
      </c>
      <c r="I1074" s="8" t="str">
        <f>VLOOKUP(H1074,燃料種!$A$2:$C$33,3,FALSE)</f>
        <v xml:space="preserve"> 37.3</v>
      </c>
    </row>
    <row r="1075" spans="1:9">
      <c r="A1075" s="235"/>
      <c r="B1075" s="236"/>
      <c r="C1075" s="256"/>
      <c r="D1075" s="236"/>
      <c r="E1075" s="272" t="s">
        <v>342</v>
      </c>
      <c r="F1075" s="334" t="str">
        <f t="shared" si="101"/>
        <v>N0154_11</v>
      </c>
      <c r="G1075" s="8" t="s">
        <v>342</v>
      </c>
      <c r="H1075" s="8" t="str">
        <f t="shared" si="96"/>
        <v>11</v>
      </c>
      <c r="I1075" s="8" t="str">
        <f>VLOOKUP(H1075,燃料種!$A$2:$C$33,3,FALSE)</f>
        <v xml:space="preserve"> 40.9</v>
      </c>
    </row>
    <row r="1076" spans="1:9">
      <c r="A1076" s="235"/>
      <c r="B1076" s="236"/>
      <c r="C1076" s="256"/>
      <c r="D1076" s="236"/>
      <c r="E1076" s="272" t="s">
        <v>343</v>
      </c>
      <c r="F1076" s="334" t="str">
        <f t="shared" si="101"/>
        <v>N0154_12</v>
      </c>
      <c r="G1076" s="8" t="s">
        <v>343</v>
      </c>
      <c r="H1076" s="8" t="str">
        <f t="shared" si="96"/>
        <v>12</v>
      </c>
      <c r="I1076" s="8" t="str">
        <f>VLOOKUP(H1076,燃料種!$A$2:$C$33,3,FALSE)</f>
        <v xml:space="preserve"> 35.3</v>
      </c>
    </row>
    <row r="1077" spans="1:9">
      <c r="A1077" s="235"/>
      <c r="B1077" s="236"/>
      <c r="C1077" s="256"/>
      <c r="D1077" s="236"/>
      <c r="E1077" s="272" t="s">
        <v>344</v>
      </c>
      <c r="F1077" s="334" t="str">
        <f t="shared" si="101"/>
        <v>N0154_13</v>
      </c>
      <c r="G1077" s="8" t="s">
        <v>344</v>
      </c>
      <c r="H1077" s="8" t="str">
        <f t="shared" si="96"/>
        <v>13</v>
      </c>
      <c r="I1077" s="8" t="str">
        <f>VLOOKUP(H1077,燃料種!$A$2:$C$33,3,FALSE)</f>
        <v xml:space="preserve"> 38.2</v>
      </c>
    </row>
    <row r="1078" spans="1:9">
      <c r="A1078" s="235"/>
      <c r="B1078" s="236"/>
      <c r="C1078" s="256"/>
      <c r="D1078" s="236"/>
      <c r="E1078" s="272" t="s">
        <v>345</v>
      </c>
      <c r="F1078" s="334" t="str">
        <f t="shared" si="101"/>
        <v>N0154_14</v>
      </c>
      <c r="G1078" s="8" t="s">
        <v>345</v>
      </c>
      <c r="H1078" s="8" t="str">
        <f t="shared" si="96"/>
        <v>14</v>
      </c>
      <c r="I1078" s="8" t="str">
        <f>VLOOKUP(H1078,燃料種!$A$2:$C$33,3,FALSE)</f>
        <v xml:space="preserve"> 34.6</v>
      </c>
    </row>
    <row r="1079" spans="1:9">
      <c r="A1079" s="235"/>
      <c r="B1079" s="236"/>
      <c r="C1079" s="256"/>
      <c r="D1079" s="236"/>
      <c r="E1079" s="272" t="s">
        <v>346</v>
      </c>
      <c r="F1079" s="334" t="str">
        <f t="shared" si="101"/>
        <v>N0154_15</v>
      </c>
      <c r="G1079" s="8" t="s">
        <v>346</v>
      </c>
      <c r="H1079" s="8" t="str">
        <f t="shared" si="96"/>
        <v>15</v>
      </c>
      <c r="I1079" s="8" t="str">
        <f>VLOOKUP(H1079,燃料種!$A$2:$C$33,3,FALSE)</f>
        <v xml:space="preserve"> 33.6</v>
      </c>
    </row>
    <row r="1080" spans="1:9">
      <c r="A1080" s="235"/>
      <c r="B1080" s="236"/>
      <c r="C1080" s="256"/>
      <c r="D1080" s="236"/>
      <c r="E1080" s="272" t="s">
        <v>347</v>
      </c>
      <c r="F1080" s="334" t="str">
        <f t="shared" si="101"/>
        <v>N0154_16</v>
      </c>
      <c r="G1080" s="8" t="s">
        <v>347</v>
      </c>
      <c r="H1080" s="8" t="str">
        <f t="shared" si="96"/>
        <v>16</v>
      </c>
      <c r="I1080" s="8" t="str">
        <f>VLOOKUP(H1080,燃料種!$A$2:$C$33,3,FALSE)</f>
        <v xml:space="preserve"> 36.7</v>
      </c>
    </row>
    <row r="1081" spans="1:9">
      <c r="A1081" s="235"/>
      <c r="B1081" s="236"/>
      <c r="C1081" s="256"/>
      <c r="D1081" s="236"/>
      <c r="E1081" s="272" t="s">
        <v>348</v>
      </c>
      <c r="F1081" s="334" t="str">
        <f t="shared" si="101"/>
        <v>N0154_17</v>
      </c>
      <c r="G1081" s="8" t="s">
        <v>348</v>
      </c>
      <c r="H1081" s="8" t="str">
        <f t="shared" si="96"/>
        <v>17</v>
      </c>
      <c r="I1081" s="8" t="str">
        <f>VLOOKUP(H1081,燃料種!$A$2:$C$33,3,FALSE)</f>
        <v xml:space="preserve"> 36.7</v>
      </c>
    </row>
    <row r="1082" spans="1:9">
      <c r="A1082" s="235"/>
      <c r="B1082" s="236"/>
      <c r="C1082" s="256"/>
      <c r="D1082" s="236"/>
      <c r="E1082" s="272" t="s">
        <v>349</v>
      </c>
      <c r="F1082" s="334" t="str">
        <f t="shared" si="101"/>
        <v>N0154_18</v>
      </c>
      <c r="G1082" s="8" t="s">
        <v>349</v>
      </c>
      <c r="H1082" s="8" t="str">
        <f t="shared" si="96"/>
        <v>18</v>
      </c>
      <c r="I1082" s="8" t="str">
        <f>VLOOKUP(H1082,燃料種!$A$2:$C$33,3,FALSE)</f>
        <v xml:space="preserve"> 37.7</v>
      </c>
    </row>
    <row r="1083" spans="1:9">
      <c r="A1083" s="235"/>
      <c r="B1083" s="236"/>
      <c r="C1083" s="256"/>
      <c r="D1083" s="236"/>
      <c r="E1083" s="272" t="s">
        <v>350</v>
      </c>
      <c r="F1083" s="334" t="str">
        <f t="shared" si="101"/>
        <v>N0154_19</v>
      </c>
      <c r="G1083" s="8" t="s">
        <v>350</v>
      </c>
      <c r="H1083" s="8" t="str">
        <f t="shared" si="96"/>
        <v>19</v>
      </c>
      <c r="I1083" s="8" t="str">
        <f>VLOOKUP(H1083,燃料種!$A$2:$C$33,3,FALSE)</f>
        <v xml:space="preserve"> 39.1</v>
      </c>
    </row>
    <row r="1084" spans="1:9">
      <c r="A1084" s="235"/>
      <c r="B1084" s="236"/>
      <c r="C1084" s="256"/>
      <c r="D1084" s="236"/>
      <c r="E1084" s="272" t="s">
        <v>351</v>
      </c>
      <c r="F1084" s="334" t="str">
        <f t="shared" si="101"/>
        <v>N0154_20</v>
      </c>
      <c r="G1084" s="8" t="s">
        <v>351</v>
      </c>
      <c r="H1084" s="8" t="str">
        <f t="shared" si="96"/>
        <v>20</v>
      </c>
      <c r="I1084" s="8" t="str">
        <f>VLOOKUP(H1084,燃料種!$A$2:$C$33,3,FALSE)</f>
        <v xml:space="preserve"> 41.9</v>
      </c>
    </row>
    <row r="1085" spans="1:9">
      <c r="A1085" s="235"/>
      <c r="B1085" s="236"/>
      <c r="C1085" s="256"/>
      <c r="D1085" s="236"/>
      <c r="E1085" s="272" t="s">
        <v>352</v>
      </c>
      <c r="F1085" s="334" t="str">
        <f t="shared" si="101"/>
        <v>N0154_21</v>
      </c>
      <c r="G1085" s="8" t="s">
        <v>352</v>
      </c>
      <c r="H1085" s="8" t="str">
        <f t="shared" si="96"/>
        <v>21</v>
      </c>
      <c r="I1085" s="8" t="str">
        <f>VLOOKUP(H1085,燃料種!$A$2:$C$33,3,FALSE)</f>
        <v xml:space="preserve"> 40.2</v>
      </c>
    </row>
    <row r="1086" spans="1:9">
      <c r="A1086" s="235"/>
      <c r="B1086" s="236"/>
      <c r="C1086" s="256"/>
      <c r="D1086" s="19"/>
      <c r="E1086" s="272" t="s">
        <v>353</v>
      </c>
      <c r="F1086" s="334" t="str">
        <f t="shared" si="101"/>
        <v>N0154_22</v>
      </c>
      <c r="G1086" s="8" t="s">
        <v>353</v>
      </c>
      <c r="H1086" s="8" t="str">
        <f t="shared" si="96"/>
        <v>22</v>
      </c>
      <c r="I1086" s="8" t="str">
        <f>VLOOKUP(H1086,燃料種!$A$2:$C$33,3,FALSE)</f>
        <v xml:space="preserve"> 37.9</v>
      </c>
    </row>
    <row r="1087" spans="1:9">
      <c r="A1087" s="235"/>
      <c r="B1087" s="236"/>
      <c r="C1087" s="256"/>
      <c r="D1087" s="262" t="s">
        <v>1853</v>
      </c>
      <c r="E1087" s="272" t="s">
        <v>332</v>
      </c>
      <c r="F1087" s="334" t="str">
        <f t="shared" ref="F1087:F1095" si="102">LEFT($D$1087,5)&amp;"_"&amp;LEFT(E1087,2)</f>
        <v>N0155_23</v>
      </c>
      <c r="G1087" s="8" t="s">
        <v>332</v>
      </c>
      <c r="H1087" s="8" t="str">
        <f t="shared" si="96"/>
        <v>23</v>
      </c>
      <c r="I1087" s="8" t="str">
        <f>VLOOKUP(H1087,燃料種!$A$2:$C$33,3,FALSE)</f>
        <v xml:space="preserve"> 50.8</v>
      </c>
    </row>
    <row r="1088" spans="1:9">
      <c r="A1088" s="235"/>
      <c r="B1088" s="236"/>
      <c r="C1088" s="256"/>
      <c r="D1088" s="236"/>
      <c r="E1088" s="272" t="s">
        <v>333</v>
      </c>
      <c r="F1088" s="334" t="str">
        <f t="shared" si="102"/>
        <v>N0155_24</v>
      </c>
      <c r="G1088" s="8" t="s">
        <v>333</v>
      </c>
      <c r="H1088" s="8" t="str">
        <f t="shared" si="96"/>
        <v>24</v>
      </c>
      <c r="I1088" s="8" t="str">
        <f>VLOOKUP(H1088,燃料種!$A$2:$C$33,3,FALSE)</f>
        <v xml:space="preserve"> 44.9</v>
      </c>
    </row>
    <row r="1089" spans="1:9">
      <c r="A1089" s="235"/>
      <c r="B1089" s="236"/>
      <c r="C1089" s="256"/>
      <c r="D1089" s="236"/>
      <c r="E1089" s="272" t="s">
        <v>334</v>
      </c>
      <c r="F1089" s="334" t="str">
        <f t="shared" si="102"/>
        <v>N0155_25</v>
      </c>
      <c r="G1089" s="8" t="s">
        <v>334</v>
      </c>
      <c r="H1089" s="8" t="str">
        <f t="shared" si="96"/>
        <v>25</v>
      </c>
      <c r="I1089" s="8" t="str">
        <f>VLOOKUP(H1089,燃料種!$A$2:$C$33,3,FALSE)</f>
        <v xml:space="preserve"> 54.6</v>
      </c>
    </row>
    <row r="1090" spans="1:9">
      <c r="A1090" s="235"/>
      <c r="B1090" s="236"/>
      <c r="C1090" s="256"/>
      <c r="D1090" s="236"/>
      <c r="E1090" s="272" t="s">
        <v>335</v>
      </c>
      <c r="F1090" s="334" t="str">
        <f t="shared" si="102"/>
        <v>N0155_26</v>
      </c>
      <c r="G1090" s="8" t="s">
        <v>335</v>
      </c>
      <c r="H1090" s="8" t="str">
        <f t="shared" si="96"/>
        <v>26</v>
      </c>
      <c r="I1090" s="8" t="str">
        <f>VLOOKUP(H1090,燃料種!$A$2:$C$33,3,FALSE)</f>
        <v xml:space="preserve"> 43.5</v>
      </c>
    </row>
    <row r="1091" spans="1:9">
      <c r="A1091" s="235"/>
      <c r="B1091" s="236"/>
      <c r="C1091" s="256"/>
      <c r="D1091" s="236"/>
      <c r="E1091" s="272" t="s">
        <v>336</v>
      </c>
      <c r="F1091" s="334" t="str">
        <f t="shared" si="102"/>
        <v>N0155_27</v>
      </c>
      <c r="G1091" s="8" t="s">
        <v>336</v>
      </c>
      <c r="H1091" s="8" t="str">
        <f t="shared" ref="H1091:H1154" si="103">LEFT(G1091,2)</f>
        <v>27</v>
      </c>
      <c r="I1091" s="8" t="str">
        <f>VLOOKUP(H1091,燃料種!$A$2:$C$33,3,FALSE)</f>
        <v xml:space="preserve"> 21.1</v>
      </c>
    </row>
    <row r="1092" spans="1:9">
      <c r="A1092" s="235"/>
      <c r="B1092" s="236"/>
      <c r="C1092" s="256"/>
      <c r="D1092" s="236"/>
      <c r="E1092" s="272" t="s">
        <v>337</v>
      </c>
      <c r="F1092" s="334" t="str">
        <f t="shared" si="102"/>
        <v>N0155_28</v>
      </c>
      <c r="G1092" s="8" t="s">
        <v>337</v>
      </c>
      <c r="H1092" s="8" t="str">
        <f t="shared" si="103"/>
        <v>28</v>
      </c>
      <c r="I1092" s="8" t="str">
        <f>VLOOKUP(H1092,燃料種!$A$2:$C$33,3,FALSE)</f>
        <v xml:space="preserve"> 3.41</v>
      </c>
    </row>
    <row r="1093" spans="1:9">
      <c r="A1093" s="235"/>
      <c r="B1093" s="236"/>
      <c r="C1093" s="256"/>
      <c r="D1093" s="236"/>
      <c r="E1093" s="272" t="s">
        <v>338</v>
      </c>
      <c r="F1093" s="334" t="str">
        <f t="shared" si="102"/>
        <v>N0155_29</v>
      </c>
      <c r="G1093" s="8" t="s">
        <v>338</v>
      </c>
      <c r="H1093" s="8" t="str">
        <f t="shared" si="103"/>
        <v>29</v>
      </c>
      <c r="I1093" s="8" t="str">
        <f>VLOOKUP(H1093,燃料種!$A$2:$C$33,3,FALSE)</f>
        <v xml:space="preserve"> 8.41</v>
      </c>
    </row>
    <row r="1094" spans="1:9">
      <c r="A1094" s="235"/>
      <c r="B1094" s="236"/>
      <c r="C1094" s="256"/>
      <c r="D1094" s="236"/>
      <c r="E1094" s="272" t="s">
        <v>929</v>
      </c>
      <c r="F1094" s="334" t="str">
        <f t="shared" si="102"/>
        <v>N0155_30</v>
      </c>
      <c r="G1094" s="8" t="s">
        <v>339</v>
      </c>
      <c r="H1094" s="8" t="str">
        <f t="shared" si="103"/>
        <v>30</v>
      </c>
      <c r="I1094" s="8" t="str">
        <f>VLOOKUP(H1094,燃料種!$A$2:$C$33,3,FALSE)</f>
        <v>46.04655</v>
      </c>
    </row>
    <row r="1095" spans="1:9">
      <c r="A1095" s="235"/>
      <c r="B1095" s="236"/>
      <c r="C1095" s="256"/>
      <c r="D1095" s="19"/>
      <c r="E1095" s="272" t="s">
        <v>340</v>
      </c>
      <c r="F1095" s="334" t="str">
        <f t="shared" si="102"/>
        <v>N0155_31</v>
      </c>
      <c r="G1095" s="8" t="s">
        <v>340</v>
      </c>
      <c r="H1095" s="8" t="str">
        <f t="shared" si="103"/>
        <v>31</v>
      </c>
      <c r="I1095" s="8" t="str">
        <f>VLOOKUP(H1095,燃料種!$A$2:$C$33,3,FALSE)</f>
        <v xml:space="preserve"> 28.5</v>
      </c>
    </row>
    <row r="1096" spans="1:9">
      <c r="A1096" s="235"/>
      <c r="B1096" s="236"/>
      <c r="C1096" s="256"/>
      <c r="D1096" s="262" t="s">
        <v>1854</v>
      </c>
      <c r="E1096" s="272" t="s">
        <v>325</v>
      </c>
      <c r="F1096" s="334" t="str">
        <f t="shared" ref="F1096:F1104" si="104">LEFT($D$1096,5)&amp;"_"&amp;LEFT(E1096,2)</f>
        <v>N0156_01</v>
      </c>
      <c r="G1096" s="8" t="s">
        <v>325</v>
      </c>
      <c r="H1096" s="8" t="str">
        <f t="shared" si="103"/>
        <v>01</v>
      </c>
      <c r="I1096" s="8" t="str">
        <f>VLOOKUP(H1096,燃料種!$A$2:$C$33,3,FALSE)</f>
        <v xml:space="preserve"> 29.0</v>
      </c>
    </row>
    <row r="1097" spans="1:9">
      <c r="A1097" s="235"/>
      <c r="B1097" s="236"/>
      <c r="C1097" s="256"/>
      <c r="D1097" s="236"/>
      <c r="E1097" s="272" t="s">
        <v>326</v>
      </c>
      <c r="F1097" s="334" t="str">
        <f t="shared" si="104"/>
        <v>N0156_02</v>
      </c>
      <c r="G1097" s="8" t="s">
        <v>326</v>
      </c>
      <c r="H1097" s="8" t="str">
        <f t="shared" si="103"/>
        <v>02</v>
      </c>
      <c r="I1097" s="8" t="str">
        <f>VLOOKUP(H1097,燃料種!$A$2:$C$33,3,FALSE)</f>
        <v xml:space="preserve"> 25.7</v>
      </c>
    </row>
    <row r="1098" spans="1:9">
      <c r="A1098" s="235"/>
      <c r="B1098" s="236"/>
      <c r="C1098" s="256"/>
      <c r="D1098" s="236"/>
      <c r="E1098" s="272" t="s">
        <v>327</v>
      </c>
      <c r="F1098" s="334" t="str">
        <f t="shared" si="104"/>
        <v>N0156_03</v>
      </c>
      <c r="G1098" s="8" t="s">
        <v>327</v>
      </c>
      <c r="H1098" s="8" t="str">
        <f t="shared" si="103"/>
        <v>03</v>
      </c>
      <c r="I1098" s="8" t="str">
        <f>VLOOKUP(H1098,燃料種!$A$2:$C$33,3,FALSE)</f>
        <v xml:space="preserve"> 26.9</v>
      </c>
    </row>
    <row r="1099" spans="1:9">
      <c r="A1099" s="235"/>
      <c r="B1099" s="236"/>
      <c r="C1099" s="256"/>
      <c r="D1099" s="236"/>
      <c r="E1099" s="272" t="s">
        <v>328</v>
      </c>
      <c r="F1099" s="334" t="str">
        <f t="shared" si="104"/>
        <v>N0156_04</v>
      </c>
      <c r="G1099" s="8" t="s">
        <v>328</v>
      </c>
      <c r="H1099" s="8" t="str">
        <f t="shared" si="103"/>
        <v>04</v>
      </c>
      <c r="I1099" s="8" t="str">
        <f>VLOOKUP(H1099,燃料種!$A$2:$C$33,3,FALSE)</f>
        <v xml:space="preserve"> 29.4</v>
      </c>
    </row>
    <row r="1100" spans="1:9">
      <c r="A1100" s="235"/>
      <c r="B1100" s="236"/>
      <c r="C1100" s="256"/>
      <c r="D1100" s="236"/>
      <c r="E1100" s="272" t="s">
        <v>329</v>
      </c>
      <c r="F1100" s="334" t="str">
        <f t="shared" si="104"/>
        <v>N0156_05</v>
      </c>
      <c r="G1100" s="8" t="s">
        <v>329</v>
      </c>
      <c r="H1100" s="8" t="str">
        <f t="shared" si="103"/>
        <v>05</v>
      </c>
      <c r="I1100" s="8" t="str">
        <f>VLOOKUP(H1100,燃料種!$A$2:$C$33,3,FALSE)</f>
        <v xml:space="preserve"> 29.9</v>
      </c>
    </row>
    <row r="1101" spans="1:9">
      <c r="A1101" s="235"/>
      <c r="B1101" s="236"/>
      <c r="C1101" s="256"/>
      <c r="D1101" s="236"/>
      <c r="E1101" s="272" t="s">
        <v>330</v>
      </c>
      <c r="F1101" s="334" t="str">
        <f t="shared" si="104"/>
        <v>N0156_06</v>
      </c>
      <c r="G1101" s="8" t="s">
        <v>330</v>
      </c>
      <c r="H1101" s="8" t="str">
        <f t="shared" si="103"/>
        <v>06</v>
      </c>
      <c r="I1101" s="8" t="str">
        <f>VLOOKUP(H1101,燃料種!$A$2:$C$33,3,FALSE)</f>
        <v xml:space="preserve"> 23.9</v>
      </c>
    </row>
    <row r="1102" spans="1:9">
      <c r="A1102" s="235"/>
      <c r="B1102" s="236"/>
      <c r="C1102" s="256"/>
      <c r="D1102" s="236"/>
      <c r="E1102" s="272" t="s">
        <v>322</v>
      </c>
      <c r="F1102" s="334" t="str">
        <f t="shared" si="104"/>
        <v>N0156_07</v>
      </c>
      <c r="G1102" s="8" t="s">
        <v>322</v>
      </c>
      <c r="H1102" s="8" t="str">
        <f t="shared" si="103"/>
        <v>07</v>
      </c>
      <c r="I1102" s="8" t="str">
        <f>VLOOKUP(H1102,燃料種!$A$2:$C$33,3,FALSE)</f>
        <v xml:space="preserve"> 14.4</v>
      </c>
    </row>
    <row r="1103" spans="1:9">
      <c r="A1103" s="235"/>
      <c r="B1103" s="236"/>
      <c r="C1103" s="256"/>
      <c r="D1103" s="236"/>
      <c r="E1103" s="272" t="s">
        <v>323</v>
      </c>
      <c r="F1103" s="334" t="str">
        <f t="shared" si="104"/>
        <v>N0156_08</v>
      </c>
      <c r="G1103" s="8" t="s">
        <v>323</v>
      </c>
      <c r="H1103" s="8" t="str">
        <f t="shared" si="103"/>
        <v>08</v>
      </c>
      <c r="I1103" s="8" t="str">
        <f>VLOOKUP(H1103,燃料種!$A$2:$C$33,3,FALSE)</f>
        <v xml:space="preserve"> 30.5</v>
      </c>
    </row>
    <row r="1104" spans="1:9">
      <c r="A1104" s="235"/>
      <c r="B1104" s="236"/>
      <c r="C1104" s="256"/>
      <c r="D1104" s="19"/>
      <c r="E1104" s="272" t="s">
        <v>331</v>
      </c>
      <c r="F1104" s="334" t="str">
        <f t="shared" si="104"/>
        <v>N0156_09</v>
      </c>
      <c r="G1104" s="8" t="s">
        <v>331</v>
      </c>
      <c r="H1104" s="8" t="str">
        <f t="shared" si="103"/>
        <v>09</v>
      </c>
      <c r="I1104" s="8" t="str">
        <f>VLOOKUP(H1104,燃料種!$A$2:$C$33,3,FALSE)</f>
        <v xml:space="preserve"> 33.1</v>
      </c>
    </row>
    <row r="1105" spans="1:9">
      <c r="A1105" s="235"/>
      <c r="B1105" s="236"/>
      <c r="C1105" s="256"/>
      <c r="D1105" s="262" t="s">
        <v>1855</v>
      </c>
      <c r="E1105" s="272" t="s">
        <v>341</v>
      </c>
      <c r="F1105" s="334" t="str">
        <f t="shared" ref="F1105:F1117" si="105">LEFT($D$1105,5)&amp;"_"&amp;LEFT(E1105,2)</f>
        <v>N0157_10</v>
      </c>
      <c r="G1105" s="8" t="s">
        <v>341</v>
      </c>
      <c r="H1105" s="8" t="str">
        <f t="shared" si="103"/>
        <v>10</v>
      </c>
      <c r="I1105" s="8" t="str">
        <f>VLOOKUP(H1105,燃料種!$A$2:$C$33,3,FALSE)</f>
        <v xml:space="preserve"> 37.3</v>
      </c>
    </row>
    <row r="1106" spans="1:9">
      <c r="A1106" s="235"/>
      <c r="B1106" s="236"/>
      <c r="C1106" s="256"/>
      <c r="D1106" s="236"/>
      <c r="E1106" s="272" t="s">
        <v>342</v>
      </c>
      <c r="F1106" s="334" t="str">
        <f t="shared" si="105"/>
        <v>N0157_11</v>
      </c>
      <c r="G1106" s="8" t="s">
        <v>342</v>
      </c>
      <c r="H1106" s="8" t="str">
        <f t="shared" si="103"/>
        <v>11</v>
      </c>
      <c r="I1106" s="8" t="str">
        <f>VLOOKUP(H1106,燃料種!$A$2:$C$33,3,FALSE)</f>
        <v xml:space="preserve"> 40.9</v>
      </c>
    </row>
    <row r="1107" spans="1:9">
      <c r="A1107" s="235"/>
      <c r="B1107" s="236"/>
      <c r="C1107" s="256"/>
      <c r="D1107" s="236"/>
      <c r="E1107" s="272" t="s">
        <v>343</v>
      </c>
      <c r="F1107" s="334" t="str">
        <f t="shared" si="105"/>
        <v>N0157_12</v>
      </c>
      <c r="G1107" s="8" t="s">
        <v>343</v>
      </c>
      <c r="H1107" s="8" t="str">
        <f t="shared" si="103"/>
        <v>12</v>
      </c>
      <c r="I1107" s="8" t="str">
        <f>VLOOKUP(H1107,燃料種!$A$2:$C$33,3,FALSE)</f>
        <v xml:space="preserve"> 35.3</v>
      </c>
    </row>
    <row r="1108" spans="1:9">
      <c r="A1108" s="235"/>
      <c r="B1108" s="236"/>
      <c r="C1108" s="256"/>
      <c r="D1108" s="236"/>
      <c r="E1108" s="272" t="s">
        <v>344</v>
      </c>
      <c r="F1108" s="334" t="str">
        <f t="shared" si="105"/>
        <v>N0157_13</v>
      </c>
      <c r="G1108" s="8" t="s">
        <v>344</v>
      </c>
      <c r="H1108" s="8" t="str">
        <f t="shared" si="103"/>
        <v>13</v>
      </c>
      <c r="I1108" s="8" t="str">
        <f>VLOOKUP(H1108,燃料種!$A$2:$C$33,3,FALSE)</f>
        <v xml:space="preserve"> 38.2</v>
      </c>
    </row>
    <row r="1109" spans="1:9">
      <c r="A1109" s="235"/>
      <c r="B1109" s="236"/>
      <c r="C1109" s="256"/>
      <c r="D1109" s="236"/>
      <c r="E1109" s="272" t="s">
        <v>345</v>
      </c>
      <c r="F1109" s="334" t="str">
        <f t="shared" si="105"/>
        <v>N0157_14</v>
      </c>
      <c r="G1109" s="8" t="s">
        <v>345</v>
      </c>
      <c r="H1109" s="8" t="str">
        <f t="shared" si="103"/>
        <v>14</v>
      </c>
      <c r="I1109" s="8" t="str">
        <f>VLOOKUP(H1109,燃料種!$A$2:$C$33,3,FALSE)</f>
        <v xml:space="preserve"> 34.6</v>
      </c>
    </row>
    <row r="1110" spans="1:9">
      <c r="A1110" s="235"/>
      <c r="B1110" s="236"/>
      <c r="C1110" s="256"/>
      <c r="D1110" s="236"/>
      <c r="E1110" s="272" t="s">
        <v>346</v>
      </c>
      <c r="F1110" s="334" t="str">
        <f t="shared" si="105"/>
        <v>N0157_15</v>
      </c>
      <c r="G1110" s="8" t="s">
        <v>346</v>
      </c>
      <c r="H1110" s="8" t="str">
        <f t="shared" si="103"/>
        <v>15</v>
      </c>
      <c r="I1110" s="8" t="str">
        <f>VLOOKUP(H1110,燃料種!$A$2:$C$33,3,FALSE)</f>
        <v xml:space="preserve"> 33.6</v>
      </c>
    </row>
    <row r="1111" spans="1:9">
      <c r="A1111" s="235"/>
      <c r="B1111" s="236"/>
      <c r="C1111" s="256"/>
      <c r="D1111" s="236"/>
      <c r="E1111" s="272" t="s">
        <v>347</v>
      </c>
      <c r="F1111" s="334" t="str">
        <f t="shared" si="105"/>
        <v>N0157_16</v>
      </c>
      <c r="G1111" s="8" t="s">
        <v>347</v>
      </c>
      <c r="H1111" s="8" t="str">
        <f t="shared" si="103"/>
        <v>16</v>
      </c>
      <c r="I1111" s="8" t="str">
        <f>VLOOKUP(H1111,燃料種!$A$2:$C$33,3,FALSE)</f>
        <v xml:space="preserve"> 36.7</v>
      </c>
    </row>
    <row r="1112" spans="1:9">
      <c r="A1112" s="235"/>
      <c r="B1112" s="236"/>
      <c r="C1112" s="256"/>
      <c r="D1112" s="236"/>
      <c r="E1112" s="272" t="s">
        <v>348</v>
      </c>
      <c r="F1112" s="334" t="str">
        <f t="shared" si="105"/>
        <v>N0157_17</v>
      </c>
      <c r="G1112" s="8" t="s">
        <v>348</v>
      </c>
      <c r="H1112" s="8" t="str">
        <f t="shared" si="103"/>
        <v>17</v>
      </c>
      <c r="I1112" s="8" t="str">
        <f>VLOOKUP(H1112,燃料種!$A$2:$C$33,3,FALSE)</f>
        <v xml:space="preserve"> 36.7</v>
      </c>
    </row>
    <row r="1113" spans="1:9">
      <c r="A1113" s="235"/>
      <c r="B1113" s="236"/>
      <c r="C1113" s="256"/>
      <c r="D1113" s="236"/>
      <c r="E1113" s="272" t="s">
        <v>349</v>
      </c>
      <c r="F1113" s="334" t="str">
        <f t="shared" si="105"/>
        <v>N0157_18</v>
      </c>
      <c r="G1113" s="8" t="s">
        <v>349</v>
      </c>
      <c r="H1113" s="8" t="str">
        <f t="shared" si="103"/>
        <v>18</v>
      </c>
      <c r="I1113" s="8" t="str">
        <f>VLOOKUP(H1113,燃料種!$A$2:$C$33,3,FALSE)</f>
        <v xml:space="preserve"> 37.7</v>
      </c>
    </row>
    <row r="1114" spans="1:9">
      <c r="A1114" s="235"/>
      <c r="B1114" s="236"/>
      <c r="C1114" s="256"/>
      <c r="D1114" s="236"/>
      <c r="E1114" s="272" t="s">
        <v>350</v>
      </c>
      <c r="F1114" s="334" t="str">
        <f t="shared" si="105"/>
        <v>N0157_19</v>
      </c>
      <c r="G1114" s="8" t="s">
        <v>350</v>
      </c>
      <c r="H1114" s="8" t="str">
        <f t="shared" si="103"/>
        <v>19</v>
      </c>
      <c r="I1114" s="8" t="str">
        <f>VLOOKUP(H1114,燃料種!$A$2:$C$33,3,FALSE)</f>
        <v xml:space="preserve"> 39.1</v>
      </c>
    </row>
    <row r="1115" spans="1:9">
      <c r="A1115" s="235"/>
      <c r="B1115" s="236"/>
      <c r="C1115" s="256"/>
      <c r="D1115" s="236"/>
      <c r="E1115" s="272" t="s">
        <v>351</v>
      </c>
      <c r="F1115" s="334" t="str">
        <f t="shared" si="105"/>
        <v>N0157_20</v>
      </c>
      <c r="G1115" s="8" t="s">
        <v>351</v>
      </c>
      <c r="H1115" s="8" t="str">
        <f t="shared" si="103"/>
        <v>20</v>
      </c>
      <c r="I1115" s="8" t="str">
        <f>VLOOKUP(H1115,燃料種!$A$2:$C$33,3,FALSE)</f>
        <v xml:space="preserve"> 41.9</v>
      </c>
    </row>
    <row r="1116" spans="1:9">
      <c r="A1116" s="235"/>
      <c r="B1116" s="236"/>
      <c r="C1116" s="256"/>
      <c r="D1116" s="236"/>
      <c r="E1116" s="272" t="s">
        <v>352</v>
      </c>
      <c r="F1116" s="334" t="str">
        <f t="shared" si="105"/>
        <v>N0157_21</v>
      </c>
      <c r="G1116" s="8" t="s">
        <v>352</v>
      </c>
      <c r="H1116" s="8" t="str">
        <f t="shared" si="103"/>
        <v>21</v>
      </c>
      <c r="I1116" s="8" t="str">
        <f>VLOOKUP(H1116,燃料種!$A$2:$C$33,3,FALSE)</f>
        <v xml:space="preserve"> 40.2</v>
      </c>
    </row>
    <row r="1117" spans="1:9">
      <c r="A1117" s="235"/>
      <c r="B1117" s="236"/>
      <c r="C1117" s="256"/>
      <c r="D1117" s="19"/>
      <c r="E1117" s="272" t="s">
        <v>353</v>
      </c>
      <c r="F1117" s="334" t="str">
        <f t="shared" si="105"/>
        <v>N0157_22</v>
      </c>
      <c r="G1117" s="8" t="s">
        <v>353</v>
      </c>
      <c r="H1117" s="8" t="str">
        <f t="shared" si="103"/>
        <v>22</v>
      </c>
      <c r="I1117" s="8" t="str">
        <f>VLOOKUP(H1117,燃料種!$A$2:$C$33,3,FALSE)</f>
        <v xml:space="preserve"> 37.9</v>
      </c>
    </row>
    <row r="1118" spans="1:9">
      <c r="A1118" s="235"/>
      <c r="B1118" s="236"/>
      <c r="C1118" s="256"/>
      <c r="D1118" s="262" t="s">
        <v>1856</v>
      </c>
      <c r="E1118" s="272" t="s">
        <v>332</v>
      </c>
      <c r="F1118" s="334" t="str">
        <f t="shared" ref="F1118:F1126" si="106">LEFT($D$1118,5)&amp;"_"&amp;LEFT(E1118,2)</f>
        <v>N0158_23</v>
      </c>
      <c r="G1118" s="8" t="s">
        <v>332</v>
      </c>
      <c r="H1118" s="8" t="str">
        <f t="shared" si="103"/>
        <v>23</v>
      </c>
      <c r="I1118" s="8" t="str">
        <f>VLOOKUP(H1118,燃料種!$A$2:$C$33,3,FALSE)</f>
        <v xml:space="preserve"> 50.8</v>
      </c>
    </row>
    <row r="1119" spans="1:9">
      <c r="A1119" s="235"/>
      <c r="B1119" s="236"/>
      <c r="C1119" s="256"/>
      <c r="D1119" s="236"/>
      <c r="E1119" s="272" t="s">
        <v>333</v>
      </c>
      <c r="F1119" s="334" t="str">
        <f t="shared" si="106"/>
        <v>N0158_24</v>
      </c>
      <c r="G1119" s="8" t="s">
        <v>333</v>
      </c>
      <c r="H1119" s="8" t="str">
        <f t="shared" si="103"/>
        <v>24</v>
      </c>
      <c r="I1119" s="8" t="str">
        <f>VLOOKUP(H1119,燃料種!$A$2:$C$33,3,FALSE)</f>
        <v xml:space="preserve"> 44.9</v>
      </c>
    </row>
    <row r="1120" spans="1:9">
      <c r="A1120" s="235"/>
      <c r="B1120" s="236"/>
      <c r="C1120" s="256"/>
      <c r="D1120" s="236"/>
      <c r="E1120" s="272" t="s">
        <v>334</v>
      </c>
      <c r="F1120" s="334" t="str">
        <f t="shared" si="106"/>
        <v>N0158_25</v>
      </c>
      <c r="G1120" s="8" t="s">
        <v>334</v>
      </c>
      <c r="H1120" s="8" t="str">
        <f t="shared" si="103"/>
        <v>25</v>
      </c>
      <c r="I1120" s="8" t="str">
        <f>VLOOKUP(H1120,燃料種!$A$2:$C$33,3,FALSE)</f>
        <v xml:space="preserve"> 54.6</v>
      </c>
    </row>
    <row r="1121" spans="1:9">
      <c r="A1121" s="235"/>
      <c r="B1121" s="236"/>
      <c r="C1121" s="256"/>
      <c r="D1121" s="236"/>
      <c r="E1121" s="272" t="s">
        <v>335</v>
      </c>
      <c r="F1121" s="334" t="str">
        <f t="shared" si="106"/>
        <v>N0158_26</v>
      </c>
      <c r="G1121" s="8" t="s">
        <v>335</v>
      </c>
      <c r="H1121" s="8" t="str">
        <f t="shared" si="103"/>
        <v>26</v>
      </c>
      <c r="I1121" s="8" t="str">
        <f>VLOOKUP(H1121,燃料種!$A$2:$C$33,3,FALSE)</f>
        <v xml:space="preserve"> 43.5</v>
      </c>
    </row>
    <row r="1122" spans="1:9">
      <c r="A1122" s="235"/>
      <c r="B1122" s="236"/>
      <c r="C1122" s="256"/>
      <c r="D1122" s="236"/>
      <c r="E1122" s="272" t="s">
        <v>336</v>
      </c>
      <c r="F1122" s="334" t="str">
        <f t="shared" si="106"/>
        <v>N0158_27</v>
      </c>
      <c r="G1122" s="8" t="s">
        <v>336</v>
      </c>
      <c r="H1122" s="8" t="str">
        <f t="shared" si="103"/>
        <v>27</v>
      </c>
      <c r="I1122" s="8" t="str">
        <f>VLOOKUP(H1122,燃料種!$A$2:$C$33,3,FALSE)</f>
        <v xml:space="preserve"> 21.1</v>
      </c>
    </row>
    <row r="1123" spans="1:9">
      <c r="A1123" s="235"/>
      <c r="B1123" s="236"/>
      <c r="C1123" s="256"/>
      <c r="D1123" s="236"/>
      <c r="E1123" s="272" t="s">
        <v>337</v>
      </c>
      <c r="F1123" s="334" t="str">
        <f t="shared" si="106"/>
        <v>N0158_28</v>
      </c>
      <c r="G1123" s="8" t="s">
        <v>337</v>
      </c>
      <c r="H1123" s="8" t="str">
        <f t="shared" si="103"/>
        <v>28</v>
      </c>
      <c r="I1123" s="8" t="str">
        <f>VLOOKUP(H1123,燃料種!$A$2:$C$33,3,FALSE)</f>
        <v xml:space="preserve"> 3.41</v>
      </c>
    </row>
    <row r="1124" spans="1:9">
      <c r="A1124" s="235"/>
      <c r="B1124" s="236"/>
      <c r="C1124" s="256"/>
      <c r="D1124" s="236"/>
      <c r="E1124" s="272" t="s">
        <v>338</v>
      </c>
      <c r="F1124" s="334" t="str">
        <f t="shared" si="106"/>
        <v>N0158_29</v>
      </c>
      <c r="G1124" s="8" t="s">
        <v>338</v>
      </c>
      <c r="H1124" s="8" t="str">
        <f t="shared" si="103"/>
        <v>29</v>
      </c>
      <c r="I1124" s="8" t="str">
        <f>VLOOKUP(H1124,燃料種!$A$2:$C$33,3,FALSE)</f>
        <v xml:space="preserve"> 8.41</v>
      </c>
    </row>
    <row r="1125" spans="1:9">
      <c r="A1125" s="235"/>
      <c r="B1125" s="236"/>
      <c r="C1125" s="256"/>
      <c r="D1125" s="236"/>
      <c r="E1125" s="272" t="s">
        <v>929</v>
      </c>
      <c r="F1125" s="334" t="str">
        <f t="shared" si="106"/>
        <v>N0158_30</v>
      </c>
      <c r="G1125" s="8" t="s">
        <v>339</v>
      </c>
      <c r="H1125" s="8" t="str">
        <f t="shared" si="103"/>
        <v>30</v>
      </c>
      <c r="I1125" s="8" t="str">
        <f>VLOOKUP(H1125,燃料種!$A$2:$C$33,3,FALSE)</f>
        <v>46.04655</v>
      </c>
    </row>
    <row r="1126" spans="1:9">
      <c r="A1126" s="235"/>
      <c r="B1126" s="236"/>
      <c r="C1126" s="256"/>
      <c r="D1126" s="19"/>
      <c r="E1126" s="272" t="s">
        <v>340</v>
      </c>
      <c r="F1126" s="334" t="str">
        <f t="shared" si="106"/>
        <v>N0158_31</v>
      </c>
      <c r="G1126" s="8" t="s">
        <v>340</v>
      </c>
      <c r="H1126" s="8" t="str">
        <f t="shared" si="103"/>
        <v>31</v>
      </c>
      <c r="I1126" s="8" t="str">
        <f>VLOOKUP(H1126,燃料種!$A$2:$C$33,3,FALSE)</f>
        <v xml:space="preserve"> 28.5</v>
      </c>
    </row>
    <row r="1127" spans="1:9">
      <c r="A1127" s="235"/>
      <c r="B1127" s="236"/>
      <c r="C1127" s="256"/>
      <c r="D1127" s="262" t="s">
        <v>1857</v>
      </c>
      <c r="E1127" s="272" t="s">
        <v>325</v>
      </c>
      <c r="F1127" s="334" t="str">
        <f t="shared" ref="F1127:F1135" si="107">LEFT($D$1127,5)&amp;"_"&amp;LEFT(E1127,2)</f>
        <v>N0159_01</v>
      </c>
      <c r="G1127" s="8" t="s">
        <v>325</v>
      </c>
      <c r="H1127" s="8" t="str">
        <f t="shared" si="103"/>
        <v>01</v>
      </c>
      <c r="I1127" s="8" t="str">
        <f>VLOOKUP(H1127,燃料種!$A$2:$C$33,3,FALSE)</f>
        <v xml:space="preserve"> 29.0</v>
      </c>
    </row>
    <row r="1128" spans="1:9">
      <c r="A1128" s="235"/>
      <c r="B1128" s="236"/>
      <c r="C1128" s="256"/>
      <c r="D1128" s="236"/>
      <c r="E1128" s="272" t="s">
        <v>326</v>
      </c>
      <c r="F1128" s="334" t="str">
        <f t="shared" si="107"/>
        <v>N0159_02</v>
      </c>
      <c r="G1128" s="8" t="s">
        <v>326</v>
      </c>
      <c r="H1128" s="8" t="str">
        <f t="shared" si="103"/>
        <v>02</v>
      </c>
      <c r="I1128" s="8" t="str">
        <f>VLOOKUP(H1128,燃料種!$A$2:$C$33,3,FALSE)</f>
        <v xml:space="preserve"> 25.7</v>
      </c>
    </row>
    <row r="1129" spans="1:9">
      <c r="A1129" s="235"/>
      <c r="B1129" s="236"/>
      <c r="C1129" s="256"/>
      <c r="D1129" s="236"/>
      <c r="E1129" s="272" t="s">
        <v>327</v>
      </c>
      <c r="F1129" s="334" t="str">
        <f t="shared" si="107"/>
        <v>N0159_03</v>
      </c>
      <c r="G1129" s="8" t="s">
        <v>327</v>
      </c>
      <c r="H1129" s="8" t="str">
        <f t="shared" si="103"/>
        <v>03</v>
      </c>
      <c r="I1129" s="8" t="str">
        <f>VLOOKUP(H1129,燃料種!$A$2:$C$33,3,FALSE)</f>
        <v xml:space="preserve"> 26.9</v>
      </c>
    </row>
    <row r="1130" spans="1:9">
      <c r="A1130" s="235"/>
      <c r="B1130" s="236"/>
      <c r="C1130" s="256"/>
      <c r="D1130" s="236"/>
      <c r="E1130" s="272" t="s">
        <v>328</v>
      </c>
      <c r="F1130" s="334" t="str">
        <f t="shared" si="107"/>
        <v>N0159_04</v>
      </c>
      <c r="G1130" s="8" t="s">
        <v>328</v>
      </c>
      <c r="H1130" s="8" t="str">
        <f t="shared" si="103"/>
        <v>04</v>
      </c>
      <c r="I1130" s="8" t="str">
        <f>VLOOKUP(H1130,燃料種!$A$2:$C$33,3,FALSE)</f>
        <v xml:space="preserve"> 29.4</v>
      </c>
    </row>
    <row r="1131" spans="1:9">
      <c r="A1131" s="235"/>
      <c r="B1131" s="236"/>
      <c r="C1131" s="256"/>
      <c r="D1131" s="236"/>
      <c r="E1131" s="272" t="s">
        <v>329</v>
      </c>
      <c r="F1131" s="334" t="str">
        <f t="shared" si="107"/>
        <v>N0159_05</v>
      </c>
      <c r="G1131" s="8" t="s">
        <v>329</v>
      </c>
      <c r="H1131" s="8" t="str">
        <f t="shared" si="103"/>
        <v>05</v>
      </c>
      <c r="I1131" s="8" t="str">
        <f>VLOOKUP(H1131,燃料種!$A$2:$C$33,3,FALSE)</f>
        <v xml:space="preserve"> 29.9</v>
      </c>
    </row>
    <row r="1132" spans="1:9">
      <c r="A1132" s="235"/>
      <c r="B1132" s="236"/>
      <c r="C1132" s="256"/>
      <c r="D1132" s="236"/>
      <c r="E1132" s="272" t="s">
        <v>330</v>
      </c>
      <c r="F1132" s="334" t="str">
        <f t="shared" si="107"/>
        <v>N0159_06</v>
      </c>
      <c r="G1132" s="8" t="s">
        <v>330</v>
      </c>
      <c r="H1132" s="8" t="str">
        <f t="shared" si="103"/>
        <v>06</v>
      </c>
      <c r="I1132" s="8" t="str">
        <f>VLOOKUP(H1132,燃料種!$A$2:$C$33,3,FALSE)</f>
        <v xml:space="preserve"> 23.9</v>
      </c>
    </row>
    <row r="1133" spans="1:9">
      <c r="A1133" s="235"/>
      <c r="B1133" s="236"/>
      <c r="C1133" s="256"/>
      <c r="D1133" s="236"/>
      <c r="E1133" s="272" t="s">
        <v>322</v>
      </c>
      <c r="F1133" s="334" t="str">
        <f t="shared" si="107"/>
        <v>N0159_07</v>
      </c>
      <c r="G1133" s="8" t="s">
        <v>322</v>
      </c>
      <c r="H1133" s="8" t="str">
        <f t="shared" si="103"/>
        <v>07</v>
      </c>
      <c r="I1133" s="8" t="str">
        <f>VLOOKUP(H1133,燃料種!$A$2:$C$33,3,FALSE)</f>
        <v xml:space="preserve"> 14.4</v>
      </c>
    </row>
    <row r="1134" spans="1:9">
      <c r="A1134" s="235"/>
      <c r="B1134" s="236"/>
      <c r="C1134" s="256"/>
      <c r="D1134" s="236"/>
      <c r="E1134" s="272" t="s">
        <v>323</v>
      </c>
      <c r="F1134" s="334" t="str">
        <f t="shared" si="107"/>
        <v>N0159_08</v>
      </c>
      <c r="G1134" s="8" t="s">
        <v>323</v>
      </c>
      <c r="H1134" s="8" t="str">
        <f t="shared" si="103"/>
        <v>08</v>
      </c>
      <c r="I1134" s="8" t="str">
        <f>VLOOKUP(H1134,燃料種!$A$2:$C$33,3,FALSE)</f>
        <v xml:space="preserve"> 30.5</v>
      </c>
    </row>
    <row r="1135" spans="1:9">
      <c r="A1135" s="235"/>
      <c r="B1135" s="236"/>
      <c r="C1135" s="256"/>
      <c r="D1135" s="19"/>
      <c r="E1135" s="272" t="s">
        <v>331</v>
      </c>
      <c r="F1135" s="334" t="str">
        <f t="shared" si="107"/>
        <v>N0159_09</v>
      </c>
      <c r="G1135" s="8" t="s">
        <v>331</v>
      </c>
      <c r="H1135" s="8" t="str">
        <f t="shared" si="103"/>
        <v>09</v>
      </c>
      <c r="I1135" s="8" t="str">
        <f>VLOOKUP(H1135,燃料種!$A$2:$C$33,3,FALSE)</f>
        <v xml:space="preserve"> 33.1</v>
      </c>
    </row>
    <row r="1136" spans="1:9">
      <c r="A1136" s="235"/>
      <c r="B1136" s="236"/>
      <c r="C1136" s="256"/>
      <c r="D1136" s="262" t="s">
        <v>1858</v>
      </c>
      <c r="E1136" s="272" t="s">
        <v>341</v>
      </c>
      <c r="F1136" s="334" t="str">
        <f t="shared" ref="F1136:F1148" si="108">LEFT($D$1136,5)&amp;"_"&amp;LEFT(E1136,2)</f>
        <v>N0160_10</v>
      </c>
      <c r="G1136" s="8" t="s">
        <v>341</v>
      </c>
      <c r="H1136" s="8" t="str">
        <f t="shared" si="103"/>
        <v>10</v>
      </c>
      <c r="I1136" s="8" t="str">
        <f>VLOOKUP(H1136,燃料種!$A$2:$C$33,3,FALSE)</f>
        <v xml:space="preserve"> 37.3</v>
      </c>
    </row>
    <row r="1137" spans="1:9">
      <c r="A1137" s="235"/>
      <c r="B1137" s="236"/>
      <c r="C1137" s="256"/>
      <c r="D1137" s="236"/>
      <c r="E1137" s="272" t="s">
        <v>342</v>
      </c>
      <c r="F1137" s="334" t="str">
        <f t="shared" si="108"/>
        <v>N0160_11</v>
      </c>
      <c r="G1137" s="8" t="s">
        <v>342</v>
      </c>
      <c r="H1137" s="8" t="str">
        <f t="shared" si="103"/>
        <v>11</v>
      </c>
      <c r="I1137" s="8" t="str">
        <f>VLOOKUP(H1137,燃料種!$A$2:$C$33,3,FALSE)</f>
        <v xml:space="preserve"> 40.9</v>
      </c>
    </row>
    <row r="1138" spans="1:9">
      <c r="A1138" s="235"/>
      <c r="B1138" s="236"/>
      <c r="C1138" s="256"/>
      <c r="D1138" s="236"/>
      <c r="E1138" s="272" t="s">
        <v>343</v>
      </c>
      <c r="F1138" s="334" t="str">
        <f t="shared" si="108"/>
        <v>N0160_12</v>
      </c>
      <c r="G1138" s="8" t="s">
        <v>343</v>
      </c>
      <c r="H1138" s="8" t="str">
        <f t="shared" si="103"/>
        <v>12</v>
      </c>
      <c r="I1138" s="8" t="str">
        <f>VLOOKUP(H1138,燃料種!$A$2:$C$33,3,FALSE)</f>
        <v xml:space="preserve"> 35.3</v>
      </c>
    </row>
    <row r="1139" spans="1:9">
      <c r="A1139" s="235"/>
      <c r="B1139" s="236"/>
      <c r="C1139" s="256"/>
      <c r="D1139" s="236"/>
      <c r="E1139" s="272" t="s">
        <v>344</v>
      </c>
      <c r="F1139" s="334" t="str">
        <f t="shared" si="108"/>
        <v>N0160_13</v>
      </c>
      <c r="G1139" s="8" t="s">
        <v>344</v>
      </c>
      <c r="H1139" s="8" t="str">
        <f t="shared" si="103"/>
        <v>13</v>
      </c>
      <c r="I1139" s="8" t="str">
        <f>VLOOKUP(H1139,燃料種!$A$2:$C$33,3,FALSE)</f>
        <v xml:space="preserve"> 38.2</v>
      </c>
    </row>
    <row r="1140" spans="1:9">
      <c r="A1140" s="235"/>
      <c r="B1140" s="236"/>
      <c r="C1140" s="256"/>
      <c r="D1140" s="236"/>
      <c r="E1140" s="272" t="s">
        <v>345</v>
      </c>
      <c r="F1140" s="334" t="str">
        <f t="shared" si="108"/>
        <v>N0160_14</v>
      </c>
      <c r="G1140" s="8" t="s">
        <v>345</v>
      </c>
      <c r="H1140" s="8" t="str">
        <f t="shared" si="103"/>
        <v>14</v>
      </c>
      <c r="I1140" s="8" t="str">
        <f>VLOOKUP(H1140,燃料種!$A$2:$C$33,3,FALSE)</f>
        <v xml:space="preserve"> 34.6</v>
      </c>
    </row>
    <row r="1141" spans="1:9">
      <c r="A1141" s="235"/>
      <c r="B1141" s="236"/>
      <c r="C1141" s="256"/>
      <c r="D1141" s="236"/>
      <c r="E1141" s="272" t="s">
        <v>346</v>
      </c>
      <c r="F1141" s="334" t="str">
        <f t="shared" si="108"/>
        <v>N0160_15</v>
      </c>
      <c r="G1141" s="8" t="s">
        <v>346</v>
      </c>
      <c r="H1141" s="8" t="str">
        <f t="shared" si="103"/>
        <v>15</v>
      </c>
      <c r="I1141" s="8" t="str">
        <f>VLOOKUP(H1141,燃料種!$A$2:$C$33,3,FALSE)</f>
        <v xml:space="preserve"> 33.6</v>
      </c>
    </row>
    <row r="1142" spans="1:9">
      <c r="A1142" s="235"/>
      <c r="B1142" s="236"/>
      <c r="C1142" s="256"/>
      <c r="D1142" s="236"/>
      <c r="E1142" s="272" t="s">
        <v>347</v>
      </c>
      <c r="F1142" s="334" t="str">
        <f t="shared" si="108"/>
        <v>N0160_16</v>
      </c>
      <c r="G1142" s="8" t="s">
        <v>347</v>
      </c>
      <c r="H1142" s="8" t="str">
        <f t="shared" si="103"/>
        <v>16</v>
      </c>
      <c r="I1142" s="8" t="str">
        <f>VLOOKUP(H1142,燃料種!$A$2:$C$33,3,FALSE)</f>
        <v xml:space="preserve"> 36.7</v>
      </c>
    </row>
    <row r="1143" spans="1:9">
      <c r="A1143" s="235"/>
      <c r="B1143" s="236"/>
      <c r="C1143" s="256"/>
      <c r="D1143" s="236"/>
      <c r="E1143" s="272" t="s">
        <v>348</v>
      </c>
      <c r="F1143" s="334" t="str">
        <f t="shared" si="108"/>
        <v>N0160_17</v>
      </c>
      <c r="G1143" s="8" t="s">
        <v>348</v>
      </c>
      <c r="H1143" s="8" t="str">
        <f t="shared" si="103"/>
        <v>17</v>
      </c>
      <c r="I1143" s="8" t="str">
        <f>VLOOKUP(H1143,燃料種!$A$2:$C$33,3,FALSE)</f>
        <v xml:space="preserve"> 36.7</v>
      </c>
    </row>
    <row r="1144" spans="1:9">
      <c r="A1144" s="235"/>
      <c r="B1144" s="236"/>
      <c r="C1144" s="256"/>
      <c r="D1144" s="236"/>
      <c r="E1144" s="272" t="s">
        <v>349</v>
      </c>
      <c r="F1144" s="334" t="str">
        <f t="shared" si="108"/>
        <v>N0160_18</v>
      </c>
      <c r="G1144" s="8" t="s">
        <v>349</v>
      </c>
      <c r="H1144" s="8" t="str">
        <f t="shared" si="103"/>
        <v>18</v>
      </c>
      <c r="I1144" s="8" t="str">
        <f>VLOOKUP(H1144,燃料種!$A$2:$C$33,3,FALSE)</f>
        <v xml:space="preserve"> 37.7</v>
      </c>
    </row>
    <row r="1145" spans="1:9">
      <c r="A1145" s="235"/>
      <c r="B1145" s="236"/>
      <c r="C1145" s="256"/>
      <c r="D1145" s="236"/>
      <c r="E1145" s="272" t="s">
        <v>350</v>
      </c>
      <c r="F1145" s="334" t="str">
        <f t="shared" si="108"/>
        <v>N0160_19</v>
      </c>
      <c r="G1145" s="8" t="s">
        <v>350</v>
      </c>
      <c r="H1145" s="8" t="str">
        <f t="shared" si="103"/>
        <v>19</v>
      </c>
      <c r="I1145" s="8" t="str">
        <f>VLOOKUP(H1145,燃料種!$A$2:$C$33,3,FALSE)</f>
        <v xml:space="preserve"> 39.1</v>
      </c>
    </row>
    <row r="1146" spans="1:9">
      <c r="A1146" s="235"/>
      <c r="B1146" s="236"/>
      <c r="C1146" s="256"/>
      <c r="D1146" s="236"/>
      <c r="E1146" s="272" t="s">
        <v>351</v>
      </c>
      <c r="F1146" s="334" t="str">
        <f t="shared" si="108"/>
        <v>N0160_20</v>
      </c>
      <c r="G1146" s="8" t="s">
        <v>351</v>
      </c>
      <c r="H1146" s="8" t="str">
        <f t="shared" si="103"/>
        <v>20</v>
      </c>
      <c r="I1146" s="8" t="str">
        <f>VLOOKUP(H1146,燃料種!$A$2:$C$33,3,FALSE)</f>
        <v xml:space="preserve"> 41.9</v>
      </c>
    </row>
    <row r="1147" spans="1:9">
      <c r="A1147" s="235"/>
      <c r="B1147" s="236"/>
      <c r="C1147" s="256"/>
      <c r="D1147" s="236"/>
      <c r="E1147" s="272" t="s">
        <v>352</v>
      </c>
      <c r="F1147" s="334" t="str">
        <f t="shared" si="108"/>
        <v>N0160_21</v>
      </c>
      <c r="G1147" s="8" t="s">
        <v>352</v>
      </c>
      <c r="H1147" s="8" t="str">
        <f t="shared" si="103"/>
        <v>21</v>
      </c>
      <c r="I1147" s="8" t="str">
        <f>VLOOKUP(H1147,燃料種!$A$2:$C$33,3,FALSE)</f>
        <v xml:space="preserve"> 40.2</v>
      </c>
    </row>
    <row r="1148" spans="1:9">
      <c r="A1148" s="235"/>
      <c r="B1148" s="236"/>
      <c r="C1148" s="256"/>
      <c r="D1148" s="19"/>
      <c r="E1148" s="272" t="s">
        <v>353</v>
      </c>
      <c r="F1148" s="334" t="str">
        <f t="shared" si="108"/>
        <v>N0160_22</v>
      </c>
      <c r="G1148" s="8" t="s">
        <v>353</v>
      </c>
      <c r="H1148" s="8" t="str">
        <f t="shared" si="103"/>
        <v>22</v>
      </c>
      <c r="I1148" s="8" t="str">
        <f>VLOOKUP(H1148,燃料種!$A$2:$C$33,3,FALSE)</f>
        <v xml:space="preserve"> 37.9</v>
      </c>
    </row>
    <row r="1149" spans="1:9">
      <c r="A1149" s="235"/>
      <c r="B1149" s="236"/>
      <c r="C1149" s="256"/>
      <c r="D1149" s="262" t="s">
        <v>1859</v>
      </c>
      <c r="E1149" s="272" t="s">
        <v>332</v>
      </c>
      <c r="F1149" s="334" t="str">
        <f t="shared" ref="F1149:F1157" si="109">LEFT($D$1149,5)&amp;"_"&amp;LEFT(E1149,2)</f>
        <v>N0161_23</v>
      </c>
      <c r="G1149" s="8" t="s">
        <v>332</v>
      </c>
      <c r="H1149" s="8" t="str">
        <f t="shared" si="103"/>
        <v>23</v>
      </c>
      <c r="I1149" s="8" t="str">
        <f>VLOOKUP(H1149,燃料種!$A$2:$C$33,3,FALSE)</f>
        <v xml:space="preserve"> 50.8</v>
      </c>
    </row>
    <row r="1150" spans="1:9">
      <c r="A1150" s="235"/>
      <c r="B1150" s="236"/>
      <c r="C1150" s="256"/>
      <c r="D1150" s="236"/>
      <c r="E1150" s="272" t="s">
        <v>333</v>
      </c>
      <c r="F1150" s="334" t="str">
        <f t="shared" si="109"/>
        <v>N0161_24</v>
      </c>
      <c r="G1150" s="8" t="s">
        <v>333</v>
      </c>
      <c r="H1150" s="8" t="str">
        <f t="shared" si="103"/>
        <v>24</v>
      </c>
      <c r="I1150" s="8" t="str">
        <f>VLOOKUP(H1150,燃料種!$A$2:$C$33,3,FALSE)</f>
        <v xml:space="preserve"> 44.9</v>
      </c>
    </row>
    <row r="1151" spans="1:9">
      <c r="A1151" s="235"/>
      <c r="B1151" s="236"/>
      <c r="C1151" s="256"/>
      <c r="D1151" s="236"/>
      <c r="E1151" s="272" t="s">
        <v>334</v>
      </c>
      <c r="F1151" s="334" t="str">
        <f t="shared" si="109"/>
        <v>N0161_25</v>
      </c>
      <c r="G1151" s="8" t="s">
        <v>334</v>
      </c>
      <c r="H1151" s="8" t="str">
        <f t="shared" si="103"/>
        <v>25</v>
      </c>
      <c r="I1151" s="8" t="str">
        <f>VLOOKUP(H1151,燃料種!$A$2:$C$33,3,FALSE)</f>
        <v xml:space="preserve"> 54.6</v>
      </c>
    </row>
    <row r="1152" spans="1:9">
      <c r="A1152" s="235"/>
      <c r="B1152" s="236"/>
      <c r="C1152" s="256"/>
      <c r="D1152" s="236"/>
      <c r="E1152" s="272" t="s">
        <v>335</v>
      </c>
      <c r="F1152" s="334" t="str">
        <f t="shared" si="109"/>
        <v>N0161_26</v>
      </c>
      <c r="G1152" s="8" t="s">
        <v>335</v>
      </c>
      <c r="H1152" s="8" t="str">
        <f t="shared" si="103"/>
        <v>26</v>
      </c>
      <c r="I1152" s="8" t="str">
        <f>VLOOKUP(H1152,燃料種!$A$2:$C$33,3,FALSE)</f>
        <v xml:space="preserve"> 43.5</v>
      </c>
    </row>
    <row r="1153" spans="1:9">
      <c r="A1153" s="235"/>
      <c r="B1153" s="236"/>
      <c r="C1153" s="256"/>
      <c r="D1153" s="236"/>
      <c r="E1153" s="272" t="s">
        <v>336</v>
      </c>
      <c r="F1153" s="334" t="str">
        <f t="shared" si="109"/>
        <v>N0161_27</v>
      </c>
      <c r="G1153" s="8" t="s">
        <v>336</v>
      </c>
      <c r="H1153" s="8" t="str">
        <f t="shared" si="103"/>
        <v>27</v>
      </c>
      <c r="I1153" s="8" t="str">
        <f>VLOOKUP(H1153,燃料種!$A$2:$C$33,3,FALSE)</f>
        <v xml:space="preserve"> 21.1</v>
      </c>
    </row>
    <row r="1154" spans="1:9">
      <c r="A1154" s="235"/>
      <c r="B1154" s="236"/>
      <c r="C1154" s="256"/>
      <c r="D1154" s="236"/>
      <c r="E1154" s="272" t="s">
        <v>337</v>
      </c>
      <c r="F1154" s="334" t="str">
        <f t="shared" si="109"/>
        <v>N0161_28</v>
      </c>
      <c r="G1154" s="8" t="s">
        <v>337</v>
      </c>
      <c r="H1154" s="8" t="str">
        <f t="shared" si="103"/>
        <v>28</v>
      </c>
      <c r="I1154" s="8" t="str">
        <f>VLOOKUP(H1154,燃料種!$A$2:$C$33,3,FALSE)</f>
        <v xml:space="preserve"> 3.41</v>
      </c>
    </row>
    <row r="1155" spans="1:9">
      <c r="A1155" s="235"/>
      <c r="B1155" s="236"/>
      <c r="C1155" s="256"/>
      <c r="D1155" s="236"/>
      <c r="E1155" s="272" t="s">
        <v>338</v>
      </c>
      <c r="F1155" s="334" t="str">
        <f t="shared" si="109"/>
        <v>N0161_29</v>
      </c>
      <c r="G1155" s="8" t="s">
        <v>338</v>
      </c>
      <c r="H1155" s="8" t="str">
        <f t="shared" ref="H1155:H1218" si="110">LEFT(G1155,2)</f>
        <v>29</v>
      </c>
      <c r="I1155" s="8" t="str">
        <f>VLOOKUP(H1155,燃料種!$A$2:$C$33,3,FALSE)</f>
        <v xml:space="preserve"> 8.41</v>
      </c>
    </row>
    <row r="1156" spans="1:9">
      <c r="A1156" s="235"/>
      <c r="B1156" s="236"/>
      <c r="C1156" s="256"/>
      <c r="D1156" s="236"/>
      <c r="E1156" s="272" t="s">
        <v>929</v>
      </c>
      <c r="F1156" s="334" t="str">
        <f t="shared" si="109"/>
        <v>N0161_30</v>
      </c>
      <c r="G1156" s="8" t="s">
        <v>339</v>
      </c>
      <c r="H1156" s="8" t="str">
        <f t="shared" si="110"/>
        <v>30</v>
      </c>
      <c r="I1156" s="8" t="str">
        <f>VLOOKUP(H1156,燃料種!$A$2:$C$33,3,FALSE)</f>
        <v>46.04655</v>
      </c>
    </row>
    <row r="1157" spans="1:9">
      <c r="A1157" s="235"/>
      <c r="B1157" s="236"/>
      <c r="C1157" s="256"/>
      <c r="D1157" s="19"/>
      <c r="E1157" s="272" t="s">
        <v>340</v>
      </c>
      <c r="F1157" s="334" t="str">
        <f t="shared" si="109"/>
        <v>N0161_31</v>
      </c>
      <c r="G1157" s="8" t="s">
        <v>340</v>
      </c>
      <c r="H1157" s="8" t="str">
        <f t="shared" si="110"/>
        <v>31</v>
      </c>
      <c r="I1157" s="8" t="str">
        <f>VLOOKUP(H1157,燃料種!$A$2:$C$33,3,FALSE)</f>
        <v xml:space="preserve"> 28.5</v>
      </c>
    </row>
    <row r="1158" spans="1:9">
      <c r="A1158" s="235"/>
      <c r="B1158" s="236"/>
      <c r="C1158" s="256"/>
      <c r="D1158" s="262" t="s">
        <v>1860</v>
      </c>
      <c r="E1158" s="272" t="s">
        <v>325</v>
      </c>
      <c r="F1158" s="334" t="str">
        <f t="shared" ref="F1158:F1166" si="111">LEFT($D$1158,5)&amp;"_"&amp;LEFT(E1158,2)</f>
        <v>N0162_01</v>
      </c>
      <c r="G1158" s="8" t="s">
        <v>325</v>
      </c>
      <c r="H1158" s="8" t="str">
        <f t="shared" si="110"/>
        <v>01</v>
      </c>
      <c r="I1158" s="8" t="str">
        <f>VLOOKUP(H1158,燃料種!$A$2:$C$33,3,FALSE)</f>
        <v xml:space="preserve"> 29.0</v>
      </c>
    </row>
    <row r="1159" spans="1:9">
      <c r="A1159" s="235"/>
      <c r="B1159" s="236"/>
      <c r="C1159" s="256"/>
      <c r="D1159" s="236"/>
      <c r="E1159" s="272" t="s">
        <v>326</v>
      </c>
      <c r="F1159" s="334" t="str">
        <f t="shared" si="111"/>
        <v>N0162_02</v>
      </c>
      <c r="G1159" s="8" t="s">
        <v>326</v>
      </c>
      <c r="H1159" s="8" t="str">
        <f t="shared" si="110"/>
        <v>02</v>
      </c>
      <c r="I1159" s="8" t="str">
        <f>VLOOKUP(H1159,燃料種!$A$2:$C$33,3,FALSE)</f>
        <v xml:space="preserve"> 25.7</v>
      </c>
    </row>
    <row r="1160" spans="1:9">
      <c r="A1160" s="235"/>
      <c r="B1160" s="236"/>
      <c r="C1160" s="256"/>
      <c r="D1160" s="236"/>
      <c r="E1160" s="272" t="s">
        <v>327</v>
      </c>
      <c r="F1160" s="334" t="str">
        <f t="shared" si="111"/>
        <v>N0162_03</v>
      </c>
      <c r="G1160" s="8" t="s">
        <v>327</v>
      </c>
      <c r="H1160" s="8" t="str">
        <f t="shared" si="110"/>
        <v>03</v>
      </c>
      <c r="I1160" s="8" t="str">
        <f>VLOOKUP(H1160,燃料種!$A$2:$C$33,3,FALSE)</f>
        <v xml:space="preserve"> 26.9</v>
      </c>
    </row>
    <row r="1161" spans="1:9">
      <c r="A1161" s="235"/>
      <c r="B1161" s="236"/>
      <c r="C1161" s="256"/>
      <c r="D1161" s="236"/>
      <c r="E1161" s="272" t="s">
        <v>328</v>
      </c>
      <c r="F1161" s="334" t="str">
        <f t="shared" si="111"/>
        <v>N0162_04</v>
      </c>
      <c r="G1161" s="8" t="s">
        <v>328</v>
      </c>
      <c r="H1161" s="8" t="str">
        <f t="shared" si="110"/>
        <v>04</v>
      </c>
      <c r="I1161" s="8" t="str">
        <f>VLOOKUP(H1161,燃料種!$A$2:$C$33,3,FALSE)</f>
        <v xml:space="preserve"> 29.4</v>
      </c>
    </row>
    <row r="1162" spans="1:9">
      <c r="A1162" s="235"/>
      <c r="B1162" s="236"/>
      <c r="C1162" s="256"/>
      <c r="D1162" s="236"/>
      <c r="E1162" s="272" t="s">
        <v>329</v>
      </c>
      <c r="F1162" s="334" t="str">
        <f t="shared" si="111"/>
        <v>N0162_05</v>
      </c>
      <c r="G1162" s="8" t="s">
        <v>329</v>
      </c>
      <c r="H1162" s="8" t="str">
        <f t="shared" si="110"/>
        <v>05</v>
      </c>
      <c r="I1162" s="8" t="str">
        <f>VLOOKUP(H1162,燃料種!$A$2:$C$33,3,FALSE)</f>
        <v xml:space="preserve"> 29.9</v>
      </c>
    </row>
    <row r="1163" spans="1:9">
      <c r="A1163" s="235"/>
      <c r="B1163" s="236"/>
      <c r="C1163" s="256"/>
      <c r="D1163" s="236"/>
      <c r="E1163" s="272" t="s">
        <v>330</v>
      </c>
      <c r="F1163" s="334" t="str">
        <f t="shared" si="111"/>
        <v>N0162_06</v>
      </c>
      <c r="G1163" s="8" t="s">
        <v>330</v>
      </c>
      <c r="H1163" s="8" t="str">
        <f t="shared" si="110"/>
        <v>06</v>
      </c>
      <c r="I1163" s="8" t="str">
        <f>VLOOKUP(H1163,燃料種!$A$2:$C$33,3,FALSE)</f>
        <v xml:space="preserve"> 23.9</v>
      </c>
    </row>
    <row r="1164" spans="1:9">
      <c r="A1164" s="235"/>
      <c r="B1164" s="236"/>
      <c r="C1164" s="256"/>
      <c r="D1164" s="236"/>
      <c r="E1164" s="272" t="s">
        <v>322</v>
      </c>
      <c r="F1164" s="334" t="str">
        <f t="shared" si="111"/>
        <v>N0162_07</v>
      </c>
      <c r="G1164" s="8" t="s">
        <v>322</v>
      </c>
      <c r="H1164" s="8" t="str">
        <f t="shared" si="110"/>
        <v>07</v>
      </c>
      <c r="I1164" s="8" t="str">
        <f>VLOOKUP(H1164,燃料種!$A$2:$C$33,3,FALSE)</f>
        <v xml:space="preserve"> 14.4</v>
      </c>
    </row>
    <row r="1165" spans="1:9">
      <c r="A1165" s="235"/>
      <c r="B1165" s="236"/>
      <c r="C1165" s="256"/>
      <c r="D1165" s="236"/>
      <c r="E1165" s="272" t="s">
        <v>323</v>
      </c>
      <c r="F1165" s="334" t="str">
        <f t="shared" si="111"/>
        <v>N0162_08</v>
      </c>
      <c r="G1165" s="8" t="s">
        <v>323</v>
      </c>
      <c r="H1165" s="8" t="str">
        <f t="shared" si="110"/>
        <v>08</v>
      </c>
      <c r="I1165" s="8" t="str">
        <f>VLOOKUP(H1165,燃料種!$A$2:$C$33,3,FALSE)</f>
        <v xml:space="preserve"> 30.5</v>
      </c>
    </row>
    <row r="1166" spans="1:9">
      <c r="A1166" s="235"/>
      <c r="B1166" s="236"/>
      <c r="C1166" s="256"/>
      <c r="D1166" s="19"/>
      <c r="E1166" s="272" t="s">
        <v>331</v>
      </c>
      <c r="F1166" s="334" t="str">
        <f t="shared" si="111"/>
        <v>N0162_09</v>
      </c>
      <c r="G1166" s="8" t="s">
        <v>331</v>
      </c>
      <c r="H1166" s="8" t="str">
        <f t="shared" si="110"/>
        <v>09</v>
      </c>
      <c r="I1166" s="8" t="str">
        <f>VLOOKUP(H1166,燃料種!$A$2:$C$33,3,FALSE)</f>
        <v xml:space="preserve"> 33.1</v>
      </c>
    </row>
    <row r="1167" spans="1:9">
      <c r="A1167" s="235"/>
      <c r="B1167" s="236"/>
      <c r="C1167" s="256"/>
      <c r="D1167" s="262" t="s">
        <v>1861</v>
      </c>
      <c r="E1167" s="272" t="s">
        <v>341</v>
      </c>
      <c r="F1167" s="334" t="str">
        <f t="shared" ref="F1167:F1179" si="112">LEFT($D$1167,5)&amp;"_"&amp;LEFT(E1167,2)</f>
        <v>N0163_10</v>
      </c>
      <c r="G1167" s="8" t="s">
        <v>341</v>
      </c>
      <c r="H1167" s="8" t="str">
        <f t="shared" si="110"/>
        <v>10</v>
      </c>
      <c r="I1167" s="8" t="str">
        <f>VLOOKUP(H1167,燃料種!$A$2:$C$33,3,FALSE)</f>
        <v xml:space="preserve"> 37.3</v>
      </c>
    </row>
    <row r="1168" spans="1:9">
      <c r="A1168" s="235"/>
      <c r="B1168" s="236"/>
      <c r="C1168" s="256"/>
      <c r="D1168" s="236"/>
      <c r="E1168" s="272" t="s">
        <v>342</v>
      </c>
      <c r="F1168" s="334" t="str">
        <f t="shared" si="112"/>
        <v>N0163_11</v>
      </c>
      <c r="G1168" s="8" t="s">
        <v>342</v>
      </c>
      <c r="H1168" s="8" t="str">
        <f t="shared" si="110"/>
        <v>11</v>
      </c>
      <c r="I1168" s="8" t="str">
        <f>VLOOKUP(H1168,燃料種!$A$2:$C$33,3,FALSE)</f>
        <v xml:space="preserve"> 40.9</v>
      </c>
    </row>
    <row r="1169" spans="1:9">
      <c r="A1169" s="235"/>
      <c r="B1169" s="236"/>
      <c r="C1169" s="256"/>
      <c r="D1169" s="236"/>
      <c r="E1169" s="272" t="s">
        <v>343</v>
      </c>
      <c r="F1169" s="334" t="str">
        <f t="shared" si="112"/>
        <v>N0163_12</v>
      </c>
      <c r="G1169" s="8" t="s">
        <v>343</v>
      </c>
      <c r="H1169" s="8" t="str">
        <f t="shared" si="110"/>
        <v>12</v>
      </c>
      <c r="I1169" s="8" t="str">
        <f>VLOOKUP(H1169,燃料種!$A$2:$C$33,3,FALSE)</f>
        <v xml:space="preserve"> 35.3</v>
      </c>
    </row>
    <row r="1170" spans="1:9">
      <c r="A1170" s="235"/>
      <c r="B1170" s="236"/>
      <c r="C1170" s="256"/>
      <c r="D1170" s="236"/>
      <c r="E1170" s="272" t="s">
        <v>344</v>
      </c>
      <c r="F1170" s="334" t="str">
        <f t="shared" si="112"/>
        <v>N0163_13</v>
      </c>
      <c r="G1170" s="8" t="s">
        <v>344</v>
      </c>
      <c r="H1170" s="8" t="str">
        <f t="shared" si="110"/>
        <v>13</v>
      </c>
      <c r="I1170" s="8" t="str">
        <f>VLOOKUP(H1170,燃料種!$A$2:$C$33,3,FALSE)</f>
        <v xml:space="preserve"> 38.2</v>
      </c>
    </row>
    <row r="1171" spans="1:9">
      <c r="A1171" s="235"/>
      <c r="B1171" s="236"/>
      <c r="C1171" s="256"/>
      <c r="D1171" s="236"/>
      <c r="E1171" s="272" t="s">
        <v>345</v>
      </c>
      <c r="F1171" s="334" t="str">
        <f t="shared" si="112"/>
        <v>N0163_14</v>
      </c>
      <c r="G1171" s="8" t="s">
        <v>345</v>
      </c>
      <c r="H1171" s="8" t="str">
        <f t="shared" si="110"/>
        <v>14</v>
      </c>
      <c r="I1171" s="8" t="str">
        <f>VLOOKUP(H1171,燃料種!$A$2:$C$33,3,FALSE)</f>
        <v xml:space="preserve"> 34.6</v>
      </c>
    </row>
    <row r="1172" spans="1:9">
      <c r="A1172" s="235"/>
      <c r="B1172" s="236"/>
      <c r="C1172" s="256"/>
      <c r="D1172" s="236"/>
      <c r="E1172" s="272" t="s">
        <v>346</v>
      </c>
      <c r="F1172" s="334" t="str">
        <f t="shared" si="112"/>
        <v>N0163_15</v>
      </c>
      <c r="G1172" s="8" t="s">
        <v>346</v>
      </c>
      <c r="H1172" s="8" t="str">
        <f t="shared" si="110"/>
        <v>15</v>
      </c>
      <c r="I1172" s="8" t="str">
        <f>VLOOKUP(H1172,燃料種!$A$2:$C$33,3,FALSE)</f>
        <v xml:space="preserve"> 33.6</v>
      </c>
    </row>
    <row r="1173" spans="1:9">
      <c r="A1173" s="235"/>
      <c r="B1173" s="236"/>
      <c r="C1173" s="256"/>
      <c r="D1173" s="236"/>
      <c r="E1173" s="272" t="s">
        <v>347</v>
      </c>
      <c r="F1173" s="334" t="str">
        <f t="shared" si="112"/>
        <v>N0163_16</v>
      </c>
      <c r="G1173" s="8" t="s">
        <v>347</v>
      </c>
      <c r="H1173" s="8" t="str">
        <f t="shared" si="110"/>
        <v>16</v>
      </c>
      <c r="I1173" s="8" t="str">
        <f>VLOOKUP(H1173,燃料種!$A$2:$C$33,3,FALSE)</f>
        <v xml:space="preserve"> 36.7</v>
      </c>
    </row>
    <row r="1174" spans="1:9">
      <c r="A1174" s="235"/>
      <c r="B1174" s="236"/>
      <c r="C1174" s="256"/>
      <c r="D1174" s="236"/>
      <c r="E1174" s="272" t="s">
        <v>348</v>
      </c>
      <c r="F1174" s="334" t="str">
        <f t="shared" si="112"/>
        <v>N0163_17</v>
      </c>
      <c r="G1174" s="8" t="s">
        <v>348</v>
      </c>
      <c r="H1174" s="8" t="str">
        <f t="shared" si="110"/>
        <v>17</v>
      </c>
      <c r="I1174" s="8" t="str">
        <f>VLOOKUP(H1174,燃料種!$A$2:$C$33,3,FALSE)</f>
        <v xml:space="preserve"> 36.7</v>
      </c>
    </row>
    <row r="1175" spans="1:9">
      <c r="A1175" s="235"/>
      <c r="B1175" s="236"/>
      <c r="C1175" s="256"/>
      <c r="D1175" s="236"/>
      <c r="E1175" s="272" t="s">
        <v>349</v>
      </c>
      <c r="F1175" s="334" t="str">
        <f t="shared" si="112"/>
        <v>N0163_18</v>
      </c>
      <c r="G1175" s="8" t="s">
        <v>349</v>
      </c>
      <c r="H1175" s="8" t="str">
        <f t="shared" si="110"/>
        <v>18</v>
      </c>
      <c r="I1175" s="8" t="str">
        <f>VLOOKUP(H1175,燃料種!$A$2:$C$33,3,FALSE)</f>
        <v xml:space="preserve"> 37.7</v>
      </c>
    </row>
    <row r="1176" spans="1:9">
      <c r="A1176" s="235"/>
      <c r="B1176" s="236"/>
      <c r="C1176" s="256"/>
      <c r="D1176" s="236"/>
      <c r="E1176" s="272" t="s">
        <v>350</v>
      </c>
      <c r="F1176" s="334" t="str">
        <f t="shared" si="112"/>
        <v>N0163_19</v>
      </c>
      <c r="G1176" s="8" t="s">
        <v>350</v>
      </c>
      <c r="H1176" s="8" t="str">
        <f t="shared" si="110"/>
        <v>19</v>
      </c>
      <c r="I1176" s="8" t="str">
        <f>VLOOKUP(H1176,燃料種!$A$2:$C$33,3,FALSE)</f>
        <v xml:space="preserve"> 39.1</v>
      </c>
    </row>
    <row r="1177" spans="1:9">
      <c r="A1177" s="235"/>
      <c r="B1177" s="236"/>
      <c r="C1177" s="256"/>
      <c r="D1177" s="236"/>
      <c r="E1177" s="272" t="s">
        <v>351</v>
      </c>
      <c r="F1177" s="334" t="str">
        <f t="shared" si="112"/>
        <v>N0163_20</v>
      </c>
      <c r="G1177" s="8" t="s">
        <v>351</v>
      </c>
      <c r="H1177" s="8" t="str">
        <f t="shared" si="110"/>
        <v>20</v>
      </c>
      <c r="I1177" s="8" t="str">
        <f>VLOOKUP(H1177,燃料種!$A$2:$C$33,3,FALSE)</f>
        <v xml:space="preserve"> 41.9</v>
      </c>
    </row>
    <row r="1178" spans="1:9">
      <c r="A1178" s="235"/>
      <c r="B1178" s="236"/>
      <c r="C1178" s="256"/>
      <c r="D1178" s="236"/>
      <c r="E1178" s="272" t="s">
        <v>352</v>
      </c>
      <c r="F1178" s="334" t="str">
        <f t="shared" si="112"/>
        <v>N0163_21</v>
      </c>
      <c r="G1178" s="8" t="s">
        <v>352</v>
      </c>
      <c r="H1178" s="8" t="str">
        <f t="shared" si="110"/>
        <v>21</v>
      </c>
      <c r="I1178" s="8" t="str">
        <f>VLOOKUP(H1178,燃料種!$A$2:$C$33,3,FALSE)</f>
        <v xml:space="preserve"> 40.2</v>
      </c>
    </row>
    <row r="1179" spans="1:9">
      <c r="A1179" s="235"/>
      <c r="B1179" s="236"/>
      <c r="C1179" s="256"/>
      <c r="D1179" s="19"/>
      <c r="E1179" s="272" t="s">
        <v>353</v>
      </c>
      <c r="F1179" s="334" t="str">
        <f t="shared" si="112"/>
        <v>N0163_22</v>
      </c>
      <c r="G1179" s="8" t="s">
        <v>353</v>
      </c>
      <c r="H1179" s="8" t="str">
        <f t="shared" si="110"/>
        <v>22</v>
      </c>
      <c r="I1179" s="8" t="str">
        <f>VLOOKUP(H1179,燃料種!$A$2:$C$33,3,FALSE)</f>
        <v xml:space="preserve"> 37.9</v>
      </c>
    </row>
    <row r="1180" spans="1:9">
      <c r="A1180" s="235"/>
      <c r="B1180" s="236"/>
      <c r="C1180" s="256"/>
      <c r="D1180" s="262" t="s">
        <v>1862</v>
      </c>
      <c r="E1180" s="272" t="s">
        <v>332</v>
      </c>
      <c r="F1180" s="334" t="str">
        <f t="shared" ref="F1180:F1188" si="113">LEFT($D$1180,5)&amp;"_"&amp;LEFT(E1180,2)</f>
        <v>N0164_23</v>
      </c>
      <c r="G1180" s="8" t="s">
        <v>332</v>
      </c>
      <c r="H1180" s="8" t="str">
        <f t="shared" si="110"/>
        <v>23</v>
      </c>
      <c r="I1180" s="8" t="str">
        <f>VLOOKUP(H1180,燃料種!$A$2:$C$33,3,FALSE)</f>
        <v xml:space="preserve"> 50.8</v>
      </c>
    </row>
    <row r="1181" spans="1:9">
      <c r="A1181" s="235"/>
      <c r="B1181" s="236"/>
      <c r="C1181" s="256"/>
      <c r="D1181" s="236"/>
      <c r="E1181" s="272" t="s">
        <v>333</v>
      </c>
      <c r="F1181" s="334" t="str">
        <f t="shared" si="113"/>
        <v>N0164_24</v>
      </c>
      <c r="G1181" s="8" t="s">
        <v>333</v>
      </c>
      <c r="H1181" s="8" t="str">
        <f t="shared" si="110"/>
        <v>24</v>
      </c>
      <c r="I1181" s="8" t="str">
        <f>VLOOKUP(H1181,燃料種!$A$2:$C$33,3,FALSE)</f>
        <v xml:space="preserve"> 44.9</v>
      </c>
    </row>
    <row r="1182" spans="1:9">
      <c r="A1182" s="235"/>
      <c r="B1182" s="236"/>
      <c r="C1182" s="256"/>
      <c r="D1182" s="236"/>
      <c r="E1182" s="272" t="s">
        <v>334</v>
      </c>
      <c r="F1182" s="334" t="str">
        <f t="shared" si="113"/>
        <v>N0164_25</v>
      </c>
      <c r="G1182" s="8" t="s">
        <v>334</v>
      </c>
      <c r="H1182" s="8" t="str">
        <f t="shared" si="110"/>
        <v>25</v>
      </c>
      <c r="I1182" s="8" t="str">
        <f>VLOOKUP(H1182,燃料種!$A$2:$C$33,3,FALSE)</f>
        <v xml:space="preserve"> 54.6</v>
      </c>
    </row>
    <row r="1183" spans="1:9">
      <c r="A1183" s="235"/>
      <c r="B1183" s="236"/>
      <c r="C1183" s="256"/>
      <c r="D1183" s="236"/>
      <c r="E1183" s="272" t="s">
        <v>335</v>
      </c>
      <c r="F1183" s="334" t="str">
        <f t="shared" si="113"/>
        <v>N0164_26</v>
      </c>
      <c r="G1183" s="8" t="s">
        <v>335</v>
      </c>
      <c r="H1183" s="8" t="str">
        <f t="shared" si="110"/>
        <v>26</v>
      </c>
      <c r="I1183" s="8" t="str">
        <f>VLOOKUP(H1183,燃料種!$A$2:$C$33,3,FALSE)</f>
        <v xml:space="preserve"> 43.5</v>
      </c>
    </row>
    <row r="1184" spans="1:9">
      <c r="A1184" s="235"/>
      <c r="B1184" s="236"/>
      <c r="C1184" s="256"/>
      <c r="D1184" s="236"/>
      <c r="E1184" s="272" t="s">
        <v>336</v>
      </c>
      <c r="F1184" s="334" t="str">
        <f t="shared" si="113"/>
        <v>N0164_27</v>
      </c>
      <c r="G1184" s="8" t="s">
        <v>336</v>
      </c>
      <c r="H1184" s="8" t="str">
        <f t="shared" si="110"/>
        <v>27</v>
      </c>
      <c r="I1184" s="8" t="str">
        <f>VLOOKUP(H1184,燃料種!$A$2:$C$33,3,FALSE)</f>
        <v xml:space="preserve"> 21.1</v>
      </c>
    </row>
    <row r="1185" spans="1:9">
      <c r="A1185" s="235"/>
      <c r="B1185" s="236"/>
      <c r="C1185" s="256"/>
      <c r="D1185" s="236"/>
      <c r="E1185" s="272" t="s">
        <v>337</v>
      </c>
      <c r="F1185" s="334" t="str">
        <f t="shared" si="113"/>
        <v>N0164_28</v>
      </c>
      <c r="G1185" s="8" t="s">
        <v>337</v>
      </c>
      <c r="H1185" s="8" t="str">
        <f t="shared" si="110"/>
        <v>28</v>
      </c>
      <c r="I1185" s="8" t="str">
        <f>VLOOKUP(H1185,燃料種!$A$2:$C$33,3,FALSE)</f>
        <v xml:space="preserve"> 3.41</v>
      </c>
    </row>
    <row r="1186" spans="1:9">
      <c r="A1186" s="235"/>
      <c r="B1186" s="236"/>
      <c r="C1186" s="256"/>
      <c r="D1186" s="236"/>
      <c r="E1186" s="272" t="s">
        <v>338</v>
      </c>
      <c r="F1186" s="334" t="str">
        <f t="shared" si="113"/>
        <v>N0164_29</v>
      </c>
      <c r="G1186" s="8" t="s">
        <v>338</v>
      </c>
      <c r="H1186" s="8" t="str">
        <f t="shared" si="110"/>
        <v>29</v>
      </c>
      <c r="I1186" s="8" t="str">
        <f>VLOOKUP(H1186,燃料種!$A$2:$C$33,3,FALSE)</f>
        <v xml:space="preserve"> 8.41</v>
      </c>
    </row>
    <row r="1187" spans="1:9">
      <c r="A1187" s="235"/>
      <c r="B1187" s="236"/>
      <c r="C1187" s="256"/>
      <c r="D1187" s="236"/>
      <c r="E1187" s="272" t="s">
        <v>929</v>
      </c>
      <c r="F1187" s="334" t="str">
        <f t="shared" si="113"/>
        <v>N0164_30</v>
      </c>
      <c r="G1187" s="8" t="s">
        <v>339</v>
      </c>
      <c r="H1187" s="8" t="str">
        <f t="shared" si="110"/>
        <v>30</v>
      </c>
      <c r="I1187" s="8" t="str">
        <f>VLOOKUP(H1187,燃料種!$A$2:$C$33,3,FALSE)</f>
        <v>46.04655</v>
      </c>
    </row>
    <row r="1188" spans="1:9">
      <c r="A1188" s="235"/>
      <c r="B1188" s="236"/>
      <c r="C1188" s="256"/>
      <c r="D1188" s="19"/>
      <c r="E1188" s="272" t="s">
        <v>340</v>
      </c>
      <c r="F1188" s="334" t="str">
        <f t="shared" si="113"/>
        <v>N0164_31</v>
      </c>
      <c r="G1188" s="8" t="s">
        <v>340</v>
      </c>
      <c r="H1188" s="8" t="str">
        <f t="shared" si="110"/>
        <v>31</v>
      </c>
      <c r="I1188" s="8" t="str">
        <f>VLOOKUP(H1188,燃料種!$A$2:$C$33,3,FALSE)</f>
        <v xml:space="preserve"> 28.5</v>
      </c>
    </row>
    <row r="1189" spans="1:9">
      <c r="A1189" s="235"/>
      <c r="B1189" s="236"/>
      <c r="C1189" s="256"/>
      <c r="D1189" s="262" t="s">
        <v>1863</v>
      </c>
      <c r="E1189" s="272" t="s">
        <v>325</v>
      </c>
      <c r="F1189" s="334" t="str">
        <f t="shared" ref="F1189:F1197" si="114">LEFT($D$1189,5)&amp;"_"&amp;LEFT(E1189,2)</f>
        <v>N0165_01</v>
      </c>
      <c r="G1189" s="8" t="s">
        <v>325</v>
      </c>
      <c r="H1189" s="8" t="str">
        <f t="shared" si="110"/>
        <v>01</v>
      </c>
      <c r="I1189" s="8" t="str">
        <f>VLOOKUP(H1189,燃料種!$A$2:$C$33,3,FALSE)</f>
        <v xml:space="preserve"> 29.0</v>
      </c>
    </row>
    <row r="1190" spans="1:9">
      <c r="A1190" s="235"/>
      <c r="B1190" s="236"/>
      <c r="C1190" s="256"/>
      <c r="D1190" s="236"/>
      <c r="E1190" s="272" t="s">
        <v>326</v>
      </c>
      <c r="F1190" s="334" t="str">
        <f t="shared" si="114"/>
        <v>N0165_02</v>
      </c>
      <c r="G1190" s="8" t="s">
        <v>326</v>
      </c>
      <c r="H1190" s="8" t="str">
        <f t="shared" si="110"/>
        <v>02</v>
      </c>
      <c r="I1190" s="8" t="str">
        <f>VLOOKUP(H1190,燃料種!$A$2:$C$33,3,FALSE)</f>
        <v xml:space="preserve"> 25.7</v>
      </c>
    </row>
    <row r="1191" spans="1:9">
      <c r="A1191" s="235"/>
      <c r="B1191" s="236"/>
      <c r="C1191" s="256"/>
      <c r="D1191" s="236"/>
      <c r="E1191" s="272" t="s">
        <v>327</v>
      </c>
      <c r="F1191" s="334" t="str">
        <f t="shared" si="114"/>
        <v>N0165_03</v>
      </c>
      <c r="G1191" s="8" t="s">
        <v>327</v>
      </c>
      <c r="H1191" s="8" t="str">
        <f t="shared" si="110"/>
        <v>03</v>
      </c>
      <c r="I1191" s="8" t="str">
        <f>VLOOKUP(H1191,燃料種!$A$2:$C$33,3,FALSE)</f>
        <v xml:space="preserve"> 26.9</v>
      </c>
    </row>
    <row r="1192" spans="1:9">
      <c r="A1192" s="235"/>
      <c r="B1192" s="236"/>
      <c r="C1192" s="256"/>
      <c r="D1192" s="236"/>
      <c r="E1192" s="272" t="s">
        <v>328</v>
      </c>
      <c r="F1192" s="334" t="str">
        <f t="shared" si="114"/>
        <v>N0165_04</v>
      </c>
      <c r="G1192" s="8" t="s">
        <v>328</v>
      </c>
      <c r="H1192" s="8" t="str">
        <f t="shared" si="110"/>
        <v>04</v>
      </c>
      <c r="I1192" s="8" t="str">
        <f>VLOOKUP(H1192,燃料種!$A$2:$C$33,3,FALSE)</f>
        <v xml:space="preserve"> 29.4</v>
      </c>
    </row>
    <row r="1193" spans="1:9">
      <c r="A1193" s="235"/>
      <c r="B1193" s="236"/>
      <c r="C1193" s="256"/>
      <c r="D1193" s="236"/>
      <c r="E1193" s="272" t="s">
        <v>329</v>
      </c>
      <c r="F1193" s="334" t="str">
        <f t="shared" si="114"/>
        <v>N0165_05</v>
      </c>
      <c r="G1193" s="8" t="s">
        <v>329</v>
      </c>
      <c r="H1193" s="8" t="str">
        <f t="shared" si="110"/>
        <v>05</v>
      </c>
      <c r="I1193" s="8" t="str">
        <f>VLOOKUP(H1193,燃料種!$A$2:$C$33,3,FALSE)</f>
        <v xml:space="preserve"> 29.9</v>
      </c>
    </row>
    <row r="1194" spans="1:9">
      <c r="A1194" s="235"/>
      <c r="B1194" s="236"/>
      <c r="C1194" s="256"/>
      <c r="D1194" s="236"/>
      <c r="E1194" s="272" t="s">
        <v>330</v>
      </c>
      <c r="F1194" s="334" t="str">
        <f t="shared" si="114"/>
        <v>N0165_06</v>
      </c>
      <c r="G1194" s="8" t="s">
        <v>330</v>
      </c>
      <c r="H1194" s="8" t="str">
        <f t="shared" si="110"/>
        <v>06</v>
      </c>
      <c r="I1194" s="8" t="str">
        <f>VLOOKUP(H1194,燃料種!$A$2:$C$33,3,FALSE)</f>
        <v xml:space="preserve"> 23.9</v>
      </c>
    </row>
    <row r="1195" spans="1:9">
      <c r="A1195" s="235"/>
      <c r="B1195" s="236"/>
      <c r="C1195" s="256"/>
      <c r="D1195" s="236"/>
      <c r="E1195" s="272" t="s">
        <v>322</v>
      </c>
      <c r="F1195" s="334" t="str">
        <f t="shared" si="114"/>
        <v>N0165_07</v>
      </c>
      <c r="G1195" s="8" t="s">
        <v>322</v>
      </c>
      <c r="H1195" s="8" t="str">
        <f t="shared" si="110"/>
        <v>07</v>
      </c>
      <c r="I1195" s="8" t="str">
        <f>VLOOKUP(H1195,燃料種!$A$2:$C$33,3,FALSE)</f>
        <v xml:space="preserve"> 14.4</v>
      </c>
    </row>
    <row r="1196" spans="1:9">
      <c r="A1196" s="235"/>
      <c r="B1196" s="236"/>
      <c r="C1196" s="256"/>
      <c r="D1196" s="236"/>
      <c r="E1196" s="272" t="s">
        <v>323</v>
      </c>
      <c r="F1196" s="334" t="str">
        <f t="shared" si="114"/>
        <v>N0165_08</v>
      </c>
      <c r="G1196" s="8" t="s">
        <v>323</v>
      </c>
      <c r="H1196" s="8" t="str">
        <f t="shared" si="110"/>
        <v>08</v>
      </c>
      <c r="I1196" s="8" t="str">
        <f>VLOOKUP(H1196,燃料種!$A$2:$C$33,3,FALSE)</f>
        <v xml:space="preserve"> 30.5</v>
      </c>
    </row>
    <row r="1197" spans="1:9">
      <c r="A1197" s="235"/>
      <c r="B1197" s="236"/>
      <c r="C1197" s="256"/>
      <c r="D1197" s="19"/>
      <c r="E1197" s="272" t="s">
        <v>331</v>
      </c>
      <c r="F1197" s="334" t="str">
        <f t="shared" si="114"/>
        <v>N0165_09</v>
      </c>
      <c r="G1197" s="8" t="s">
        <v>331</v>
      </c>
      <c r="H1197" s="8" t="str">
        <f t="shared" si="110"/>
        <v>09</v>
      </c>
      <c r="I1197" s="8" t="str">
        <f>VLOOKUP(H1197,燃料種!$A$2:$C$33,3,FALSE)</f>
        <v xml:space="preserve"> 33.1</v>
      </c>
    </row>
    <row r="1198" spans="1:9">
      <c r="A1198" s="235"/>
      <c r="B1198" s="236"/>
      <c r="C1198" s="256"/>
      <c r="D1198" s="262" t="s">
        <v>1864</v>
      </c>
      <c r="E1198" s="272" t="s">
        <v>341</v>
      </c>
      <c r="F1198" s="334" t="str">
        <f t="shared" ref="F1198:F1210" si="115">LEFT($D$1198,5)&amp;"_"&amp;LEFT(E1198,2)</f>
        <v>N0166_10</v>
      </c>
      <c r="G1198" s="8" t="s">
        <v>341</v>
      </c>
      <c r="H1198" s="8" t="str">
        <f t="shared" si="110"/>
        <v>10</v>
      </c>
      <c r="I1198" s="8" t="str">
        <f>VLOOKUP(H1198,燃料種!$A$2:$C$33,3,FALSE)</f>
        <v xml:space="preserve"> 37.3</v>
      </c>
    </row>
    <row r="1199" spans="1:9">
      <c r="A1199" s="235"/>
      <c r="B1199" s="236"/>
      <c r="C1199" s="256"/>
      <c r="D1199" s="236"/>
      <c r="E1199" s="272" t="s">
        <v>342</v>
      </c>
      <c r="F1199" s="334" t="str">
        <f t="shared" si="115"/>
        <v>N0166_11</v>
      </c>
      <c r="G1199" s="8" t="s">
        <v>342</v>
      </c>
      <c r="H1199" s="8" t="str">
        <f t="shared" si="110"/>
        <v>11</v>
      </c>
      <c r="I1199" s="8" t="str">
        <f>VLOOKUP(H1199,燃料種!$A$2:$C$33,3,FALSE)</f>
        <v xml:space="preserve"> 40.9</v>
      </c>
    </row>
    <row r="1200" spans="1:9">
      <c r="A1200" s="235"/>
      <c r="B1200" s="236"/>
      <c r="C1200" s="256"/>
      <c r="D1200" s="236"/>
      <c r="E1200" s="272" t="s">
        <v>343</v>
      </c>
      <c r="F1200" s="334" t="str">
        <f t="shared" si="115"/>
        <v>N0166_12</v>
      </c>
      <c r="G1200" s="8" t="s">
        <v>343</v>
      </c>
      <c r="H1200" s="8" t="str">
        <f t="shared" si="110"/>
        <v>12</v>
      </c>
      <c r="I1200" s="8" t="str">
        <f>VLOOKUP(H1200,燃料種!$A$2:$C$33,3,FALSE)</f>
        <v xml:space="preserve"> 35.3</v>
      </c>
    </row>
    <row r="1201" spans="1:9">
      <c r="A1201" s="235"/>
      <c r="B1201" s="236"/>
      <c r="C1201" s="256"/>
      <c r="D1201" s="236"/>
      <c r="E1201" s="272" t="s">
        <v>344</v>
      </c>
      <c r="F1201" s="334" t="str">
        <f t="shared" si="115"/>
        <v>N0166_13</v>
      </c>
      <c r="G1201" s="8" t="s">
        <v>344</v>
      </c>
      <c r="H1201" s="8" t="str">
        <f t="shared" si="110"/>
        <v>13</v>
      </c>
      <c r="I1201" s="8" t="str">
        <f>VLOOKUP(H1201,燃料種!$A$2:$C$33,3,FALSE)</f>
        <v xml:space="preserve"> 38.2</v>
      </c>
    </row>
    <row r="1202" spans="1:9">
      <c r="A1202" s="235"/>
      <c r="B1202" s="236"/>
      <c r="C1202" s="256"/>
      <c r="D1202" s="236"/>
      <c r="E1202" s="272" t="s">
        <v>345</v>
      </c>
      <c r="F1202" s="334" t="str">
        <f t="shared" si="115"/>
        <v>N0166_14</v>
      </c>
      <c r="G1202" s="8" t="s">
        <v>345</v>
      </c>
      <c r="H1202" s="8" t="str">
        <f t="shared" si="110"/>
        <v>14</v>
      </c>
      <c r="I1202" s="8" t="str">
        <f>VLOOKUP(H1202,燃料種!$A$2:$C$33,3,FALSE)</f>
        <v xml:space="preserve"> 34.6</v>
      </c>
    </row>
    <row r="1203" spans="1:9">
      <c r="A1203" s="235"/>
      <c r="B1203" s="236"/>
      <c r="C1203" s="256"/>
      <c r="D1203" s="236"/>
      <c r="E1203" s="272" t="s">
        <v>346</v>
      </c>
      <c r="F1203" s="334" t="str">
        <f t="shared" si="115"/>
        <v>N0166_15</v>
      </c>
      <c r="G1203" s="8" t="s">
        <v>346</v>
      </c>
      <c r="H1203" s="8" t="str">
        <f t="shared" si="110"/>
        <v>15</v>
      </c>
      <c r="I1203" s="8" t="str">
        <f>VLOOKUP(H1203,燃料種!$A$2:$C$33,3,FALSE)</f>
        <v xml:space="preserve"> 33.6</v>
      </c>
    </row>
    <row r="1204" spans="1:9">
      <c r="A1204" s="235"/>
      <c r="B1204" s="236"/>
      <c r="C1204" s="256"/>
      <c r="D1204" s="236"/>
      <c r="E1204" s="272" t="s">
        <v>347</v>
      </c>
      <c r="F1204" s="334" t="str">
        <f t="shared" si="115"/>
        <v>N0166_16</v>
      </c>
      <c r="G1204" s="8" t="s">
        <v>347</v>
      </c>
      <c r="H1204" s="8" t="str">
        <f t="shared" si="110"/>
        <v>16</v>
      </c>
      <c r="I1204" s="8" t="str">
        <f>VLOOKUP(H1204,燃料種!$A$2:$C$33,3,FALSE)</f>
        <v xml:space="preserve"> 36.7</v>
      </c>
    </row>
    <row r="1205" spans="1:9">
      <c r="A1205" s="235"/>
      <c r="B1205" s="236"/>
      <c r="C1205" s="256"/>
      <c r="D1205" s="236"/>
      <c r="E1205" s="272" t="s">
        <v>348</v>
      </c>
      <c r="F1205" s="334" t="str">
        <f t="shared" si="115"/>
        <v>N0166_17</v>
      </c>
      <c r="G1205" s="8" t="s">
        <v>348</v>
      </c>
      <c r="H1205" s="8" t="str">
        <f t="shared" si="110"/>
        <v>17</v>
      </c>
      <c r="I1205" s="8" t="str">
        <f>VLOOKUP(H1205,燃料種!$A$2:$C$33,3,FALSE)</f>
        <v xml:space="preserve"> 36.7</v>
      </c>
    </row>
    <row r="1206" spans="1:9">
      <c r="A1206" s="235"/>
      <c r="B1206" s="236"/>
      <c r="C1206" s="256"/>
      <c r="D1206" s="236"/>
      <c r="E1206" s="272" t="s">
        <v>349</v>
      </c>
      <c r="F1206" s="334" t="str">
        <f t="shared" si="115"/>
        <v>N0166_18</v>
      </c>
      <c r="G1206" s="8" t="s">
        <v>349</v>
      </c>
      <c r="H1206" s="8" t="str">
        <f t="shared" si="110"/>
        <v>18</v>
      </c>
      <c r="I1206" s="8" t="str">
        <f>VLOOKUP(H1206,燃料種!$A$2:$C$33,3,FALSE)</f>
        <v xml:space="preserve"> 37.7</v>
      </c>
    </row>
    <row r="1207" spans="1:9">
      <c r="A1207" s="235"/>
      <c r="B1207" s="236"/>
      <c r="C1207" s="256"/>
      <c r="D1207" s="236"/>
      <c r="E1207" s="272" t="s">
        <v>350</v>
      </c>
      <c r="F1207" s="334" t="str">
        <f t="shared" si="115"/>
        <v>N0166_19</v>
      </c>
      <c r="G1207" s="8" t="s">
        <v>350</v>
      </c>
      <c r="H1207" s="8" t="str">
        <f t="shared" si="110"/>
        <v>19</v>
      </c>
      <c r="I1207" s="8" t="str">
        <f>VLOOKUP(H1207,燃料種!$A$2:$C$33,3,FALSE)</f>
        <v xml:space="preserve"> 39.1</v>
      </c>
    </row>
    <row r="1208" spans="1:9">
      <c r="A1208" s="235"/>
      <c r="B1208" s="236"/>
      <c r="C1208" s="256"/>
      <c r="D1208" s="236"/>
      <c r="E1208" s="272" t="s">
        <v>351</v>
      </c>
      <c r="F1208" s="334" t="str">
        <f t="shared" si="115"/>
        <v>N0166_20</v>
      </c>
      <c r="G1208" s="8" t="s">
        <v>351</v>
      </c>
      <c r="H1208" s="8" t="str">
        <f t="shared" si="110"/>
        <v>20</v>
      </c>
      <c r="I1208" s="8" t="str">
        <f>VLOOKUP(H1208,燃料種!$A$2:$C$33,3,FALSE)</f>
        <v xml:space="preserve"> 41.9</v>
      </c>
    </row>
    <row r="1209" spans="1:9">
      <c r="A1209" s="235"/>
      <c r="B1209" s="236"/>
      <c r="C1209" s="256"/>
      <c r="D1209" s="236"/>
      <c r="E1209" s="272" t="s">
        <v>352</v>
      </c>
      <c r="F1209" s="334" t="str">
        <f t="shared" si="115"/>
        <v>N0166_21</v>
      </c>
      <c r="G1209" s="8" t="s">
        <v>352</v>
      </c>
      <c r="H1209" s="8" t="str">
        <f t="shared" si="110"/>
        <v>21</v>
      </c>
      <c r="I1209" s="8" t="str">
        <f>VLOOKUP(H1209,燃料種!$A$2:$C$33,3,FALSE)</f>
        <v xml:space="preserve"> 40.2</v>
      </c>
    </row>
    <row r="1210" spans="1:9">
      <c r="A1210" s="235"/>
      <c r="B1210" s="236"/>
      <c r="C1210" s="256"/>
      <c r="D1210" s="19"/>
      <c r="E1210" s="272" t="s">
        <v>353</v>
      </c>
      <c r="F1210" s="334" t="str">
        <f t="shared" si="115"/>
        <v>N0166_22</v>
      </c>
      <c r="G1210" s="8" t="s">
        <v>353</v>
      </c>
      <c r="H1210" s="8" t="str">
        <f t="shared" si="110"/>
        <v>22</v>
      </c>
      <c r="I1210" s="8" t="str">
        <f>VLOOKUP(H1210,燃料種!$A$2:$C$33,3,FALSE)</f>
        <v xml:space="preserve"> 37.9</v>
      </c>
    </row>
    <row r="1211" spans="1:9">
      <c r="A1211" s="235"/>
      <c r="B1211" s="236"/>
      <c r="C1211" s="256"/>
      <c r="D1211" s="262" t="s">
        <v>1865</v>
      </c>
      <c r="E1211" s="272" t="s">
        <v>332</v>
      </c>
      <c r="F1211" s="334" t="str">
        <f t="shared" ref="F1211:F1219" si="116">LEFT($D$1211,5)&amp;"_"&amp;LEFT(E1211,2)</f>
        <v>N0167_23</v>
      </c>
      <c r="G1211" s="8" t="s">
        <v>332</v>
      </c>
      <c r="H1211" s="8" t="str">
        <f t="shared" si="110"/>
        <v>23</v>
      </c>
      <c r="I1211" s="8" t="str">
        <f>VLOOKUP(H1211,燃料種!$A$2:$C$33,3,FALSE)</f>
        <v xml:space="preserve"> 50.8</v>
      </c>
    </row>
    <row r="1212" spans="1:9">
      <c r="A1212" s="235"/>
      <c r="B1212" s="236"/>
      <c r="C1212" s="256"/>
      <c r="D1212" s="236"/>
      <c r="E1212" s="272" t="s">
        <v>333</v>
      </c>
      <c r="F1212" s="334" t="str">
        <f t="shared" si="116"/>
        <v>N0167_24</v>
      </c>
      <c r="G1212" s="8" t="s">
        <v>333</v>
      </c>
      <c r="H1212" s="8" t="str">
        <f t="shared" si="110"/>
        <v>24</v>
      </c>
      <c r="I1212" s="8" t="str">
        <f>VLOOKUP(H1212,燃料種!$A$2:$C$33,3,FALSE)</f>
        <v xml:space="preserve"> 44.9</v>
      </c>
    </row>
    <row r="1213" spans="1:9">
      <c r="A1213" s="235"/>
      <c r="B1213" s="236"/>
      <c r="C1213" s="256"/>
      <c r="D1213" s="236"/>
      <c r="E1213" s="272" t="s">
        <v>334</v>
      </c>
      <c r="F1213" s="334" t="str">
        <f t="shared" si="116"/>
        <v>N0167_25</v>
      </c>
      <c r="G1213" s="8" t="s">
        <v>334</v>
      </c>
      <c r="H1213" s="8" t="str">
        <f t="shared" si="110"/>
        <v>25</v>
      </c>
      <c r="I1213" s="8" t="str">
        <f>VLOOKUP(H1213,燃料種!$A$2:$C$33,3,FALSE)</f>
        <v xml:space="preserve"> 54.6</v>
      </c>
    </row>
    <row r="1214" spans="1:9">
      <c r="A1214" s="235"/>
      <c r="B1214" s="236"/>
      <c r="C1214" s="256"/>
      <c r="D1214" s="236"/>
      <c r="E1214" s="272" t="s">
        <v>335</v>
      </c>
      <c r="F1214" s="334" t="str">
        <f t="shared" si="116"/>
        <v>N0167_26</v>
      </c>
      <c r="G1214" s="8" t="s">
        <v>335</v>
      </c>
      <c r="H1214" s="8" t="str">
        <f t="shared" si="110"/>
        <v>26</v>
      </c>
      <c r="I1214" s="8" t="str">
        <f>VLOOKUP(H1214,燃料種!$A$2:$C$33,3,FALSE)</f>
        <v xml:space="preserve"> 43.5</v>
      </c>
    </row>
    <row r="1215" spans="1:9">
      <c r="A1215" s="235"/>
      <c r="B1215" s="236"/>
      <c r="C1215" s="256"/>
      <c r="D1215" s="236"/>
      <c r="E1215" s="272" t="s">
        <v>336</v>
      </c>
      <c r="F1215" s="334" t="str">
        <f t="shared" si="116"/>
        <v>N0167_27</v>
      </c>
      <c r="G1215" s="8" t="s">
        <v>336</v>
      </c>
      <c r="H1215" s="8" t="str">
        <f t="shared" si="110"/>
        <v>27</v>
      </c>
      <c r="I1215" s="8" t="str">
        <f>VLOOKUP(H1215,燃料種!$A$2:$C$33,3,FALSE)</f>
        <v xml:space="preserve"> 21.1</v>
      </c>
    </row>
    <row r="1216" spans="1:9">
      <c r="A1216" s="235"/>
      <c r="B1216" s="236"/>
      <c r="C1216" s="256"/>
      <c r="D1216" s="236"/>
      <c r="E1216" s="272" t="s">
        <v>337</v>
      </c>
      <c r="F1216" s="334" t="str">
        <f t="shared" si="116"/>
        <v>N0167_28</v>
      </c>
      <c r="G1216" s="8" t="s">
        <v>337</v>
      </c>
      <c r="H1216" s="8" t="str">
        <f t="shared" si="110"/>
        <v>28</v>
      </c>
      <c r="I1216" s="8" t="str">
        <f>VLOOKUP(H1216,燃料種!$A$2:$C$33,3,FALSE)</f>
        <v xml:space="preserve"> 3.41</v>
      </c>
    </row>
    <row r="1217" spans="1:9">
      <c r="A1217" s="235"/>
      <c r="B1217" s="236"/>
      <c r="C1217" s="256"/>
      <c r="D1217" s="236"/>
      <c r="E1217" s="272" t="s">
        <v>338</v>
      </c>
      <c r="F1217" s="334" t="str">
        <f t="shared" si="116"/>
        <v>N0167_29</v>
      </c>
      <c r="G1217" s="8" t="s">
        <v>338</v>
      </c>
      <c r="H1217" s="8" t="str">
        <f t="shared" si="110"/>
        <v>29</v>
      </c>
      <c r="I1217" s="8" t="str">
        <f>VLOOKUP(H1217,燃料種!$A$2:$C$33,3,FALSE)</f>
        <v xml:space="preserve"> 8.41</v>
      </c>
    </row>
    <row r="1218" spans="1:9">
      <c r="A1218" s="235"/>
      <c r="B1218" s="236"/>
      <c r="C1218" s="256"/>
      <c r="D1218" s="236"/>
      <c r="E1218" s="272" t="s">
        <v>929</v>
      </c>
      <c r="F1218" s="334" t="str">
        <f t="shared" si="116"/>
        <v>N0167_30</v>
      </c>
      <c r="G1218" s="8" t="s">
        <v>339</v>
      </c>
      <c r="H1218" s="8" t="str">
        <f t="shared" si="110"/>
        <v>30</v>
      </c>
      <c r="I1218" s="8" t="str">
        <f>VLOOKUP(H1218,燃料種!$A$2:$C$33,3,FALSE)</f>
        <v>46.04655</v>
      </c>
    </row>
    <row r="1219" spans="1:9">
      <c r="A1219" s="235"/>
      <c r="B1219" s="236"/>
      <c r="C1219" s="256"/>
      <c r="D1219" s="19"/>
      <c r="E1219" s="272" t="s">
        <v>340</v>
      </c>
      <c r="F1219" s="334" t="str">
        <f t="shared" si="116"/>
        <v>N0167_31</v>
      </c>
      <c r="G1219" s="8" t="s">
        <v>340</v>
      </c>
      <c r="H1219" s="8" t="str">
        <f t="shared" ref="H1219:H1282" si="117">LEFT(G1219,2)</f>
        <v>31</v>
      </c>
      <c r="I1219" s="8" t="str">
        <f>VLOOKUP(H1219,燃料種!$A$2:$C$33,3,FALSE)</f>
        <v xml:space="preserve"> 28.5</v>
      </c>
    </row>
    <row r="1220" spans="1:9">
      <c r="A1220" s="235"/>
      <c r="B1220" s="236"/>
      <c r="C1220" s="256"/>
      <c r="D1220" s="262" t="s">
        <v>1866</v>
      </c>
      <c r="E1220" s="272" t="s">
        <v>325</v>
      </c>
      <c r="F1220" s="334" t="str">
        <f t="shared" ref="F1220:F1228" si="118">LEFT($D$1220,5)&amp;"_"&amp;LEFT(E1220,2)</f>
        <v>N0168_01</v>
      </c>
      <c r="G1220" s="8" t="s">
        <v>325</v>
      </c>
      <c r="H1220" s="8" t="str">
        <f t="shared" si="117"/>
        <v>01</v>
      </c>
      <c r="I1220" s="8" t="str">
        <f>VLOOKUP(H1220,燃料種!$A$2:$C$33,3,FALSE)</f>
        <v xml:space="preserve"> 29.0</v>
      </c>
    </row>
    <row r="1221" spans="1:9">
      <c r="A1221" s="235"/>
      <c r="B1221" s="236"/>
      <c r="C1221" s="256"/>
      <c r="D1221" s="236"/>
      <c r="E1221" s="272" t="s">
        <v>326</v>
      </c>
      <c r="F1221" s="334" t="str">
        <f t="shared" si="118"/>
        <v>N0168_02</v>
      </c>
      <c r="G1221" s="8" t="s">
        <v>326</v>
      </c>
      <c r="H1221" s="8" t="str">
        <f t="shared" si="117"/>
        <v>02</v>
      </c>
      <c r="I1221" s="8" t="str">
        <f>VLOOKUP(H1221,燃料種!$A$2:$C$33,3,FALSE)</f>
        <v xml:space="preserve"> 25.7</v>
      </c>
    </row>
    <row r="1222" spans="1:9">
      <c r="A1222" s="235"/>
      <c r="B1222" s="236"/>
      <c r="C1222" s="256"/>
      <c r="D1222" s="236"/>
      <c r="E1222" s="272" t="s">
        <v>327</v>
      </c>
      <c r="F1222" s="334" t="str">
        <f t="shared" si="118"/>
        <v>N0168_03</v>
      </c>
      <c r="G1222" s="8" t="s">
        <v>327</v>
      </c>
      <c r="H1222" s="8" t="str">
        <f t="shared" si="117"/>
        <v>03</v>
      </c>
      <c r="I1222" s="8" t="str">
        <f>VLOOKUP(H1222,燃料種!$A$2:$C$33,3,FALSE)</f>
        <v xml:space="preserve"> 26.9</v>
      </c>
    </row>
    <row r="1223" spans="1:9">
      <c r="A1223" s="235"/>
      <c r="B1223" s="236"/>
      <c r="C1223" s="256"/>
      <c r="D1223" s="236"/>
      <c r="E1223" s="272" t="s">
        <v>328</v>
      </c>
      <c r="F1223" s="334" t="str">
        <f t="shared" si="118"/>
        <v>N0168_04</v>
      </c>
      <c r="G1223" s="8" t="s">
        <v>328</v>
      </c>
      <c r="H1223" s="8" t="str">
        <f t="shared" si="117"/>
        <v>04</v>
      </c>
      <c r="I1223" s="8" t="str">
        <f>VLOOKUP(H1223,燃料種!$A$2:$C$33,3,FALSE)</f>
        <v xml:space="preserve"> 29.4</v>
      </c>
    </row>
    <row r="1224" spans="1:9">
      <c r="A1224" s="235"/>
      <c r="B1224" s="236"/>
      <c r="C1224" s="256"/>
      <c r="D1224" s="236"/>
      <c r="E1224" s="272" t="s">
        <v>329</v>
      </c>
      <c r="F1224" s="334" t="str">
        <f t="shared" si="118"/>
        <v>N0168_05</v>
      </c>
      <c r="G1224" s="8" t="s">
        <v>329</v>
      </c>
      <c r="H1224" s="8" t="str">
        <f t="shared" si="117"/>
        <v>05</v>
      </c>
      <c r="I1224" s="8" t="str">
        <f>VLOOKUP(H1224,燃料種!$A$2:$C$33,3,FALSE)</f>
        <v xml:space="preserve"> 29.9</v>
      </c>
    </row>
    <row r="1225" spans="1:9">
      <c r="A1225" s="235"/>
      <c r="B1225" s="236"/>
      <c r="C1225" s="256"/>
      <c r="D1225" s="236"/>
      <c r="E1225" s="272" t="s">
        <v>330</v>
      </c>
      <c r="F1225" s="334" t="str">
        <f t="shared" si="118"/>
        <v>N0168_06</v>
      </c>
      <c r="G1225" s="8" t="s">
        <v>330</v>
      </c>
      <c r="H1225" s="8" t="str">
        <f t="shared" si="117"/>
        <v>06</v>
      </c>
      <c r="I1225" s="8" t="str">
        <f>VLOOKUP(H1225,燃料種!$A$2:$C$33,3,FALSE)</f>
        <v xml:space="preserve"> 23.9</v>
      </c>
    </row>
    <row r="1226" spans="1:9">
      <c r="A1226" s="235"/>
      <c r="B1226" s="236"/>
      <c r="C1226" s="256"/>
      <c r="D1226" s="236"/>
      <c r="E1226" s="272" t="s">
        <v>322</v>
      </c>
      <c r="F1226" s="334" t="str">
        <f t="shared" si="118"/>
        <v>N0168_07</v>
      </c>
      <c r="G1226" s="8" t="s">
        <v>322</v>
      </c>
      <c r="H1226" s="8" t="str">
        <f t="shared" si="117"/>
        <v>07</v>
      </c>
      <c r="I1226" s="8" t="str">
        <f>VLOOKUP(H1226,燃料種!$A$2:$C$33,3,FALSE)</f>
        <v xml:space="preserve"> 14.4</v>
      </c>
    </row>
    <row r="1227" spans="1:9">
      <c r="A1227" s="235"/>
      <c r="B1227" s="236"/>
      <c r="C1227" s="256"/>
      <c r="D1227" s="236"/>
      <c r="E1227" s="272" t="s">
        <v>323</v>
      </c>
      <c r="F1227" s="334" t="str">
        <f t="shared" si="118"/>
        <v>N0168_08</v>
      </c>
      <c r="G1227" s="8" t="s">
        <v>323</v>
      </c>
      <c r="H1227" s="8" t="str">
        <f t="shared" si="117"/>
        <v>08</v>
      </c>
      <c r="I1227" s="8" t="str">
        <f>VLOOKUP(H1227,燃料種!$A$2:$C$33,3,FALSE)</f>
        <v xml:space="preserve"> 30.5</v>
      </c>
    </row>
    <row r="1228" spans="1:9">
      <c r="A1228" s="235"/>
      <c r="B1228" s="236"/>
      <c r="C1228" s="256"/>
      <c r="D1228" s="19"/>
      <c r="E1228" s="272" t="s">
        <v>331</v>
      </c>
      <c r="F1228" s="334" t="str">
        <f t="shared" si="118"/>
        <v>N0168_09</v>
      </c>
      <c r="G1228" s="8" t="s">
        <v>331</v>
      </c>
      <c r="H1228" s="8" t="str">
        <f t="shared" si="117"/>
        <v>09</v>
      </c>
      <c r="I1228" s="8" t="str">
        <f>VLOOKUP(H1228,燃料種!$A$2:$C$33,3,FALSE)</f>
        <v xml:space="preserve"> 33.1</v>
      </c>
    </row>
    <row r="1229" spans="1:9">
      <c r="A1229" s="235"/>
      <c r="B1229" s="236"/>
      <c r="C1229" s="256"/>
      <c r="D1229" s="262" t="s">
        <v>1867</v>
      </c>
      <c r="E1229" s="272" t="s">
        <v>341</v>
      </c>
      <c r="F1229" s="334" t="str">
        <f t="shared" ref="F1229:F1241" si="119">LEFT($D$1229,5)&amp;"_"&amp;LEFT(E1229,2)</f>
        <v>N0169_10</v>
      </c>
      <c r="G1229" s="8" t="s">
        <v>341</v>
      </c>
      <c r="H1229" s="8" t="str">
        <f t="shared" si="117"/>
        <v>10</v>
      </c>
      <c r="I1229" s="8" t="str">
        <f>VLOOKUP(H1229,燃料種!$A$2:$C$33,3,FALSE)</f>
        <v xml:space="preserve"> 37.3</v>
      </c>
    </row>
    <row r="1230" spans="1:9">
      <c r="A1230" s="235"/>
      <c r="B1230" s="236"/>
      <c r="C1230" s="256"/>
      <c r="D1230" s="236"/>
      <c r="E1230" s="272" t="s">
        <v>342</v>
      </c>
      <c r="F1230" s="334" t="str">
        <f t="shared" si="119"/>
        <v>N0169_11</v>
      </c>
      <c r="G1230" s="8" t="s">
        <v>342</v>
      </c>
      <c r="H1230" s="8" t="str">
        <f t="shared" si="117"/>
        <v>11</v>
      </c>
      <c r="I1230" s="8" t="str">
        <f>VLOOKUP(H1230,燃料種!$A$2:$C$33,3,FALSE)</f>
        <v xml:space="preserve"> 40.9</v>
      </c>
    </row>
    <row r="1231" spans="1:9">
      <c r="A1231" s="235"/>
      <c r="B1231" s="236"/>
      <c r="C1231" s="256"/>
      <c r="D1231" s="236"/>
      <c r="E1231" s="272" t="s">
        <v>343</v>
      </c>
      <c r="F1231" s="334" t="str">
        <f t="shared" si="119"/>
        <v>N0169_12</v>
      </c>
      <c r="G1231" s="8" t="s">
        <v>343</v>
      </c>
      <c r="H1231" s="8" t="str">
        <f t="shared" si="117"/>
        <v>12</v>
      </c>
      <c r="I1231" s="8" t="str">
        <f>VLOOKUP(H1231,燃料種!$A$2:$C$33,3,FALSE)</f>
        <v xml:space="preserve"> 35.3</v>
      </c>
    </row>
    <row r="1232" spans="1:9">
      <c r="A1232" s="235"/>
      <c r="B1232" s="236"/>
      <c r="C1232" s="256"/>
      <c r="D1232" s="236"/>
      <c r="E1232" s="272" t="s">
        <v>344</v>
      </c>
      <c r="F1232" s="334" t="str">
        <f t="shared" si="119"/>
        <v>N0169_13</v>
      </c>
      <c r="G1232" s="8" t="s">
        <v>344</v>
      </c>
      <c r="H1232" s="8" t="str">
        <f t="shared" si="117"/>
        <v>13</v>
      </c>
      <c r="I1232" s="8" t="str">
        <f>VLOOKUP(H1232,燃料種!$A$2:$C$33,3,FALSE)</f>
        <v xml:space="preserve"> 38.2</v>
      </c>
    </row>
    <row r="1233" spans="1:9">
      <c r="A1233" s="235"/>
      <c r="B1233" s="236"/>
      <c r="C1233" s="256"/>
      <c r="D1233" s="236"/>
      <c r="E1233" s="272" t="s">
        <v>345</v>
      </c>
      <c r="F1233" s="334" t="str">
        <f t="shared" si="119"/>
        <v>N0169_14</v>
      </c>
      <c r="G1233" s="8" t="s">
        <v>345</v>
      </c>
      <c r="H1233" s="8" t="str">
        <f t="shared" si="117"/>
        <v>14</v>
      </c>
      <c r="I1233" s="8" t="str">
        <f>VLOOKUP(H1233,燃料種!$A$2:$C$33,3,FALSE)</f>
        <v xml:space="preserve"> 34.6</v>
      </c>
    </row>
    <row r="1234" spans="1:9">
      <c r="A1234" s="235"/>
      <c r="B1234" s="236"/>
      <c r="C1234" s="256"/>
      <c r="D1234" s="236"/>
      <c r="E1234" s="272" t="s">
        <v>346</v>
      </c>
      <c r="F1234" s="334" t="str">
        <f t="shared" si="119"/>
        <v>N0169_15</v>
      </c>
      <c r="G1234" s="8" t="s">
        <v>346</v>
      </c>
      <c r="H1234" s="8" t="str">
        <f t="shared" si="117"/>
        <v>15</v>
      </c>
      <c r="I1234" s="8" t="str">
        <f>VLOOKUP(H1234,燃料種!$A$2:$C$33,3,FALSE)</f>
        <v xml:space="preserve"> 33.6</v>
      </c>
    </row>
    <row r="1235" spans="1:9">
      <c r="A1235" s="235"/>
      <c r="B1235" s="236"/>
      <c r="C1235" s="256"/>
      <c r="D1235" s="236"/>
      <c r="E1235" s="272" t="s">
        <v>347</v>
      </c>
      <c r="F1235" s="334" t="str">
        <f t="shared" si="119"/>
        <v>N0169_16</v>
      </c>
      <c r="G1235" s="8" t="s">
        <v>347</v>
      </c>
      <c r="H1235" s="8" t="str">
        <f t="shared" si="117"/>
        <v>16</v>
      </c>
      <c r="I1235" s="8" t="str">
        <f>VLOOKUP(H1235,燃料種!$A$2:$C$33,3,FALSE)</f>
        <v xml:space="preserve"> 36.7</v>
      </c>
    </row>
    <row r="1236" spans="1:9">
      <c r="A1236" s="235"/>
      <c r="B1236" s="236"/>
      <c r="C1236" s="256"/>
      <c r="D1236" s="236"/>
      <c r="E1236" s="272" t="s">
        <v>348</v>
      </c>
      <c r="F1236" s="334" t="str">
        <f t="shared" si="119"/>
        <v>N0169_17</v>
      </c>
      <c r="G1236" s="8" t="s">
        <v>348</v>
      </c>
      <c r="H1236" s="8" t="str">
        <f t="shared" si="117"/>
        <v>17</v>
      </c>
      <c r="I1236" s="8" t="str">
        <f>VLOOKUP(H1236,燃料種!$A$2:$C$33,3,FALSE)</f>
        <v xml:space="preserve"> 36.7</v>
      </c>
    </row>
    <row r="1237" spans="1:9">
      <c r="A1237" s="235"/>
      <c r="B1237" s="236"/>
      <c r="C1237" s="256"/>
      <c r="D1237" s="236"/>
      <c r="E1237" s="272" t="s">
        <v>349</v>
      </c>
      <c r="F1237" s="334" t="str">
        <f t="shared" si="119"/>
        <v>N0169_18</v>
      </c>
      <c r="G1237" s="8" t="s">
        <v>349</v>
      </c>
      <c r="H1237" s="8" t="str">
        <f t="shared" si="117"/>
        <v>18</v>
      </c>
      <c r="I1237" s="8" t="str">
        <f>VLOOKUP(H1237,燃料種!$A$2:$C$33,3,FALSE)</f>
        <v xml:space="preserve"> 37.7</v>
      </c>
    </row>
    <row r="1238" spans="1:9">
      <c r="A1238" s="235"/>
      <c r="B1238" s="236"/>
      <c r="C1238" s="256"/>
      <c r="D1238" s="236"/>
      <c r="E1238" s="272" t="s">
        <v>350</v>
      </c>
      <c r="F1238" s="334" t="str">
        <f t="shared" si="119"/>
        <v>N0169_19</v>
      </c>
      <c r="G1238" s="8" t="s">
        <v>350</v>
      </c>
      <c r="H1238" s="8" t="str">
        <f t="shared" si="117"/>
        <v>19</v>
      </c>
      <c r="I1238" s="8" t="str">
        <f>VLOOKUP(H1238,燃料種!$A$2:$C$33,3,FALSE)</f>
        <v xml:space="preserve"> 39.1</v>
      </c>
    </row>
    <row r="1239" spans="1:9">
      <c r="A1239" s="235"/>
      <c r="B1239" s="236"/>
      <c r="C1239" s="256"/>
      <c r="D1239" s="236"/>
      <c r="E1239" s="272" t="s">
        <v>351</v>
      </c>
      <c r="F1239" s="334" t="str">
        <f t="shared" si="119"/>
        <v>N0169_20</v>
      </c>
      <c r="G1239" s="8" t="s">
        <v>351</v>
      </c>
      <c r="H1239" s="8" t="str">
        <f t="shared" si="117"/>
        <v>20</v>
      </c>
      <c r="I1239" s="8" t="str">
        <f>VLOOKUP(H1239,燃料種!$A$2:$C$33,3,FALSE)</f>
        <v xml:space="preserve"> 41.9</v>
      </c>
    </row>
    <row r="1240" spans="1:9">
      <c r="A1240" s="235"/>
      <c r="B1240" s="236"/>
      <c r="C1240" s="256"/>
      <c r="D1240" s="236"/>
      <c r="E1240" s="272" t="s">
        <v>352</v>
      </c>
      <c r="F1240" s="334" t="str">
        <f t="shared" si="119"/>
        <v>N0169_21</v>
      </c>
      <c r="G1240" s="8" t="s">
        <v>352</v>
      </c>
      <c r="H1240" s="8" t="str">
        <f t="shared" si="117"/>
        <v>21</v>
      </c>
      <c r="I1240" s="8" t="str">
        <f>VLOOKUP(H1240,燃料種!$A$2:$C$33,3,FALSE)</f>
        <v xml:space="preserve"> 40.2</v>
      </c>
    </row>
    <row r="1241" spans="1:9">
      <c r="A1241" s="235"/>
      <c r="B1241" s="236"/>
      <c r="C1241" s="256"/>
      <c r="D1241" s="19"/>
      <c r="E1241" s="272" t="s">
        <v>353</v>
      </c>
      <c r="F1241" s="334" t="str">
        <f t="shared" si="119"/>
        <v>N0169_22</v>
      </c>
      <c r="G1241" s="8" t="s">
        <v>353</v>
      </c>
      <c r="H1241" s="8" t="str">
        <f t="shared" si="117"/>
        <v>22</v>
      </c>
      <c r="I1241" s="8" t="str">
        <f>VLOOKUP(H1241,燃料種!$A$2:$C$33,3,FALSE)</f>
        <v xml:space="preserve"> 37.9</v>
      </c>
    </row>
    <row r="1242" spans="1:9">
      <c r="A1242" s="235"/>
      <c r="B1242" s="236"/>
      <c r="C1242" s="256"/>
      <c r="D1242" s="262" t="s">
        <v>1868</v>
      </c>
      <c r="E1242" s="272" t="s">
        <v>332</v>
      </c>
      <c r="F1242" s="334" t="str">
        <f t="shared" ref="F1242:F1250" si="120">LEFT($D$1242,5)&amp;"_"&amp;LEFT(E1242,2)</f>
        <v>N0170_23</v>
      </c>
      <c r="G1242" s="8" t="s">
        <v>332</v>
      </c>
      <c r="H1242" s="8" t="str">
        <f t="shared" si="117"/>
        <v>23</v>
      </c>
      <c r="I1242" s="8" t="str">
        <f>VLOOKUP(H1242,燃料種!$A$2:$C$33,3,FALSE)</f>
        <v xml:space="preserve"> 50.8</v>
      </c>
    </row>
    <row r="1243" spans="1:9">
      <c r="A1243" s="235"/>
      <c r="B1243" s="236"/>
      <c r="C1243" s="256"/>
      <c r="D1243" s="236"/>
      <c r="E1243" s="272" t="s">
        <v>333</v>
      </c>
      <c r="F1243" s="334" t="str">
        <f t="shared" si="120"/>
        <v>N0170_24</v>
      </c>
      <c r="G1243" s="8" t="s">
        <v>333</v>
      </c>
      <c r="H1243" s="8" t="str">
        <f t="shared" si="117"/>
        <v>24</v>
      </c>
      <c r="I1243" s="8" t="str">
        <f>VLOOKUP(H1243,燃料種!$A$2:$C$33,3,FALSE)</f>
        <v xml:space="preserve"> 44.9</v>
      </c>
    </row>
    <row r="1244" spans="1:9">
      <c r="A1244" s="235"/>
      <c r="B1244" s="236"/>
      <c r="C1244" s="256"/>
      <c r="D1244" s="236"/>
      <c r="E1244" s="272" t="s">
        <v>334</v>
      </c>
      <c r="F1244" s="334" t="str">
        <f t="shared" si="120"/>
        <v>N0170_25</v>
      </c>
      <c r="G1244" s="8" t="s">
        <v>334</v>
      </c>
      <c r="H1244" s="8" t="str">
        <f t="shared" si="117"/>
        <v>25</v>
      </c>
      <c r="I1244" s="8" t="str">
        <f>VLOOKUP(H1244,燃料種!$A$2:$C$33,3,FALSE)</f>
        <v xml:space="preserve"> 54.6</v>
      </c>
    </row>
    <row r="1245" spans="1:9">
      <c r="A1245" s="235"/>
      <c r="B1245" s="236"/>
      <c r="C1245" s="256"/>
      <c r="D1245" s="236"/>
      <c r="E1245" s="272" t="s">
        <v>335</v>
      </c>
      <c r="F1245" s="334" t="str">
        <f t="shared" si="120"/>
        <v>N0170_26</v>
      </c>
      <c r="G1245" s="8" t="s">
        <v>335</v>
      </c>
      <c r="H1245" s="8" t="str">
        <f t="shared" si="117"/>
        <v>26</v>
      </c>
      <c r="I1245" s="8" t="str">
        <f>VLOOKUP(H1245,燃料種!$A$2:$C$33,3,FALSE)</f>
        <v xml:space="preserve"> 43.5</v>
      </c>
    </row>
    <row r="1246" spans="1:9">
      <c r="A1246" s="235"/>
      <c r="B1246" s="236"/>
      <c r="C1246" s="256"/>
      <c r="D1246" s="236"/>
      <c r="E1246" s="272" t="s">
        <v>336</v>
      </c>
      <c r="F1246" s="334" t="str">
        <f t="shared" si="120"/>
        <v>N0170_27</v>
      </c>
      <c r="G1246" s="8" t="s">
        <v>336</v>
      </c>
      <c r="H1246" s="8" t="str">
        <f t="shared" si="117"/>
        <v>27</v>
      </c>
      <c r="I1246" s="8" t="str">
        <f>VLOOKUP(H1246,燃料種!$A$2:$C$33,3,FALSE)</f>
        <v xml:space="preserve"> 21.1</v>
      </c>
    </row>
    <row r="1247" spans="1:9">
      <c r="A1247" s="235"/>
      <c r="B1247" s="236"/>
      <c r="C1247" s="256"/>
      <c r="D1247" s="236"/>
      <c r="E1247" s="272" t="s">
        <v>337</v>
      </c>
      <c r="F1247" s="334" t="str">
        <f t="shared" si="120"/>
        <v>N0170_28</v>
      </c>
      <c r="G1247" s="8" t="s">
        <v>337</v>
      </c>
      <c r="H1247" s="8" t="str">
        <f t="shared" si="117"/>
        <v>28</v>
      </c>
      <c r="I1247" s="8" t="str">
        <f>VLOOKUP(H1247,燃料種!$A$2:$C$33,3,FALSE)</f>
        <v xml:space="preserve"> 3.41</v>
      </c>
    </row>
    <row r="1248" spans="1:9">
      <c r="A1248" s="235"/>
      <c r="B1248" s="236"/>
      <c r="C1248" s="256"/>
      <c r="D1248" s="236"/>
      <c r="E1248" s="272" t="s">
        <v>338</v>
      </c>
      <c r="F1248" s="334" t="str">
        <f t="shared" si="120"/>
        <v>N0170_29</v>
      </c>
      <c r="G1248" s="8" t="s">
        <v>338</v>
      </c>
      <c r="H1248" s="8" t="str">
        <f t="shared" si="117"/>
        <v>29</v>
      </c>
      <c r="I1248" s="8" t="str">
        <f>VLOOKUP(H1248,燃料種!$A$2:$C$33,3,FALSE)</f>
        <v xml:space="preserve"> 8.41</v>
      </c>
    </row>
    <row r="1249" spans="1:9">
      <c r="A1249" s="235"/>
      <c r="B1249" s="236"/>
      <c r="C1249" s="256"/>
      <c r="D1249" s="236"/>
      <c r="E1249" s="272" t="s">
        <v>929</v>
      </c>
      <c r="F1249" s="334" t="str">
        <f t="shared" si="120"/>
        <v>N0170_30</v>
      </c>
      <c r="G1249" s="8" t="s">
        <v>339</v>
      </c>
      <c r="H1249" s="8" t="str">
        <f t="shared" si="117"/>
        <v>30</v>
      </c>
      <c r="I1249" s="8" t="str">
        <f>VLOOKUP(H1249,燃料種!$A$2:$C$33,3,FALSE)</f>
        <v>46.04655</v>
      </c>
    </row>
    <row r="1250" spans="1:9">
      <c r="A1250" s="235"/>
      <c r="B1250" s="236"/>
      <c r="C1250" s="256"/>
      <c r="D1250" s="19"/>
      <c r="E1250" s="272" t="s">
        <v>340</v>
      </c>
      <c r="F1250" s="334" t="str">
        <f t="shared" si="120"/>
        <v>N0170_31</v>
      </c>
      <c r="G1250" s="8" t="s">
        <v>340</v>
      </c>
      <c r="H1250" s="8" t="str">
        <f t="shared" si="117"/>
        <v>31</v>
      </c>
      <c r="I1250" s="8" t="str">
        <f>VLOOKUP(H1250,燃料種!$A$2:$C$33,3,FALSE)</f>
        <v xml:space="preserve"> 28.5</v>
      </c>
    </row>
    <row r="1251" spans="1:9">
      <c r="A1251" s="235"/>
      <c r="B1251" s="236"/>
      <c r="C1251" s="256"/>
      <c r="D1251" s="262" t="s">
        <v>1869</v>
      </c>
      <c r="E1251" s="272" t="s">
        <v>325</v>
      </c>
      <c r="F1251" s="334" t="str">
        <f t="shared" ref="F1251:F1259" si="121">LEFT($D$1251,5)&amp;"_"&amp;LEFT(E1251,2)</f>
        <v>N0171_01</v>
      </c>
      <c r="G1251" s="8" t="s">
        <v>325</v>
      </c>
      <c r="H1251" s="8" t="str">
        <f t="shared" si="117"/>
        <v>01</v>
      </c>
      <c r="I1251" s="8" t="str">
        <f>VLOOKUP(H1251,燃料種!$A$2:$C$33,3,FALSE)</f>
        <v xml:space="preserve"> 29.0</v>
      </c>
    </row>
    <row r="1252" spans="1:9">
      <c r="A1252" s="235"/>
      <c r="B1252" s="236"/>
      <c r="C1252" s="256"/>
      <c r="D1252" s="236"/>
      <c r="E1252" s="272" t="s">
        <v>326</v>
      </c>
      <c r="F1252" s="334" t="str">
        <f t="shared" si="121"/>
        <v>N0171_02</v>
      </c>
      <c r="G1252" s="8" t="s">
        <v>326</v>
      </c>
      <c r="H1252" s="8" t="str">
        <f t="shared" si="117"/>
        <v>02</v>
      </c>
      <c r="I1252" s="8" t="str">
        <f>VLOOKUP(H1252,燃料種!$A$2:$C$33,3,FALSE)</f>
        <v xml:space="preserve"> 25.7</v>
      </c>
    </row>
    <row r="1253" spans="1:9">
      <c r="A1253" s="235"/>
      <c r="B1253" s="236"/>
      <c r="C1253" s="256"/>
      <c r="D1253" s="236"/>
      <c r="E1253" s="272" t="s">
        <v>327</v>
      </c>
      <c r="F1253" s="334" t="str">
        <f t="shared" si="121"/>
        <v>N0171_03</v>
      </c>
      <c r="G1253" s="8" t="s">
        <v>327</v>
      </c>
      <c r="H1253" s="8" t="str">
        <f t="shared" si="117"/>
        <v>03</v>
      </c>
      <c r="I1253" s="8" t="str">
        <f>VLOOKUP(H1253,燃料種!$A$2:$C$33,3,FALSE)</f>
        <v xml:space="preserve"> 26.9</v>
      </c>
    </row>
    <row r="1254" spans="1:9">
      <c r="A1254" s="235"/>
      <c r="B1254" s="236"/>
      <c r="C1254" s="256"/>
      <c r="D1254" s="236"/>
      <c r="E1254" s="272" t="s">
        <v>328</v>
      </c>
      <c r="F1254" s="334" t="str">
        <f t="shared" si="121"/>
        <v>N0171_04</v>
      </c>
      <c r="G1254" s="8" t="s">
        <v>328</v>
      </c>
      <c r="H1254" s="8" t="str">
        <f t="shared" si="117"/>
        <v>04</v>
      </c>
      <c r="I1254" s="8" t="str">
        <f>VLOOKUP(H1254,燃料種!$A$2:$C$33,3,FALSE)</f>
        <v xml:space="preserve"> 29.4</v>
      </c>
    </row>
    <row r="1255" spans="1:9">
      <c r="A1255" s="235"/>
      <c r="B1255" s="236"/>
      <c r="C1255" s="256"/>
      <c r="D1255" s="236"/>
      <c r="E1255" s="272" t="s">
        <v>329</v>
      </c>
      <c r="F1255" s="334" t="str">
        <f t="shared" si="121"/>
        <v>N0171_05</v>
      </c>
      <c r="G1255" s="8" t="s">
        <v>329</v>
      </c>
      <c r="H1255" s="8" t="str">
        <f t="shared" si="117"/>
        <v>05</v>
      </c>
      <c r="I1255" s="8" t="str">
        <f>VLOOKUP(H1255,燃料種!$A$2:$C$33,3,FALSE)</f>
        <v xml:space="preserve"> 29.9</v>
      </c>
    </row>
    <row r="1256" spans="1:9">
      <c r="A1256" s="235"/>
      <c r="B1256" s="236"/>
      <c r="C1256" s="256"/>
      <c r="D1256" s="236"/>
      <c r="E1256" s="272" t="s">
        <v>330</v>
      </c>
      <c r="F1256" s="334" t="str">
        <f t="shared" si="121"/>
        <v>N0171_06</v>
      </c>
      <c r="G1256" s="8" t="s">
        <v>330</v>
      </c>
      <c r="H1256" s="8" t="str">
        <f t="shared" si="117"/>
        <v>06</v>
      </c>
      <c r="I1256" s="8" t="str">
        <f>VLOOKUP(H1256,燃料種!$A$2:$C$33,3,FALSE)</f>
        <v xml:space="preserve"> 23.9</v>
      </c>
    </row>
    <row r="1257" spans="1:9">
      <c r="A1257" s="235"/>
      <c r="B1257" s="236"/>
      <c r="C1257" s="256"/>
      <c r="D1257" s="236"/>
      <c r="E1257" s="272" t="s">
        <v>322</v>
      </c>
      <c r="F1257" s="334" t="str">
        <f t="shared" si="121"/>
        <v>N0171_07</v>
      </c>
      <c r="G1257" s="8" t="s">
        <v>322</v>
      </c>
      <c r="H1257" s="8" t="str">
        <f t="shared" si="117"/>
        <v>07</v>
      </c>
      <c r="I1257" s="8" t="str">
        <f>VLOOKUP(H1257,燃料種!$A$2:$C$33,3,FALSE)</f>
        <v xml:space="preserve"> 14.4</v>
      </c>
    </row>
    <row r="1258" spans="1:9">
      <c r="A1258" s="235"/>
      <c r="B1258" s="236"/>
      <c r="C1258" s="256"/>
      <c r="D1258" s="236"/>
      <c r="E1258" s="272" t="s">
        <v>323</v>
      </c>
      <c r="F1258" s="334" t="str">
        <f t="shared" si="121"/>
        <v>N0171_08</v>
      </c>
      <c r="G1258" s="8" t="s">
        <v>323</v>
      </c>
      <c r="H1258" s="8" t="str">
        <f t="shared" si="117"/>
        <v>08</v>
      </c>
      <c r="I1258" s="8" t="str">
        <f>VLOOKUP(H1258,燃料種!$A$2:$C$33,3,FALSE)</f>
        <v xml:space="preserve"> 30.5</v>
      </c>
    </row>
    <row r="1259" spans="1:9">
      <c r="A1259" s="235"/>
      <c r="B1259" s="236"/>
      <c r="C1259" s="256"/>
      <c r="D1259" s="19"/>
      <c r="E1259" s="272" t="s">
        <v>331</v>
      </c>
      <c r="F1259" s="334" t="str">
        <f t="shared" si="121"/>
        <v>N0171_09</v>
      </c>
      <c r="G1259" s="8" t="s">
        <v>331</v>
      </c>
      <c r="H1259" s="8" t="str">
        <f t="shared" si="117"/>
        <v>09</v>
      </c>
      <c r="I1259" s="8" t="str">
        <f>VLOOKUP(H1259,燃料種!$A$2:$C$33,3,FALSE)</f>
        <v xml:space="preserve"> 33.1</v>
      </c>
    </row>
    <row r="1260" spans="1:9">
      <c r="A1260" s="235"/>
      <c r="B1260" s="236"/>
      <c r="C1260" s="256"/>
      <c r="D1260" s="262" t="s">
        <v>1870</v>
      </c>
      <c r="E1260" s="272" t="s">
        <v>341</v>
      </c>
      <c r="F1260" s="334" t="str">
        <f t="shared" ref="F1260:F1272" si="122">LEFT($D$1260,5)&amp;"_"&amp;LEFT(E1260,2)</f>
        <v>N0172_10</v>
      </c>
      <c r="G1260" s="8" t="s">
        <v>341</v>
      </c>
      <c r="H1260" s="8" t="str">
        <f t="shared" si="117"/>
        <v>10</v>
      </c>
      <c r="I1260" s="8" t="str">
        <f>VLOOKUP(H1260,燃料種!$A$2:$C$33,3,FALSE)</f>
        <v xml:space="preserve"> 37.3</v>
      </c>
    </row>
    <row r="1261" spans="1:9">
      <c r="A1261" s="235"/>
      <c r="B1261" s="236"/>
      <c r="C1261" s="256"/>
      <c r="D1261" s="236"/>
      <c r="E1261" s="272" t="s">
        <v>342</v>
      </c>
      <c r="F1261" s="334" t="str">
        <f t="shared" si="122"/>
        <v>N0172_11</v>
      </c>
      <c r="G1261" s="8" t="s">
        <v>342</v>
      </c>
      <c r="H1261" s="8" t="str">
        <f t="shared" si="117"/>
        <v>11</v>
      </c>
      <c r="I1261" s="8" t="str">
        <f>VLOOKUP(H1261,燃料種!$A$2:$C$33,3,FALSE)</f>
        <v xml:space="preserve"> 40.9</v>
      </c>
    </row>
    <row r="1262" spans="1:9">
      <c r="A1262" s="235"/>
      <c r="B1262" s="236"/>
      <c r="C1262" s="256"/>
      <c r="D1262" s="236"/>
      <c r="E1262" s="272" t="s">
        <v>343</v>
      </c>
      <c r="F1262" s="334" t="str">
        <f t="shared" si="122"/>
        <v>N0172_12</v>
      </c>
      <c r="G1262" s="8" t="s">
        <v>343</v>
      </c>
      <c r="H1262" s="8" t="str">
        <f t="shared" si="117"/>
        <v>12</v>
      </c>
      <c r="I1262" s="8" t="str">
        <f>VLOOKUP(H1262,燃料種!$A$2:$C$33,3,FALSE)</f>
        <v xml:space="preserve"> 35.3</v>
      </c>
    </row>
    <row r="1263" spans="1:9">
      <c r="A1263" s="235"/>
      <c r="B1263" s="236"/>
      <c r="C1263" s="256"/>
      <c r="D1263" s="236"/>
      <c r="E1263" s="272" t="s">
        <v>344</v>
      </c>
      <c r="F1263" s="334" t="str">
        <f t="shared" si="122"/>
        <v>N0172_13</v>
      </c>
      <c r="G1263" s="8" t="s">
        <v>344</v>
      </c>
      <c r="H1263" s="8" t="str">
        <f t="shared" si="117"/>
        <v>13</v>
      </c>
      <c r="I1263" s="8" t="str">
        <f>VLOOKUP(H1263,燃料種!$A$2:$C$33,3,FALSE)</f>
        <v xml:space="preserve"> 38.2</v>
      </c>
    </row>
    <row r="1264" spans="1:9">
      <c r="A1264" s="235"/>
      <c r="B1264" s="236"/>
      <c r="C1264" s="256"/>
      <c r="D1264" s="236"/>
      <c r="E1264" s="272" t="s">
        <v>345</v>
      </c>
      <c r="F1264" s="334" t="str">
        <f t="shared" si="122"/>
        <v>N0172_14</v>
      </c>
      <c r="G1264" s="8" t="s">
        <v>345</v>
      </c>
      <c r="H1264" s="8" t="str">
        <f t="shared" si="117"/>
        <v>14</v>
      </c>
      <c r="I1264" s="8" t="str">
        <f>VLOOKUP(H1264,燃料種!$A$2:$C$33,3,FALSE)</f>
        <v xml:space="preserve"> 34.6</v>
      </c>
    </row>
    <row r="1265" spans="1:9">
      <c r="A1265" s="235"/>
      <c r="B1265" s="236"/>
      <c r="C1265" s="256"/>
      <c r="D1265" s="236"/>
      <c r="E1265" s="272" t="s">
        <v>346</v>
      </c>
      <c r="F1265" s="334" t="str">
        <f t="shared" si="122"/>
        <v>N0172_15</v>
      </c>
      <c r="G1265" s="8" t="s">
        <v>346</v>
      </c>
      <c r="H1265" s="8" t="str">
        <f t="shared" si="117"/>
        <v>15</v>
      </c>
      <c r="I1265" s="8" t="str">
        <f>VLOOKUP(H1265,燃料種!$A$2:$C$33,3,FALSE)</f>
        <v xml:space="preserve"> 33.6</v>
      </c>
    </row>
    <row r="1266" spans="1:9">
      <c r="A1266" s="235"/>
      <c r="B1266" s="236"/>
      <c r="C1266" s="256"/>
      <c r="D1266" s="236"/>
      <c r="E1266" s="272" t="s">
        <v>347</v>
      </c>
      <c r="F1266" s="334" t="str">
        <f t="shared" si="122"/>
        <v>N0172_16</v>
      </c>
      <c r="G1266" s="8" t="s">
        <v>347</v>
      </c>
      <c r="H1266" s="8" t="str">
        <f t="shared" si="117"/>
        <v>16</v>
      </c>
      <c r="I1266" s="8" t="str">
        <f>VLOOKUP(H1266,燃料種!$A$2:$C$33,3,FALSE)</f>
        <v xml:space="preserve"> 36.7</v>
      </c>
    </row>
    <row r="1267" spans="1:9">
      <c r="A1267" s="235"/>
      <c r="B1267" s="236"/>
      <c r="C1267" s="256"/>
      <c r="D1267" s="236"/>
      <c r="E1267" s="272" t="s">
        <v>348</v>
      </c>
      <c r="F1267" s="334" t="str">
        <f t="shared" si="122"/>
        <v>N0172_17</v>
      </c>
      <c r="G1267" s="8" t="s">
        <v>348</v>
      </c>
      <c r="H1267" s="8" t="str">
        <f t="shared" si="117"/>
        <v>17</v>
      </c>
      <c r="I1267" s="8" t="str">
        <f>VLOOKUP(H1267,燃料種!$A$2:$C$33,3,FALSE)</f>
        <v xml:space="preserve"> 36.7</v>
      </c>
    </row>
    <row r="1268" spans="1:9">
      <c r="A1268" s="235"/>
      <c r="B1268" s="236"/>
      <c r="C1268" s="256"/>
      <c r="D1268" s="236"/>
      <c r="E1268" s="272" t="s">
        <v>349</v>
      </c>
      <c r="F1268" s="334" t="str">
        <f t="shared" si="122"/>
        <v>N0172_18</v>
      </c>
      <c r="G1268" s="8" t="s">
        <v>349</v>
      </c>
      <c r="H1268" s="8" t="str">
        <f t="shared" si="117"/>
        <v>18</v>
      </c>
      <c r="I1268" s="8" t="str">
        <f>VLOOKUP(H1268,燃料種!$A$2:$C$33,3,FALSE)</f>
        <v xml:space="preserve"> 37.7</v>
      </c>
    </row>
    <row r="1269" spans="1:9">
      <c r="A1269" s="235"/>
      <c r="B1269" s="236"/>
      <c r="C1269" s="256"/>
      <c r="D1269" s="236"/>
      <c r="E1269" s="272" t="s">
        <v>350</v>
      </c>
      <c r="F1269" s="334" t="str">
        <f t="shared" si="122"/>
        <v>N0172_19</v>
      </c>
      <c r="G1269" s="8" t="s">
        <v>350</v>
      </c>
      <c r="H1269" s="8" t="str">
        <f t="shared" si="117"/>
        <v>19</v>
      </c>
      <c r="I1269" s="8" t="str">
        <f>VLOOKUP(H1269,燃料種!$A$2:$C$33,3,FALSE)</f>
        <v xml:space="preserve"> 39.1</v>
      </c>
    </row>
    <row r="1270" spans="1:9">
      <c r="A1270" s="235"/>
      <c r="B1270" s="236"/>
      <c r="C1270" s="256"/>
      <c r="D1270" s="236"/>
      <c r="E1270" s="272" t="s">
        <v>351</v>
      </c>
      <c r="F1270" s="334" t="str">
        <f t="shared" si="122"/>
        <v>N0172_20</v>
      </c>
      <c r="G1270" s="8" t="s">
        <v>351</v>
      </c>
      <c r="H1270" s="8" t="str">
        <f t="shared" si="117"/>
        <v>20</v>
      </c>
      <c r="I1270" s="8" t="str">
        <f>VLOOKUP(H1270,燃料種!$A$2:$C$33,3,FALSE)</f>
        <v xml:space="preserve"> 41.9</v>
      </c>
    </row>
    <row r="1271" spans="1:9">
      <c r="A1271" s="235"/>
      <c r="B1271" s="236"/>
      <c r="C1271" s="256"/>
      <c r="D1271" s="236"/>
      <c r="E1271" s="272" t="s">
        <v>352</v>
      </c>
      <c r="F1271" s="334" t="str">
        <f t="shared" si="122"/>
        <v>N0172_21</v>
      </c>
      <c r="G1271" s="8" t="s">
        <v>352</v>
      </c>
      <c r="H1271" s="8" t="str">
        <f t="shared" si="117"/>
        <v>21</v>
      </c>
      <c r="I1271" s="8" t="str">
        <f>VLOOKUP(H1271,燃料種!$A$2:$C$33,3,FALSE)</f>
        <v xml:space="preserve"> 40.2</v>
      </c>
    </row>
    <row r="1272" spans="1:9">
      <c r="A1272" s="235"/>
      <c r="B1272" s="236"/>
      <c r="C1272" s="256"/>
      <c r="D1272" s="19"/>
      <c r="E1272" s="272" t="s">
        <v>353</v>
      </c>
      <c r="F1272" s="334" t="str">
        <f t="shared" si="122"/>
        <v>N0172_22</v>
      </c>
      <c r="G1272" s="8" t="s">
        <v>353</v>
      </c>
      <c r="H1272" s="8" t="str">
        <f t="shared" si="117"/>
        <v>22</v>
      </c>
      <c r="I1272" s="8" t="str">
        <f>VLOOKUP(H1272,燃料種!$A$2:$C$33,3,FALSE)</f>
        <v xml:space="preserve"> 37.9</v>
      </c>
    </row>
    <row r="1273" spans="1:9">
      <c r="A1273" s="235"/>
      <c r="B1273" s="236"/>
      <c r="C1273" s="256"/>
      <c r="D1273" s="262" t="s">
        <v>1871</v>
      </c>
      <c r="E1273" s="272" t="s">
        <v>332</v>
      </c>
      <c r="F1273" s="334" t="str">
        <f t="shared" ref="F1273:F1281" si="123">LEFT($D$1273,5)&amp;"_"&amp;LEFT(E1273,2)</f>
        <v>N0173_23</v>
      </c>
      <c r="G1273" s="8" t="s">
        <v>332</v>
      </c>
      <c r="H1273" s="8" t="str">
        <f t="shared" si="117"/>
        <v>23</v>
      </c>
      <c r="I1273" s="8" t="str">
        <f>VLOOKUP(H1273,燃料種!$A$2:$C$33,3,FALSE)</f>
        <v xml:space="preserve"> 50.8</v>
      </c>
    </row>
    <row r="1274" spans="1:9">
      <c r="A1274" s="235"/>
      <c r="B1274" s="236"/>
      <c r="C1274" s="256"/>
      <c r="D1274" s="236"/>
      <c r="E1274" s="272" t="s">
        <v>333</v>
      </c>
      <c r="F1274" s="334" t="str">
        <f t="shared" si="123"/>
        <v>N0173_24</v>
      </c>
      <c r="G1274" s="8" t="s">
        <v>333</v>
      </c>
      <c r="H1274" s="8" t="str">
        <f t="shared" si="117"/>
        <v>24</v>
      </c>
      <c r="I1274" s="8" t="str">
        <f>VLOOKUP(H1274,燃料種!$A$2:$C$33,3,FALSE)</f>
        <v xml:space="preserve"> 44.9</v>
      </c>
    </row>
    <row r="1275" spans="1:9">
      <c r="A1275" s="235"/>
      <c r="B1275" s="236"/>
      <c r="C1275" s="256"/>
      <c r="D1275" s="236"/>
      <c r="E1275" s="272" t="s">
        <v>334</v>
      </c>
      <c r="F1275" s="334" t="str">
        <f t="shared" si="123"/>
        <v>N0173_25</v>
      </c>
      <c r="G1275" s="8" t="s">
        <v>334</v>
      </c>
      <c r="H1275" s="8" t="str">
        <f t="shared" si="117"/>
        <v>25</v>
      </c>
      <c r="I1275" s="8" t="str">
        <f>VLOOKUP(H1275,燃料種!$A$2:$C$33,3,FALSE)</f>
        <v xml:space="preserve"> 54.6</v>
      </c>
    </row>
    <row r="1276" spans="1:9">
      <c r="A1276" s="235"/>
      <c r="B1276" s="236"/>
      <c r="C1276" s="256"/>
      <c r="D1276" s="236"/>
      <c r="E1276" s="272" t="s">
        <v>335</v>
      </c>
      <c r="F1276" s="334" t="str">
        <f t="shared" si="123"/>
        <v>N0173_26</v>
      </c>
      <c r="G1276" s="8" t="s">
        <v>335</v>
      </c>
      <c r="H1276" s="8" t="str">
        <f t="shared" si="117"/>
        <v>26</v>
      </c>
      <c r="I1276" s="8" t="str">
        <f>VLOOKUP(H1276,燃料種!$A$2:$C$33,3,FALSE)</f>
        <v xml:space="preserve"> 43.5</v>
      </c>
    </row>
    <row r="1277" spans="1:9">
      <c r="A1277" s="235"/>
      <c r="B1277" s="236"/>
      <c r="C1277" s="256"/>
      <c r="D1277" s="236"/>
      <c r="E1277" s="272" t="s">
        <v>336</v>
      </c>
      <c r="F1277" s="334" t="str">
        <f t="shared" si="123"/>
        <v>N0173_27</v>
      </c>
      <c r="G1277" s="8" t="s">
        <v>336</v>
      </c>
      <c r="H1277" s="8" t="str">
        <f t="shared" si="117"/>
        <v>27</v>
      </c>
      <c r="I1277" s="8" t="str">
        <f>VLOOKUP(H1277,燃料種!$A$2:$C$33,3,FALSE)</f>
        <v xml:space="preserve"> 21.1</v>
      </c>
    </row>
    <row r="1278" spans="1:9">
      <c r="A1278" s="235"/>
      <c r="B1278" s="236"/>
      <c r="C1278" s="256"/>
      <c r="D1278" s="236"/>
      <c r="E1278" s="272" t="s">
        <v>337</v>
      </c>
      <c r="F1278" s="334" t="str">
        <f t="shared" si="123"/>
        <v>N0173_28</v>
      </c>
      <c r="G1278" s="8" t="s">
        <v>337</v>
      </c>
      <c r="H1278" s="8" t="str">
        <f t="shared" si="117"/>
        <v>28</v>
      </c>
      <c r="I1278" s="8" t="str">
        <f>VLOOKUP(H1278,燃料種!$A$2:$C$33,3,FALSE)</f>
        <v xml:space="preserve"> 3.41</v>
      </c>
    </row>
    <row r="1279" spans="1:9">
      <c r="A1279" s="235"/>
      <c r="B1279" s="236"/>
      <c r="C1279" s="256"/>
      <c r="D1279" s="236"/>
      <c r="E1279" s="272" t="s">
        <v>338</v>
      </c>
      <c r="F1279" s="334" t="str">
        <f t="shared" si="123"/>
        <v>N0173_29</v>
      </c>
      <c r="G1279" s="8" t="s">
        <v>338</v>
      </c>
      <c r="H1279" s="8" t="str">
        <f t="shared" si="117"/>
        <v>29</v>
      </c>
      <c r="I1279" s="8" t="str">
        <f>VLOOKUP(H1279,燃料種!$A$2:$C$33,3,FALSE)</f>
        <v xml:space="preserve"> 8.41</v>
      </c>
    </row>
    <row r="1280" spans="1:9">
      <c r="A1280" s="235"/>
      <c r="B1280" s="236"/>
      <c r="C1280" s="256"/>
      <c r="D1280" s="236"/>
      <c r="E1280" s="272" t="s">
        <v>929</v>
      </c>
      <c r="F1280" s="334" t="str">
        <f t="shared" si="123"/>
        <v>N0173_30</v>
      </c>
      <c r="G1280" s="8" t="s">
        <v>339</v>
      </c>
      <c r="H1280" s="8" t="str">
        <f t="shared" si="117"/>
        <v>30</v>
      </c>
      <c r="I1280" s="8" t="str">
        <f>VLOOKUP(H1280,燃料種!$A$2:$C$33,3,FALSE)</f>
        <v>46.04655</v>
      </c>
    </row>
    <row r="1281" spans="1:9">
      <c r="A1281" s="235"/>
      <c r="B1281" s="236"/>
      <c r="C1281" s="256"/>
      <c r="D1281" s="19"/>
      <c r="E1281" s="272" t="s">
        <v>340</v>
      </c>
      <c r="F1281" s="334" t="str">
        <f t="shared" si="123"/>
        <v>N0173_31</v>
      </c>
      <c r="G1281" s="8" t="s">
        <v>340</v>
      </c>
      <c r="H1281" s="8" t="str">
        <f t="shared" si="117"/>
        <v>31</v>
      </c>
      <c r="I1281" s="8" t="str">
        <f>VLOOKUP(H1281,燃料種!$A$2:$C$33,3,FALSE)</f>
        <v xml:space="preserve"> 28.5</v>
      </c>
    </row>
    <row r="1282" spans="1:9">
      <c r="A1282" s="235"/>
      <c r="B1282" s="236"/>
      <c r="C1282" s="256"/>
      <c r="D1282" s="262" t="s">
        <v>1872</v>
      </c>
      <c r="E1282" s="272" t="s">
        <v>325</v>
      </c>
      <c r="F1282" s="334" t="str">
        <f t="shared" ref="F1282:F1290" si="124">LEFT($D$1282,5)&amp;"_"&amp;LEFT(E1282,2)</f>
        <v>N0174_01</v>
      </c>
      <c r="G1282" s="8" t="s">
        <v>325</v>
      </c>
      <c r="H1282" s="8" t="str">
        <f t="shared" si="117"/>
        <v>01</v>
      </c>
      <c r="I1282" s="8" t="str">
        <f>VLOOKUP(H1282,燃料種!$A$2:$C$33,3,FALSE)</f>
        <v xml:space="preserve"> 29.0</v>
      </c>
    </row>
    <row r="1283" spans="1:9">
      <c r="A1283" s="235"/>
      <c r="B1283" s="236"/>
      <c r="C1283" s="256"/>
      <c r="D1283" s="236"/>
      <c r="E1283" s="272" t="s">
        <v>326</v>
      </c>
      <c r="F1283" s="334" t="str">
        <f t="shared" si="124"/>
        <v>N0174_02</v>
      </c>
      <c r="G1283" s="8" t="s">
        <v>326</v>
      </c>
      <c r="H1283" s="8" t="str">
        <f t="shared" ref="H1283:H1346" si="125">LEFT(G1283,2)</f>
        <v>02</v>
      </c>
      <c r="I1283" s="8" t="str">
        <f>VLOOKUP(H1283,燃料種!$A$2:$C$33,3,FALSE)</f>
        <v xml:space="preserve"> 25.7</v>
      </c>
    </row>
    <row r="1284" spans="1:9">
      <c r="A1284" s="235"/>
      <c r="B1284" s="236"/>
      <c r="C1284" s="256"/>
      <c r="D1284" s="236"/>
      <c r="E1284" s="272" t="s">
        <v>327</v>
      </c>
      <c r="F1284" s="334" t="str">
        <f t="shared" si="124"/>
        <v>N0174_03</v>
      </c>
      <c r="G1284" s="8" t="s">
        <v>327</v>
      </c>
      <c r="H1284" s="8" t="str">
        <f t="shared" si="125"/>
        <v>03</v>
      </c>
      <c r="I1284" s="8" t="str">
        <f>VLOOKUP(H1284,燃料種!$A$2:$C$33,3,FALSE)</f>
        <v xml:space="preserve"> 26.9</v>
      </c>
    </row>
    <row r="1285" spans="1:9">
      <c r="A1285" s="235"/>
      <c r="B1285" s="236"/>
      <c r="C1285" s="256"/>
      <c r="D1285" s="236"/>
      <c r="E1285" s="272" t="s">
        <v>328</v>
      </c>
      <c r="F1285" s="334" t="str">
        <f t="shared" si="124"/>
        <v>N0174_04</v>
      </c>
      <c r="G1285" s="8" t="s">
        <v>328</v>
      </c>
      <c r="H1285" s="8" t="str">
        <f t="shared" si="125"/>
        <v>04</v>
      </c>
      <c r="I1285" s="8" t="str">
        <f>VLOOKUP(H1285,燃料種!$A$2:$C$33,3,FALSE)</f>
        <v xml:space="preserve"> 29.4</v>
      </c>
    </row>
    <row r="1286" spans="1:9">
      <c r="A1286" s="235"/>
      <c r="B1286" s="236"/>
      <c r="C1286" s="256"/>
      <c r="D1286" s="236"/>
      <c r="E1286" s="272" t="s">
        <v>329</v>
      </c>
      <c r="F1286" s="334" t="str">
        <f t="shared" si="124"/>
        <v>N0174_05</v>
      </c>
      <c r="G1286" s="8" t="s">
        <v>329</v>
      </c>
      <c r="H1286" s="8" t="str">
        <f t="shared" si="125"/>
        <v>05</v>
      </c>
      <c r="I1286" s="8" t="str">
        <f>VLOOKUP(H1286,燃料種!$A$2:$C$33,3,FALSE)</f>
        <v xml:space="preserve"> 29.9</v>
      </c>
    </row>
    <row r="1287" spans="1:9">
      <c r="A1287" s="235"/>
      <c r="B1287" s="236"/>
      <c r="C1287" s="256"/>
      <c r="D1287" s="236"/>
      <c r="E1287" s="272" t="s">
        <v>330</v>
      </c>
      <c r="F1287" s="334" t="str">
        <f t="shared" si="124"/>
        <v>N0174_06</v>
      </c>
      <c r="G1287" s="8" t="s">
        <v>330</v>
      </c>
      <c r="H1287" s="8" t="str">
        <f t="shared" si="125"/>
        <v>06</v>
      </c>
      <c r="I1287" s="8" t="str">
        <f>VLOOKUP(H1287,燃料種!$A$2:$C$33,3,FALSE)</f>
        <v xml:space="preserve"> 23.9</v>
      </c>
    </row>
    <row r="1288" spans="1:9">
      <c r="A1288" s="235"/>
      <c r="B1288" s="236"/>
      <c r="C1288" s="256"/>
      <c r="D1288" s="236"/>
      <c r="E1288" s="272" t="s">
        <v>322</v>
      </c>
      <c r="F1288" s="334" t="str">
        <f t="shared" si="124"/>
        <v>N0174_07</v>
      </c>
      <c r="G1288" s="8" t="s">
        <v>322</v>
      </c>
      <c r="H1288" s="8" t="str">
        <f t="shared" si="125"/>
        <v>07</v>
      </c>
      <c r="I1288" s="8" t="str">
        <f>VLOOKUP(H1288,燃料種!$A$2:$C$33,3,FALSE)</f>
        <v xml:space="preserve"> 14.4</v>
      </c>
    </row>
    <row r="1289" spans="1:9">
      <c r="A1289" s="235"/>
      <c r="B1289" s="236"/>
      <c r="C1289" s="256"/>
      <c r="D1289" s="236"/>
      <c r="E1289" s="272" t="s">
        <v>323</v>
      </c>
      <c r="F1289" s="334" t="str">
        <f t="shared" si="124"/>
        <v>N0174_08</v>
      </c>
      <c r="G1289" s="8" t="s">
        <v>323</v>
      </c>
      <c r="H1289" s="8" t="str">
        <f t="shared" si="125"/>
        <v>08</v>
      </c>
      <c r="I1289" s="8" t="str">
        <f>VLOOKUP(H1289,燃料種!$A$2:$C$33,3,FALSE)</f>
        <v xml:space="preserve"> 30.5</v>
      </c>
    </row>
    <row r="1290" spans="1:9">
      <c r="A1290" s="235"/>
      <c r="B1290" s="236"/>
      <c r="C1290" s="256"/>
      <c r="D1290" s="19"/>
      <c r="E1290" s="272" t="s">
        <v>331</v>
      </c>
      <c r="F1290" s="334" t="str">
        <f t="shared" si="124"/>
        <v>N0174_09</v>
      </c>
      <c r="G1290" s="8" t="s">
        <v>331</v>
      </c>
      <c r="H1290" s="8" t="str">
        <f t="shared" si="125"/>
        <v>09</v>
      </c>
      <c r="I1290" s="8" t="str">
        <f>VLOOKUP(H1290,燃料種!$A$2:$C$33,3,FALSE)</f>
        <v xml:space="preserve"> 33.1</v>
      </c>
    </row>
    <row r="1291" spans="1:9">
      <c r="A1291" s="235"/>
      <c r="B1291" s="236"/>
      <c r="C1291" s="256"/>
      <c r="D1291" s="262" t="s">
        <v>1873</v>
      </c>
      <c r="E1291" s="272" t="s">
        <v>341</v>
      </c>
      <c r="F1291" s="334" t="str">
        <f t="shared" ref="F1291:F1303" si="126">LEFT($D$1291,5)&amp;"_"&amp;LEFT(E1291,2)</f>
        <v>N0175_10</v>
      </c>
      <c r="G1291" s="8" t="s">
        <v>341</v>
      </c>
      <c r="H1291" s="8" t="str">
        <f t="shared" si="125"/>
        <v>10</v>
      </c>
      <c r="I1291" s="8" t="str">
        <f>VLOOKUP(H1291,燃料種!$A$2:$C$33,3,FALSE)</f>
        <v xml:space="preserve"> 37.3</v>
      </c>
    </row>
    <row r="1292" spans="1:9">
      <c r="A1292" s="235"/>
      <c r="B1292" s="236"/>
      <c r="C1292" s="256"/>
      <c r="D1292" s="236"/>
      <c r="E1292" s="272" t="s">
        <v>342</v>
      </c>
      <c r="F1292" s="334" t="str">
        <f t="shared" si="126"/>
        <v>N0175_11</v>
      </c>
      <c r="G1292" s="8" t="s">
        <v>342</v>
      </c>
      <c r="H1292" s="8" t="str">
        <f t="shared" si="125"/>
        <v>11</v>
      </c>
      <c r="I1292" s="8" t="str">
        <f>VLOOKUP(H1292,燃料種!$A$2:$C$33,3,FALSE)</f>
        <v xml:space="preserve"> 40.9</v>
      </c>
    </row>
    <row r="1293" spans="1:9">
      <c r="A1293" s="235"/>
      <c r="B1293" s="236"/>
      <c r="C1293" s="256"/>
      <c r="D1293" s="236"/>
      <c r="E1293" s="272" t="s">
        <v>343</v>
      </c>
      <c r="F1293" s="334" t="str">
        <f t="shared" si="126"/>
        <v>N0175_12</v>
      </c>
      <c r="G1293" s="8" t="s">
        <v>343</v>
      </c>
      <c r="H1293" s="8" t="str">
        <f t="shared" si="125"/>
        <v>12</v>
      </c>
      <c r="I1293" s="8" t="str">
        <f>VLOOKUP(H1293,燃料種!$A$2:$C$33,3,FALSE)</f>
        <v xml:space="preserve"> 35.3</v>
      </c>
    </row>
    <row r="1294" spans="1:9">
      <c r="A1294" s="235"/>
      <c r="B1294" s="236"/>
      <c r="C1294" s="256"/>
      <c r="D1294" s="236"/>
      <c r="E1294" s="272" t="s">
        <v>344</v>
      </c>
      <c r="F1294" s="334" t="str">
        <f t="shared" si="126"/>
        <v>N0175_13</v>
      </c>
      <c r="G1294" s="8" t="s">
        <v>344</v>
      </c>
      <c r="H1294" s="8" t="str">
        <f t="shared" si="125"/>
        <v>13</v>
      </c>
      <c r="I1294" s="8" t="str">
        <f>VLOOKUP(H1294,燃料種!$A$2:$C$33,3,FALSE)</f>
        <v xml:space="preserve"> 38.2</v>
      </c>
    </row>
    <row r="1295" spans="1:9">
      <c r="A1295" s="235"/>
      <c r="B1295" s="236"/>
      <c r="C1295" s="256"/>
      <c r="D1295" s="236"/>
      <c r="E1295" s="272" t="s">
        <v>345</v>
      </c>
      <c r="F1295" s="334" t="str">
        <f t="shared" si="126"/>
        <v>N0175_14</v>
      </c>
      <c r="G1295" s="8" t="s">
        <v>345</v>
      </c>
      <c r="H1295" s="8" t="str">
        <f t="shared" si="125"/>
        <v>14</v>
      </c>
      <c r="I1295" s="8" t="str">
        <f>VLOOKUP(H1295,燃料種!$A$2:$C$33,3,FALSE)</f>
        <v xml:space="preserve"> 34.6</v>
      </c>
    </row>
    <row r="1296" spans="1:9">
      <c r="A1296" s="235"/>
      <c r="B1296" s="236"/>
      <c r="C1296" s="256"/>
      <c r="D1296" s="236"/>
      <c r="E1296" s="272" t="s">
        <v>346</v>
      </c>
      <c r="F1296" s="334" t="str">
        <f t="shared" si="126"/>
        <v>N0175_15</v>
      </c>
      <c r="G1296" s="8" t="s">
        <v>346</v>
      </c>
      <c r="H1296" s="8" t="str">
        <f t="shared" si="125"/>
        <v>15</v>
      </c>
      <c r="I1296" s="8" t="str">
        <f>VLOOKUP(H1296,燃料種!$A$2:$C$33,3,FALSE)</f>
        <v xml:space="preserve"> 33.6</v>
      </c>
    </row>
    <row r="1297" spans="1:9">
      <c r="A1297" s="235"/>
      <c r="B1297" s="236"/>
      <c r="C1297" s="256"/>
      <c r="D1297" s="236"/>
      <c r="E1297" s="272" t="s">
        <v>347</v>
      </c>
      <c r="F1297" s="334" t="str">
        <f t="shared" si="126"/>
        <v>N0175_16</v>
      </c>
      <c r="G1297" s="8" t="s">
        <v>347</v>
      </c>
      <c r="H1297" s="8" t="str">
        <f t="shared" si="125"/>
        <v>16</v>
      </c>
      <c r="I1297" s="8" t="str">
        <f>VLOOKUP(H1297,燃料種!$A$2:$C$33,3,FALSE)</f>
        <v xml:space="preserve"> 36.7</v>
      </c>
    </row>
    <row r="1298" spans="1:9">
      <c r="A1298" s="235"/>
      <c r="B1298" s="236"/>
      <c r="C1298" s="256"/>
      <c r="D1298" s="236"/>
      <c r="E1298" s="272" t="s">
        <v>348</v>
      </c>
      <c r="F1298" s="334" t="str">
        <f t="shared" si="126"/>
        <v>N0175_17</v>
      </c>
      <c r="G1298" s="8" t="s">
        <v>348</v>
      </c>
      <c r="H1298" s="8" t="str">
        <f t="shared" si="125"/>
        <v>17</v>
      </c>
      <c r="I1298" s="8" t="str">
        <f>VLOOKUP(H1298,燃料種!$A$2:$C$33,3,FALSE)</f>
        <v xml:space="preserve"> 36.7</v>
      </c>
    </row>
    <row r="1299" spans="1:9">
      <c r="A1299" s="235"/>
      <c r="B1299" s="236"/>
      <c r="C1299" s="256"/>
      <c r="D1299" s="236"/>
      <c r="E1299" s="272" t="s">
        <v>349</v>
      </c>
      <c r="F1299" s="334" t="str">
        <f t="shared" si="126"/>
        <v>N0175_18</v>
      </c>
      <c r="G1299" s="8" t="s">
        <v>349</v>
      </c>
      <c r="H1299" s="8" t="str">
        <f t="shared" si="125"/>
        <v>18</v>
      </c>
      <c r="I1299" s="8" t="str">
        <f>VLOOKUP(H1299,燃料種!$A$2:$C$33,3,FALSE)</f>
        <v xml:space="preserve"> 37.7</v>
      </c>
    </row>
    <row r="1300" spans="1:9">
      <c r="A1300" s="235"/>
      <c r="B1300" s="236"/>
      <c r="C1300" s="256"/>
      <c r="D1300" s="236"/>
      <c r="E1300" s="272" t="s">
        <v>350</v>
      </c>
      <c r="F1300" s="334" t="str">
        <f t="shared" si="126"/>
        <v>N0175_19</v>
      </c>
      <c r="G1300" s="8" t="s">
        <v>350</v>
      </c>
      <c r="H1300" s="8" t="str">
        <f t="shared" si="125"/>
        <v>19</v>
      </c>
      <c r="I1300" s="8" t="str">
        <f>VLOOKUP(H1300,燃料種!$A$2:$C$33,3,FALSE)</f>
        <v xml:space="preserve"> 39.1</v>
      </c>
    </row>
    <row r="1301" spans="1:9">
      <c r="A1301" s="235"/>
      <c r="B1301" s="236"/>
      <c r="C1301" s="256"/>
      <c r="D1301" s="236"/>
      <c r="E1301" s="272" t="s">
        <v>351</v>
      </c>
      <c r="F1301" s="334" t="str">
        <f t="shared" si="126"/>
        <v>N0175_20</v>
      </c>
      <c r="G1301" s="8" t="s">
        <v>351</v>
      </c>
      <c r="H1301" s="8" t="str">
        <f t="shared" si="125"/>
        <v>20</v>
      </c>
      <c r="I1301" s="8" t="str">
        <f>VLOOKUP(H1301,燃料種!$A$2:$C$33,3,FALSE)</f>
        <v xml:space="preserve"> 41.9</v>
      </c>
    </row>
    <row r="1302" spans="1:9">
      <c r="A1302" s="235"/>
      <c r="B1302" s="236"/>
      <c r="C1302" s="256"/>
      <c r="D1302" s="236"/>
      <c r="E1302" s="272" t="s">
        <v>352</v>
      </c>
      <c r="F1302" s="334" t="str">
        <f t="shared" si="126"/>
        <v>N0175_21</v>
      </c>
      <c r="G1302" s="8" t="s">
        <v>352</v>
      </c>
      <c r="H1302" s="8" t="str">
        <f t="shared" si="125"/>
        <v>21</v>
      </c>
      <c r="I1302" s="8" t="str">
        <f>VLOOKUP(H1302,燃料種!$A$2:$C$33,3,FALSE)</f>
        <v xml:space="preserve"> 40.2</v>
      </c>
    </row>
    <row r="1303" spans="1:9">
      <c r="A1303" s="235"/>
      <c r="B1303" s="236"/>
      <c r="C1303" s="256"/>
      <c r="D1303" s="19"/>
      <c r="E1303" s="272" t="s">
        <v>353</v>
      </c>
      <c r="F1303" s="334" t="str">
        <f t="shared" si="126"/>
        <v>N0175_22</v>
      </c>
      <c r="G1303" s="8" t="s">
        <v>353</v>
      </c>
      <c r="H1303" s="8" t="str">
        <f t="shared" si="125"/>
        <v>22</v>
      </c>
      <c r="I1303" s="8" t="str">
        <f>VLOOKUP(H1303,燃料種!$A$2:$C$33,3,FALSE)</f>
        <v xml:space="preserve"> 37.9</v>
      </c>
    </row>
    <row r="1304" spans="1:9">
      <c r="A1304" s="235"/>
      <c r="B1304" s="236"/>
      <c r="C1304" s="256"/>
      <c r="D1304" s="262" t="s">
        <v>1874</v>
      </c>
      <c r="E1304" s="272" t="s">
        <v>332</v>
      </c>
      <c r="F1304" s="334" t="str">
        <f t="shared" ref="F1304:F1312" si="127">LEFT($D$1304,5)&amp;"_"&amp;LEFT(E1304,2)</f>
        <v>N0176_23</v>
      </c>
      <c r="G1304" s="8" t="s">
        <v>332</v>
      </c>
      <c r="H1304" s="8" t="str">
        <f t="shared" si="125"/>
        <v>23</v>
      </c>
      <c r="I1304" s="8" t="str">
        <f>VLOOKUP(H1304,燃料種!$A$2:$C$33,3,FALSE)</f>
        <v xml:space="preserve"> 50.8</v>
      </c>
    </row>
    <row r="1305" spans="1:9">
      <c r="A1305" s="235"/>
      <c r="B1305" s="236"/>
      <c r="C1305" s="256"/>
      <c r="D1305" s="236"/>
      <c r="E1305" s="272" t="s">
        <v>333</v>
      </c>
      <c r="F1305" s="334" t="str">
        <f t="shared" si="127"/>
        <v>N0176_24</v>
      </c>
      <c r="G1305" s="8" t="s">
        <v>333</v>
      </c>
      <c r="H1305" s="8" t="str">
        <f t="shared" si="125"/>
        <v>24</v>
      </c>
      <c r="I1305" s="8" t="str">
        <f>VLOOKUP(H1305,燃料種!$A$2:$C$33,3,FALSE)</f>
        <v xml:space="preserve"> 44.9</v>
      </c>
    </row>
    <row r="1306" spans="1:9">
      <c r="A1306" s="235"/>
      <c r="B1306" s="236"/>
      <c r="C1306" s="256"/>
      <c r="D1306" s="236"/>
      <c r="E1306" s="272" t="s">
        <v>334</v>
      </c>
      <c r="F1306" s="334" t="str">
        <f t="shared" si="127"/>
        <v>N0176_25</v>
      </c>
      <c r="G1306" s="8" t="s">
        <v>334</v>
      </c>
      <c r="H1306" s="8" t="str">
        <f t="shared" si="125"/>
        <v>25</v>
      </c>
      <c r="I1306" s="8" t="str">
        <f>VLOOKUP(H1306,燃料種!$A$2:$C$33,3,FALSE)</f>
        <v xml:space="preserve"> 54.6</v>
      </c>
    </row>
    <row r="1307" spans="1:9">
      <c r="A1307" s="235"/>
      <c r="B1307" s="236"/>
      <c r="C1307" s="256"/>
      <c r="D1307" s="236"/>
      <c r="E1307" s="272" t="s">
        <v>335</v>
      </c>
      <c r="F1307" s="334" t="str">
        <f t="shared" si="127"/>
        <v>N0176_26</v>
      </c>
      <c r="G1307" s="8" t="s">
        <v>335</v>
      </c>
      <c r="H1307" s="8" t="str">
        <f t="shared" si="125"/>
        <v>26</v>
      </c>
      <c r="I1307" s="8" t="str">
        <f>VLOOKUP(H1307,燃料種!$A$2:$C$33,3,FALSE)</f>
        <v xml:space="preserve"> 43.5</v>
      </c>
    </row>
    <row r="1308" spans="1:9">
      <c r="A1308" s="235"/>
      <c r="B1308" s="236"/>
      <c r="C1308" s="256"/>
      <c r="D1308" s="236"/>
      <c r="E1308" s="272" t="s">
        <v>336</v>
      </c>
      <c r="F1308" s="334" t="str">
        <f t="shared" si="127"/>
        <v>N0176_27</v>
      </c>
      <c r="G1308" s="8" t="s">
        <v>336</v>
      </c>
      <c r="H1308" s="8" t="str">
        <f t="shared" si="125"/>
        <v>27</v>
      </c>
      <c r="I1308" s="8" t="str">
        <f>VLOOKUP(H1308,燃料種!$A$2:$C$33,3,FALSE)</f>
        <v xml:space="preserve"> 21.1</v>
      </c>
    </row>
    <row r="1309" spans="1:9">
      <c r="A1309" s="235"/>
      <c r="B1309" s="236"/>
      <c r="C1309" s="256"/>
      <c r="D1309" s="236"/>
      <c r="E1309" s="272" t="s">
        <v>337</v>
      </c>
      <c r="F1309" s="334" t="str">
        <f t="shared" si="127"/>
        <v>N0176_28</v>
      </c>
      <c r="G1309" s="8" t="s">
        <v>337</v>
      </c>
      <c r="H1309" s="8" t="str">
        <f t="shared" si="125"/>
        <v>28</v>
      </c>
      <c r="I1309" s="8" t="str">
        <f>VLOOKUP(H1309,燃料種!$A$2:$C$33,3,FALSE)</f>
        <v xml:space="preserve"> 3.41</v>
      </c>
    </row>
    <row r="1310" spans="1:9">
      <c r="A1310" s="235"/>
      <c r="B1310" s="236"/>
      <c r="C1310" s="256"/>
      <c r="D1310" s="236"/>
      <c r="E1310" s="272" t="s">
        <v>338</v>
      </c>
      <c r="F1310" s="334" t="str">
        <f t="shared" si="127"/>
        <v>N0176_29</v>
      </c>
      <c r="G1310" s="8" t="s">
        <v>338</v>
      </c>
      <c r="H1310" s="8" t="str">
        <f t="shared" si="125"/>
        <v>29</v>
      </c>
      <c r="I1310" s="8" t="str">
        <f>VLOOKUP(H1310,燃料種!$A$2:$C$33,3,FALSE)</f>
        <v xml:space="preserve"> 8.41</v>
      </c>
    </row>
    <row r="1311" spans="1:9">
      <c r="A1311" s="235"/>
      <c r="B1311" s="236"/>
      <c r="C1311" s="256"/>
      <c r="D1311" s="236"/>
      <c r="E1311" s="272" t="s">
        <v>929</v>
      </c>
      <c r="F1311" s="334" t="str">
        <f t="shared" si="127"/>
        <v>N0176_30</v>
      </c>
      <c r="G1311" s="8" t="s">
        <v>339</v>
      </c>
      <c r="H1311" s="8" t="str">
        <f t="shared" si="125"/>
        <v>30</v>
      </c>
      <c r="I1311" s="8" t="str">
        <f>VLOOKUP(H1311,燃料種!$A$2:$C$33,3,FALSE)</f>
        <v>46.04655</v>
      </c>
    </row>
    <row r="1312" spans="1:9">
      <c r="A1312" s="235"/>
      <c r="B1312" s="236"/>
      <c r="C1312" s="256"/>
      <c r="D1312" s="19"/>
      <c r="E1312" s="272" t="s">
        <v>340</v>
      </c>
      <c r="F1312" s="334" t="str">
        <f t="shared" si="127"/>
        <v>N0176_31</v>
      </c>
      <c r="G1312" s="8" t="s">
        <v>340</v>
      </c>
      <c r="H1312" s="8" t="str">
        <f t="shared" si="125"/>
        <v>31</v>
      </c>
      <c r="I1312" s="8" t="str">
        <f>VLOOKUP(H1312,燃料種!$A$2:$C$33,3,FALSE)</f>
        <v xml:space="preserve"> 28.5</v>
      </c>
    </row>
    <row r="1313" spans="1:9">
      <c r="A1313" s="235"/>
      <c r="B1313" s="236"/>
      <c r="C1313" s="256"/>
      <c r="D1313" s="262" t="s">
        <v>1875</v>
      </c>
      <c r="E1313" s="272" t="s">
        <v>325</v>
      </c>
      <c r="F1313" s="334" t="str">
        <f t="shared" ref="F1313:F1321" si="128">LEFT($D$1313,5)&amp;"_"&amp;LEFT(E1313,2)</f>
        <v>N0177_01</v>
      </c>
      <c r="G1313" s="8" t="s">
        <v>325</v>
      </c>
      <c r="H1313" s="8" t="str">
        <f t="shared" si="125"/>
        <v>01</v>
      </c>
      <c r="I1313" s="8" t="str">
        <f>VLOOKUP(H1313,燃料種!$A$2:$C$33,3,FALSE)</f>
        <v xml:space="preserve"> 29.0</v>
      </c>
    </row>
    <row r="1314" spans="1:9">
      <c r="A1314" s="235"/>
      <c r="B1314" s="236"/>
      <c r="C1314" s="256"/>
      <c r="D1314" s="236"/>
      <c r="E1314" s="272" t="s">
        <v>326</v>
      </c>
      <c r="F1314" s="334" t="str">
        <f t="shared" si="128"/>
        <v>N0177_02</v>
      </c>
      <c r="G1314" s="8" t="s">
        <v>326</v>
      </c>
      <c r="H1314" s="8" t="str">
        <f t="shared" si="125"/>
        <v>02</v>
      </c>
      <c r="I1314" s="8" t="str">
        <f>VLOOKUP(H1314,燃料種!$A$2:$C$33,3,FALSE)</f>
        <v xml:space="preserve"> 25.7</v>
      </c>
    </row>
    <row r="1315" spans="1:9">
      <c r="A1315" s="235"/>
      <c r="B1315" s="236"/>
      <c r="C1315" s="256"/>
      <c r="D1315" s="236"/>
      <c r="E1315" s="272" t="s">
        <v>327</v>
      </c>
      <c r="F1315" s="334" t="str">
        <f t="shared" si="128"/>
        <v>N0177_03</v>
      </c>
      <c r="G1315" s="8" t="s">
        <v>327</v>
      </c>
      <c r="H1315" s="8" t="str">
        <f t="shared" si="125"/>
        <v>03</v>
      </c>
      <c r="I1315" s="8" t="str">
        <f>VLOOKUP(H1315,燃料種!$A$2:$C$33,3,FALSE)</f>
        <v xml:space="preserve"> 26.9</v>
      </c>
    </row>
    <row r="1316" spans="1:9">
      <c r="A1316" s="235"/>
      <c r="B1316" s="236"/>
      <c r="C1316" s="256"/>
      <c r="D1316" s="236"/>
      <c r="E1316" s="272" t="s">
        <v>328</v>
      </c>
      <c r="F1316" s="334" t="str">
        <f t="shared" si="128"/>
        <v>N0177_04</v>
      </c>
      <c r="G1316" s="8" t="s">
        <v>328</v>
      </c>
      <c r="H1316" s="8" t="str">
        <f t="shared" si="125"/>
        <v>04</v>
      </c>
      <c r="I1316" s="8" t="str">
        <f>VLOOKUP(H1316,燃料種!$A$2:$C$33,3,FALSE)</f>
        <v xml:space="preserve"> 29.4</v>
      </c>
    </row>
    <row r="1317" spans="1:9">
      <c r="A1317" s="235"/>
      <c r="B1317" s="236"/>
      <c r="C1317" s="256"/>
      <c r="D1317" s="236"/>
      <c r="E1317" s="272" t="s">
        <v>329</v>
      </c>
      <c r="F1317" s="334" t="str">
        <f t="shared" si="128"/>
        <v>N0177_05</v>
      </c>
      <c r="G1317" s="8" t="s">
        <v>329</v>
      </c>
      <c r="H1317" s="8" t="str">
        <f t="shared" si="125"/>
        <v>05</v>
      </c>
      <c r="I1317" s="8" t="str">
        <f>VLOOKUP(H1317,燃料種!$A$2:$C$33,3,FALSE)</f>
        <v xml:space="preserve"> 29.9</v>
      </c>
    </row>
    <row r="1318" spans="1:9">
      <c r="A1318" s="235"/>
      <c r="B1318" s="236"/>
      <c r="C1318" s="256"/>
      <c r="D1318" s="236"/>
      <c r="E1318" s="272" t="s">
        <v>330</v>
      </c>
      <c r="F1318" s="334" t="str">
        <f t="shared" si="128"/>
        <v>N0177_06</v>
      </c>
      <c r="G1318" s="8" t="s">
        <v>330</v>
      </c>
      <c r="H1318" s="8" t="str">
        <f t="shared" si="125"/>
        <v>06</v>
      </c>
      <c r="I1318" s="8" t="str">
        <f>VLOOKUP(H1318,燃料種!$A$2:$C$33,3,FALSE)</f>
        <v xml:space="preserve"> 23.9</v>
      </c>
    </row>
    <row r="1319" spans="1:9">
      <c r="A1319" s="235"/>
      <c r="B1319" s="236"/>
      <c r="C1319" s="256"/>
      <c r="D1319" s="236"/>
      <c r="E1319" s="272" t="s">
        <v>322</v>
      </c>
      <c r="F1319" s="334" t="str">
        <f t="shared" si="128"/>
        <v>N0177_07</v>
      </c>
      <c r="G1319" s="8" t="s">
        <v>322</v>
      </c>
      <c r="H1319" s="8" t="str">
        <f t="shared" si="125"/>
        <v>07</v>
      </c>
      <c r="I1319" s="8" t="str">
        <f>VLOOKUP(H1319,燃料種!$A$2:$C$33,3,FALSE)</f>
        <v xml:space="preserve"> 14.4</v>
      </c>
    </row>
    <row r="1320" spans="1:9">
      <c r="A1320" s="235"/>
      <c r="B1320" s="236"/>
      <c r="C1320" s="256"/>
      <c r="D1320" s="236"/>
      <c r="E1320" s="272" t="s">
        <v>323</v>
      </c>
      <c r="F1320" s="334" t="str">
        <f t="shared" si="128"/>
        <v>N0177_08</v>
      </c>
      <c r="G1320" s="8" t="s">
        <v>323</v>
      </c>
      <c r="H1320" s="8" t="str">
        <f t="shared" si="125"/>
        <v>08</v>
      </c>
      <c r="I1320" s="8" t="str">
        <f>VLOOKUP(H1320,燃料種!$A$2:$C$33,3,FALSE)</f>
        <v xml:space="preserve"> 30.5</v>
      </c>
    </row>
    <row r="1321" spans="1:9">
      <c r="A1321" s="235"/>
      <c r="B1321" s="236"/>
      <c r="C1321" s="256"/>
      <c r="D1321" s="19"/>
      <c r="E1321" s="272" t="s">
        <v>331</v>
      </c>
      <c r="F1321" s="334" t="str">
        <f t="shared" si="128"/>
        <v>N0177_09</v>
      </c>
      <c r="G1321" s="8" t="s">
        <v>331</v>
      </c>
      <c r="H1321" s="8" t="str">
        <f t="shared" si="125"/>
        <v>09</v>
      </c>
      <c r="I1321" s="8" t="str">
        <f>VLOOKUP(H1321,燃料種!$A$2:$C$33,3,FALSE)</f>
        <v xml:space="preserve"> 33.1</v>
      </c>
    </row>
    <row r="1322" spans="1:9">
      <c r="A1322" s="235"/>
      <c r="B1322" s="236"/>
      <c r="C1322" s="256"/>
      <c r="D1322" s="262" t="s">
        <v>1876</v>
      </c>
      <c r="E1322" s="272" t="s">
        <v>341</v>
      </c>
      <c r="F1322" s="334" t="str">
        <f t="shared" ref="F1322:F1334" si="129">LEFT($D$1322,5)&amp;"_"&amp;LEFT(E1322,2)</f>
        <v>N0178_10</v>
      </c>
      <c r="G1322" s="8" t="s">
        <v>341</v>
      </c>
      <c r="H1322" s="8" t="str">
        <f t="shared" si="125"/>
        <v>10</v>
      </c>
      <c r="I1322" s="8" t="str">
        <f>VLOOKUP(H1322,燃料種!$A$2:$C$33,3,FALSE)</f>
        <v xml:space="preserve"> 37.3</v>
      </c>
    </row>
    <row r="1323" spans="1:9">
      <c r="A1323" s="235"/>
      <c r="B1323" s="236"/>
      <c r="C1323" s="256"/>
      <c r="D1323" s="236"/>
      <c r="E1323" s="272" t="s">
        <v>342</v>
      </c>
      <c r="F1323" s="334" t="str">
        <f t="shared" si="129"/>
        <v>N0178_11</v>
      </c>
      <c r="G1323" s="8" t="s">
        <v>342</v>
      </c>
      <c r="H1323" s="8" t="str">
        <f t="shared" si="125"/>
        <v>11</v>
      </c>
      <c r="I1323" s="8" t="str">
        <f>VLOOKUP(H1323,燃料種!$A$2:$C$33,3,FALSE)</f>
        <v xml:space="preserve"> 40.9</v>
      </c>
    </row>
    <row r="1324" spans="1:9">
      <c r="A1324" s="235"/>
      <c r="B1324" s="236"/>
      <c r="C1324" s="256"/>
      <c r="D1324" s="236"/>
      <c r="E1324" s="272" t="s">
        <v>343</v>
      </c>
      <c r="F1324" s="334" t="str">
        <f t="shared" si="129"/>
        <v>N0178_12</v>
      </c>
      <c r="G1324" s="8" t="s">
        <v>343</v>
      </c>
      <c r="H1324" s="8" t="str">
        <f t="shared" si="125"/>
        <v>12</v>
      </c>
      <c r="I1324" s="8" t="str">
        <f>VLOOKUP(H1324,燃料種!$A$2:$C$33,3,FALSE)</f>
        <v xml:space="preserve"> 35.3</v>
      </c>
    </row>
    <row r="1325" spans="1:9">
      <c r="A1325" s="235"/>
      <c r="B1325" s="236"/>
      <c r="C1325" s="256"/>
      <c r="D1325" s="236"/>
      <c r="E1325" s="272" t="s">
        <v>344</v>
      </c>
      <c r="F1325" s="334" t="str">
        <f t="shared" si="129"/>
        <v>N0178_13</v>
      </c>
      <c r="G1325" s="8" t="s">
        <v>344</v>
      </c>
      <c r="H1325" s="8" t="str">
        <f t="shared" si="125"/>
        <v>13</v>
      </c>
      <c r="I1325" s="8" t="str">
        <f>VLOOKUP(H1325,燃料種!$A$2:$C$33,3,FALSE)</f>
        <v xml:space="preserve"> 38.2</v>
      </c>
    </row>
    <row r="1326" spans="1:9">
      <c r="A1326" s="235"/>
      <c r="B1326" s="236"/>
      <c r="C1326" s="256"/>
      <c r="D1326" s="236"/>
      <c r="E1326" s="272" t="s">
        <v>345</v>
      </c>
      <c r="F1326" s="334" t="str">
        <f t="shared" si="129"/>
        <v>N0178_14</v>
      </c>
      <c r="G1326" s="8" t="s">
        <v>345</v>
      </c>
      <c r="H1326" s="8" t="str">
        <f t="shared" si="125"/>
        <v>14</v>
      </c>
      <c r="I1326" s="8" t="str">
        <f>VLOOKUP(H1326,燃料種!$A$2:$C$33,3,FALSE)</f>
        <v xml:space="preserve"> 34.6</v>
      </c>
    </row>
    <row r="1327" spans="1:9">
      <c r="A1327" s="235"/>
      <c r="B1327" s="236"/>
      <c r="C1327" s="256"/>
      <c r="D1327" s="236"/>
      <c r="E1327" s="272" t="s">
        <v>346</v>
      </c>
      <c r="F1327" s="334" t="str">
        <f t="shared" si="129"/>
        <v>N0178_15</v>
      </c>
      <c r="G1327" s="8" t="s">
        <v>346</v>
      </c>
      <c r="H1327" s="8" t="str">
        <f t="shared" si="125"/>
        <v>15</v>
      </c>
      <c r="I1327" s="8" t="str">
        <f>VLOOKUP(H1327,燃料種!$A$2:$C$33,3,FALSE)</f>
        <v xml:space="preserve"> 33.6</v>
      </c>
    </row>
    <row r="1328" spans="1:9">
      <c r="A1328" s="235"/>
      <c r="B1328" s="236"/>
      <c r="C1328" s="256"/>
      <c r="D1328" s="236"/>
      <c r="E1328" s="272" t="s">
        <v>347</v>
      </c>
      <c r="F1328" s="334" t="str">
        <f t="shared" si="129"/>
        <v>N0178_16</v>
      </c>
      <c r="G1328" s="8" t="s">
        <v>347</v>
      </c>
      <c r="H1328" s="8" t="str">
        <f t="shared" si="125"/>
        <v>16</v>
      </c>
      <c r="I1328" s="8" t="str">
        <f>VLOOKUP(H1328,燃料種!$A$2:$C$33,3,FALSE)</f>
        <v xml:space="preserve"> 36.7</v>
      </c>
    </row>
    <row r="1329" spans="1:9">
      <c r="A1329" s="235"/>
      <c r="B1329" s="236"/>
      <c r="C1329" s="256"/>
      <c r="D1329" s="236"/>
      <c r="E1329" s="272" t="s">
        <v>348</v>
      </c>
      <c r="F1329" s="334" t="str">
        <f t="shared" si="129"/>
        <v>N0178_17</v>
      </c>
      <c r="G1329" s="8" t="s">
        <v>348</v>
      </c>
      <c r="H1329" s="8" t="str">
        <f t="shared" si="125"/>
        <v>17</v>
      </c>
      <c r="I1329" s="8" t="str">
        <f>VLOOKUP(H1329,燃料種!$A$2:$C$33,3,FALSE)</f>
        <v xml:space="preserve"> 36.7</v>
      </c>
    </row>
    <row r="1330" spans="1:9">
      <c r="A1330" s="235"/>
      <c r="B1330" s="236"/>
      <c r="C1330" s="256"/>
      <c r="D1330" s="236"/>
      <c r="E1330" s="272" t="s">
        <v>349</v>
      </c>
      <c r="F1330" s="334" t="str">
        <f t="shared" si="129"/>
        <v>N0178_18</v>
      </c>
      <c r="G1330" s="8" t="s">
        <v>349</v>
      </c>
      <c r="H1330" s="8" t="str">
        <f t="shared" si="125"/>
        <v>18</v>
      </c>
      <c r="I1330" s="8" t="str">
        <f>VLOOKUP(H1330,燃料種!$A$2:$C$33,3,FALSE)</f>
        <v xml:space="preserve"> 37.7</v>
      </c>
    </row>
    <row r="1331" spans="1:9">
      <c r="A1331" s="235"/>
      <c r="B1331" s="236"/>
      <c r="C1331" s="256"/>
      <c r="D1331" s="236"/>
      <c r="E1331" s="272" t="s">
        <v>350</v>
      </c>
      <c r="F1331" s="334" t="str">
        <f t="shared" si="129"/>
        <v>N0178_19</v>
      </c>
      <c r="G1331" s="8" t="s">
        <v>350</v>
      </c>
      <c r="H1331" s="8" t="str">
        <f t="shared" si="125"/>
        <v>19</v>
      </c>
      <c r="I1331" s="8" t="str">
        <f>VLOOKUP(H1331,燃料種!$A$2:$C$33,3,FALSE)</f>
        <v xml:space="preserve"> 39.1</v>
      </c>
    </row>
    <row r="1332" spans="1:9">
      <c r="A1332" s="235"/>
      <c r="B1332" s="236"/>
      <c r="C1332" s="256"/>
      <c r="D1332" s="236"/>
      <c r="E1332" s="272" t="s">
        <v>351</v>
      </c>
      <c r="F1332" s="334" t="str">
        <f t="shared" si="129"/>
        <v>N0178_20</v>
      </c>
      <c r="G1332" s="8" t="s">
        <v>351</v>
      </c>
      <c r="H1332" s="8" t="str">
        <f t="shared" si="125"/>
        <v>20</v>
      </c>
      <c r="I1332" s="8" t="str">
        <f>VLOOKUP(H1332,燃料種!$A$2:$C$33,3,FALSE)</f>
        <v xml:space="preserve"> 41.9</v>
      </c>
    </row>
    <row r="1333" spans="1:9">
      <c r="A1333" s="235"/>
      <c r="B1333" s="236"/>
      <c r="C1333" s="256"/>
      <c r="D1333" s="236"/>
      <c r="E1333" s="272" t="s">
        <v>352</v>
      </c>
      <c r="F1333" s="334" t="str">
        <f t="shared" si="129"/>
        <v>N0178_21</v>
      </c>
      <c r="G1333" s="8" t="s">
        <v>352</v>
      </c>
      <c r="H1333" s="8" t="str">
        <f t="shared" si="125"/>
        <v>21</v>
      </c>
      <c r="I1333" s="8" t="str">
        <f>VLOOKUP(H1333,燃料種!$A$2:$C$33,3,FALSE)</f>
        <v xml:space="preserve"> 40.2</v>
      </c>
    </row>
    <row r="1334" spans="1:9">
      <c r="A1334" s="235"/>
      <c r="B1334" s="236"/>
      <c r="C1334" s="256"/>
      <c r="D1334" s="19"/>
      <c r="E1334" s="272" t="s">
        <v>353</v>
      </c>
      <c r="F1334" s="334" t="str">
        <f t="shared" si="129"/>
        <v>N0178_22</v>
      </c>
      <c r="G1334" s="8" t="s">
        <v>353</v>
      </c>
      <c r="H1334" s="8" t="str">
        <f t="shared" si="125"/>
        <v>22</v>
      </c>
      <c r="I1334" s="8" t="str">
        <f>VLOOKUP(H1334,燃料種!$A$2:$C$33,3,FALSE)</f>
        <v xml:space="preserve"> 37.9</v>
      </c>
    </row>
    <row r="1335" spans="1:9">
      <c r="A1335" s="235"/>
      <c r="B1335" s="236"/>
      <c r="C1335" s="256"/>
      <c r="D1335" s="262" t="s">
        <v>1877</v>
      </c>
      <c r="E1335" s="272" t="s">
        <v>332</v>
      </c>
      <c r="F1335" s="334" t="str">
        <f t="shared" ref="F1335:F1343" si="130">LEFT($D$1335,5)&amp;"_"&amp;LEFT(E1335,2)</f>
        <v>N0179_23</v>
      </c>
      <c r="G1335" s="8" t="s">
        <v>332</v>
      </c>
      <c r="H1335" s="8" t="str">
        <f t="shared" si="125"/>
        <v>23</v>
      </c>
      <c r="I1335" s="8" t="str">
        <f>VLOOKUP(H1335,燃料種!$A$2:$C$33,3,FALSE)</f>
        <v xml:space="preserve"> 50.8</v>
      </c>
    </row>
    <row r="1336" spans="1:9">
      <c r="A1336" s="235"/>
      <c r="B1336" s="236"/>
      <c r="C1336" s="256"/>
      <c r="D1336" s="236"/>
      <c r="E1336" s="272" t="s">
        <v>333</v>
      </c>
      <c r="F1336" s="334" t="str">
        <f t="shared" si="130"/>
        <v>N0179_24</v>
      </c>
      <c r="G1336" s="8" t="s">
        <v>333</v>
      </c>
      <c r="H1336" s="8" t="str">
        <f t="shared" si="125"/>
        <v>24</v>
      </c>
      <c r="I1336" s="8" t="str">
        <f>VLOOKUP(H1336,燃料種!$A$2:$C$33,3,FALSE)</f>
        <v xml:space="preserve"> 44.9</v>
      </c>
    </row>
    <row r="1337" spans="1:9">
      <c r="A1337" s="235"/>
      <c r="B1337" s="236"/>
      <c r="C1337" s="256"/>
      <c r="D1337" s="236"/>
      <c r="E1337" s="272" t="s">
        <v>334</v>
      </c>
      <c r="F1337" s="334" t="str">
        <f t="shared" si="130"/>
        <v>N0179_25</v>
      </c>
      <c r="G1337" s="8" t="s">
        <v>334</v>
      </c>
      <c r="H1337" s="8" t="str">
        <f t="shared" si="125"/>
        <v>25</v>
      </c>
      <c r="I1337" s="8" t="str">
        <f>VLOOKUP(H1337,燃料種!$A$2:$C$33,3,FALSE)</f>
        <v xml:space="preserve"> 54.6</v>
      </c>
    </row>
    <row r="1338" spans="1:9">
      <c r="A1338" s="235"/>
      <c r="B1338" s="236"/>
      <c r="C1338" s="256"/>
      <c r="D1338" s="236"/>
      <c r="E1338" s="272" t="s">
        <v>335</v>
      </c>
      <c r="F1338" s="334" t="str">
        <f t="shared" si="130"/>
        <v>N0179_26</v>
      </c>
      <c r="G1338" s="8" t="s">
        <v>335</v>
      </c>
      <c r="H1338" s="8" t="str">
        <f t="shared" si="125"/>
        <v>26</v>
      </c>
      <c r="I1338" s="8" t="str">
        <f>VLOOKUP(H1338,燃料種!$A$2:$C$33,3,FALSE)</f>
        <v xml:space="preserve"> 43.5</v>
      </c>
    </row>
    <row r="1339" spans="1:9">
      <c r="A1339" s="235"/>
      <c r="B1339" s="236"/>
      <c r="C1339" s="256"/>
      <c r="D1339" s="236"/>
      <c r="E1339" s="272" t="s">
        <v>336</v>
      </c>
      <c r="F1339" s="334" t="str">
        <f t="shared" si="130"/>
        <v>N0179_27</v>
      </c>
      <c r="G1339" s="8" t="s">
        <v>336</v>
      </c>
      <c r="H1339" s="8" t="str">
        <f t="shared" si="125"/>
        <v>27</v>
      </c>
      <c r="I1339" s="8" t="str">
        <f>VLOOKUP(H1339,燃料種!$A$2:$C$33,3,FALSE)</f>
        <v xml:space="preserve"> 21.1</v>
      </c>
    </row>
    <row r="1340" spans="1:9">
      <c r="A1340" s="235"/>
      <c r="B1340" s="236"/>
      <c r="C1340" s="256"/>
      <c r="D1340" s="236"/>
      <c r="E1340" s="272" t="s">
        <v>337</v>
      </c>
      <c r="F1340" s="334" t="str">
        <f t="shared" si="130"/>
        <v>N0179_28</v>
      </c>
      <c r="G1340" s="8" t="s">
        <v>337</v>
      </c>
      <c r="H1340" s="8" t="str">
        <f t="shared" si="125"/>
        <v>28</v>
      </c>
      <c r="I1340" s="8" t="str">
        <f>VLOOKUP(H1340,燃料種!$A$2:$C$33,3,FALSE)</f>
        <v xml:space="preserve"> 3.41</v>
      </c>
    </row>
    <row r="1341" spans="1:9">
      <c r="A1341" s="235"/>
      <c r="B1341" s="236"/>
      <c r="C1341" s="256"/>
      <c r="D1341" s="236"/>
      <c r="E1341" s="272" t="s">
        <v>338</v>
      </c>
      <c r="F1341" s="334" t="str">
        <f t="shared" si="130"/>
        <v>N0179_29</v>
      </c>
      <c r="G1341" s="8" t="s">
        <v>338</v>
      </c>
      <c r="H1341" s="8" t="str">
        <f t="shared" si="125"/>
        <v>29</v>
      </c>
      <c r="I1341" s="8" t="str">
        <f>VLOOKUP(H1341,燃料種!$A$2:$C$33,3,FALSE)</f>
        <v xml:space="preserve"> 8.41</v>
      </c>
    </row>
    <row r="1342" spans="1:9">
      <c r="A1342" s="235"/>
      <c r="B1342" s="236"/>
      <c r="C1342" s="256"/>
      <c r="D1342" s="236"/>
      <c r="E1342" s="272" t="s">
        <v>929</v>
      </c>
      <c r="F1342" s="334" t="str">
        <f t="shared" si="130"/>
        <v>N0179_30</v>
      </c>
      <c r="G1342" s="8" t="s">
        <v>339</v>
      </c>
      <c r="H1342" s="8" t="str">
        <f t="shared" si="125"/>
        <v>30</v>
      </c>
      <c r="I1342" s="8" t="str">
        <f>VLOOKUP(H1342,燃料種!$A$2:$C$33,3,FALSE)</f>
        <v>46.04655</v>
      </c>
    </row>
    <row r="1343" spans="1:9">
      <c r="A1343" s="235"/>
      <c r="B1343" s="236"/>
      <c r="C1343" s="256"/>
      <c r="D1343" s="19"/>
      <c r="E1343" s="272" t="s">
        <v>340</v>
      </c>
      <c r="F1343" s="334" t="str">
        <f t="shared" si="130"/>
        <v>N0179_31</v>
      </c>
      <c r="G1343" s="8" t="s">
        <v>340</v>
      </c>
      <c r="H1343" s="8" t="str">
        <f t="shared" si="125"/>
        <v>31</v>
      </c>
      <c r="I1343" s="8" t="str">
        <f>VLOOKUP(H1343,燃料種!$A$2:$C$33,3,FALSE)</f>
        <v xml:space="preserve"> 28.5</v>
      </c>
    </row>
    <row r="1344" spans="1:9">
      <c r="A1344" s="235"/>
      <c r="B1344" s="236"/>
      <c r="C1344" s="256"/>
      <c r="D1344" s="262" t="s">
        <v>1878</v>
      </c>
      <c r="E1344" s="272" t="s">
        <v>326</v>
      </c>
      <c r="F1344" s="334" t="str">
        <f>LEFT($D$1344,5)&amp;"_"&amp;LEFT(E1344,2)</f>
        <v>N0180_02</v>
      </c>
      <c r="G1344" s="8" t="s">
        <v>326</v>
      </c>
      <c r="H1344" s="8" t="str">
        <f t="shared" si="125"/>
        <v>02</v>
      </c>
      <c r="I1344" s="8" t="str">
        <f>VLOOKUP(H1344,燃料種!$A$2:$C$33,3,FALSE)</f>
        <v xml:space="preserve"> 25.7</v>
      </c>
    </row>
    <row r="1345" spans="1:9">
      <c r="A1345" s="235"/>
      <c r="B1345" s="236"/>
      <c r="C1345" s="256"/>
      <c r="D1345" s="19"/>
      <c r="E1345" s="272" t="s">
        <v>328</v>
      </c>
      <c r="F1345" s="334" t="str">
        <f>LEFT($D$1344,5)&amp;"_"&amp;LEFT(E1345,2)</f>
        <v>N0180_04</v>
      </c>
      <c r="G1345" s="8" t="s">
        <v>328</v>
      </c>
      <c r="H1345" s="8" t="str">
        <f t="shared" si="125"/>
        <v>04</v>
      </c>
      <c r="I1345" s="8" t="str">
        <f>VLOOKUP(H1345,燃料種!$A$2:$C$33,3,FALSE)</f>
        <v xml:space="preserve"> 29.4</v>
      </c>
    </row>
    <row r="1346" spans="1:9">
      <c r="A1346" s="235"/>
      <c r="B1346" s="236"/>
      <c r="C1346" s="256"/>
      <c r="D1346" s="262" t="s">
        <v>1879</v>
      </c>
      <c r="E1346" s="272" t="s">
        <v>341</v>
      </c>
      <c r="F1346" s="334" t="str">
        <f t="shared" ref="F1346:F1358" si="131">LEFT($D$1346,5)&amp;"_"&amp;LEFT(E1346,2)</f>
        <v>N0181_10</v>
      </c>
      <c r="G1346" s="8" t="s">
        <v>341</v>
      </c>
      <c r="H1346" s="8" t="str">
        <f t="shared" si="125"/>
        <v>10</v>
      </c>
      <c r="I1346" s="8" t="str">
        <f>VLOOKUP(H1346,燃料種!$A$2:$C$33,3,FALSE)</f>
        <v xml:space="preserve"> 37.3</v>
      </c>
    </row>
    <row r="1347" spans="1:9">
      <c r="A1347" s="235"/>
      <c r="B1347" s="236"/>
      <c r="C1347" s="256"/>
      <c r="D1347" s="236"/>
      <c r="E1347" s="272" t="s">
        <v>342</v>
      </c>
      <c r="F1347" s="334" t="str">
        <f t="shared" si="131"/>
        <v>N0181_11</v>
      </c>
      <c r="G1347" s="8" t="s">
        <v>342</v>
      </c>
      <c r="H1347" s="8" t="str">
        <f t="shared" ref="H1347:H1410" si="132">LEFT(G1347,2)</f>
        <v>11</v>
      </c>
      <c r="I1347" s="8" t="str">
        <f>VLOOKUP(H1347,燃料種!$A$2:$C$33,3,FALSE)</f>
        <v xml:space="preserve"> 40.9</v>
      </c>
    </row>
    <row r="1348" spans="1:9">
      <c r="A1348" s="235"/>
      <c r="B1348" s="236"/>
      <c r="C1348" s="256"/>
      <c r="D1348" s="236"/>
      <c r="E1348" s="272" t="s">
        <v>343</v>
      </c>
      <c r="F1348" s="334" t="str">
        <f t="shared" si="131"/>
        <v>N0181_12</v>
      </c>
      <c r="G1348" s="8" t="s">
        <v>343</v>
      </c>
      <c r="H1348" s="8" t="str">
        <f t="shared" si="132"/>
        <v>12</v>
      </c>
      <c r="I1348" s="8" t="str">
        <f>VLOOKUP(H1348,燃料種!$A$2:$C$33,3,FALSE)</f>
        <v xml:space="preserve"> 35.3</v>
      </c>
    </row>
    <row r="1349" spans="1:9">
      <c r="A1349" s="235"/>
      <c r="B1349" s="236"/>
      <c r="C1349" s="256"/>
      <c r="D1349" s="236"/>
      <c r="E1349" s="272" t="s">
        <v>344</v>
      </c>
      <c r="F1349" s="334" t="str">
        <f t="shared" si="131"/>
        <v>N0181_13</v>
      </c>
      <c r="G1349" s="8" t="s">
        <v>344</v>
      </c>
      <c r="H1349" s="8" t="str">
        <f t="shared" si="132"/>
        <v>13</v>
      </c>
      <c r="I1349" s="8" t="str">
        <f>VLOOKUP(H1349,燃料種!$A$2:$C$33,3,FALSE)</f>
        <v xml:space="preserve"> 38.2</v>
      </c>
    </row>
    <row r="1350" spans="1:9">
      <c r="A1350" s="235"/>
      <c r="B1350" s="236"/>
      <c r="C1350" s="256"/>
      <c r="D1350" s="236"/>
      <c r="E1350" s="272" t="s">
        <v>345</v>
      </c>
      <c r="F1350" s="334" t="str">
        <f t="shared" si="131"/>
        <v>N0181_14</v>
      </c>
      <c r="G1350" s="8" t="s">
        <v>345</v>
      </c>
      <c r="H1350" s="8" t="str">
        <f t="shared" si="132"/>
        <v>14</v>
      </c>
      <c r="I1350" s="8" t="str">
        <f>VLOOKUP(H1350,燃料種!$A$2:$C$33,3,FALSE)</f>
        <v xml:space="preserve"> 34.6</v>
      </c>
    </row>
    <row r="1351" spans="1:9">
      <c r="A1351" s="235"/>
      <c r="B1351" s="236"/>
      <c r="C1351" s="256"/>
      <c r="D1351" s="236"/>
      <c r="E1351" s="272" t="s">
        <v>346</v>
      </c>
      <c r="F1351" s="334" t="str">
        <f t="shared" si="131"/>
        <v>N0181_15</v>
      </c>
      <c r="G1351" s="8" t="s">
        <v>346</v>
      </c>
      <c r="H1351" s="8" t="str">
        <f t="shared" si="132"/>
        <v>15</v>
      </c>
      <c r="I1351" s="8" t="str">
        <f>VLOOKUP(H1351,燃料種!$A$2:$C$33,3,FALSE)</f>
        <v xml:space="preserve"> 33.6</v>
      </c>
    </row>
    <row r="1352" spans="1:9">
      <c r="A1352" s="235"/>
      <c r="B1352" s="236"/>
      <c r="C1352" s="256"/>
      <c r="D1352" s="236"/>
      <c r="E1352" s="272" t="s">
        <v>347</v>
      </c>
      <c r="F1352" s="334" t="str">
        <f t="shared" si="131"/>
        <v>N0181_16</v>
      </c>
      <c r="G1352" s="8" t="s">
        <v>347</v>
      </c>
      <c r="H1352" s="8" t="str">
        <f t="shared" si="132"/>
        <v>16</v>
      </c>
      <c r="I1352" s="8" t="str">
        <f>VLOOKUP(H1352,燃料種!$A$2:$C$33,3,FALSE)</f>
        <v xml:space="preserve"> 36.7</v>
      </c>
    </row>
    <row r="1353" spans="1:9">
      <c r="A1353" s="235"/>
      <c r="B1353" s="236"/>
      <c r="C1353" s="256"/>
      <c r="D1353" s="236"/>
      <c r="E1353" s="272" t="s">
        <v>348</v>
      </c>
      <c r="F1353" s="334" t="str">
        <f t="shared" si="131"/>
        <v>N0181_17</v>
      </c>
      <c r="G1353" s="8" t="s">
        <v>348</v>
      </c>
      <c r="H1353" s="8" t="str">
        <f t="shared" si="132"/>
        <v>17</v>
      </c>
      <c r="I1353" s="8" t="str">
        <f>VLOOKUP(H1353,燃料種!$A$2:$C$33,3,FALSE)</f>
        <v xml:space="preserve"> 36.7</v>
      </c>
    </row>
    <row r="1354" spans="1:9">
      <c r="A1354" s="235"/>
      <c r="B1354" s="236"/>
      <c r="C1354" s="256"/>
      <c r="D1354" s="236"/>
      <c r="E1354" s="272" t="s">
        <v>349</v>
      </c>
      <c r="F1354" s="334" t="str">
        <f t="shared" si="131"/>
        <v>N0181_18</v>
      </c>
      <c r="G1354" s="8" t="s">
        <v>349</v>
      </c>
      <c r="H1354" s="8" t="str">
        <f t="shared" si="132"/>
        <v>18</v>
      </c>
      <c r="I1354" s="8" t="str">
        <f>VLOOKUP(H1354,燃料種!$A$2:$C$33,3,FALSE)</f>
        <v xml:space="preserve"> 37.7</v>
      </c>
    </row>
    <row r="1355" spans="1:9">
      <c r="A1355" s="235"/>
      <c r="B1355" s="236"/>
      <c r="C1355" s="256"/>
      <c r="D1355" s="236"/>
      <c r="E1355" s="272" t="s">
        <v>350</v>
      </c>
      <c r="F1355" s="334" t="str">
        <f t="shared" si="131"/>
        <v>N0181_19</v>
      </c>
      <c r="G1355" s="8" t="s">
        <v>350</v>
      </c>
      <c r="H1355" s="8" t="str">
        <f t="shared" si="132"/>
        <v>19</v>
      </c>
      <c r="I1355" s="8" t="str">
        <f>VLOOKUP(H1355,燃料種!$A$2:$C$33,3,FALSE)</f>
        <v xml:space="preserve"> 39.1</v>
      </c>
    </row>
    <row r="1356" spans="1:9">
      <c r="A1356" s="235"/>
      <c r="B1356" s="236"/>
      <c r="C1356" s="256"/>
      <c r="D1356" s="236"/>
      <c r="E1356" s="272" t="s">
        <v>351</v>
      </c>
      <c r="F1356" s="334" t="str">
        <f t="shared" si="131"/>
        <v>N0181_20</v>
      </c>
      <c r="G1356" s="8" t="s">
        <v>351</v>
      </c>
      <c r="H1356" s="8" t="str">
        <f t="shared" si="132"/>
        <v>20</v>
      </c>
      <c r="I1356" s="8" t="str">
        <f>VLOOKUP(H1356,燃料種!$A$2:$C$33,3,FALSE)</f>
        <v xml:space="preserve"> 41.9</v>
      </c>
    </row>
    <row r="1357" spans="1:9">
      <c r="A1357" s="235"/>
      <c r="B1357" s="236"/>
      <c r="C1357" s="256"/>
      <c r="D1357" s="236"/>
      <c r="E1357" s="272" t="s">
        <v>352</v>
      </c>
      <c r="F1357" s="334" t="str">
        <f t="shared" si="131"/>
        <v>N0181_21</v>
      </c>
      <c r="G1357" s="8" t="s">
        <v>352</v>
      </c>
      <c r="H1357" s="8" t="str">
        <f t="shared" si="132"/>
        <v>21</v>
      </c>
      <c r="I1357" s="8" t="str">
        <f>VLOOKUP(H1357,燃料種!$A$2:$C$33,3,FALSE)</f>
        <v xml:space="preserve"> 40.2</v>
      </c>
    </row>
    <row r="1358" spans="1:9">
      <c r="A1358" s="235"/>
      <c r="B1358" s="236"/>
      <c r="C1358" s="256"/>
      <c r="D1358" s="19"/>
      <c r="E1358" s="272" t="s">
        <v>353</v>
      </c>
      <c r="F1358" s="334" t="str">
        <f t="shared" si="131"/>
        <v>N0181_22</v>
      </c>
      <c r="G1358" s="8" t="s">
        <v>353</v>
      </c>
      <c r="H1358" s="8" t="str">
        <f t="shared" si="132"/>
        <v>22</v>
      </c>
      <c r="I1358" s="8" t="str">
        <f>VLOOKUP(H1358,燃料種!$A$2:$C$33,3,FALSE)</f>
        <v xml:space="preserve"> 37.9</v>
      </c>
    </row>
    <row r="1359" spans="1:9">
      <c r="A1359" s="235"/>
      <c r="B1359" s="236"/>
      <c r="C1359" s="256"/>
      <c r="D1359" s="262" t="s">
        <v>1880</v>
      </c>
      <c r="E1359" s="272" t="s">
        <v>332</v>
      </c>
      <c r="F1359" s="334" t="str">
        <f t="shared" ref="F1359:F1367" si="133">LEFT($D$1359,5)&amp;"_"&amp;LEFT(E1359,2)</f>
        <v>N0182_23</v>
      </c>
      <c r="G1359" s="8" t="s">
        <v>332</v>
      </c>
      <c r="H1359" s="8" t="str">
        <f t="shared" si="132"/>
        <v>23</v>
      </c>
      <c r="I1359" s="8" t="str">
        <f>VLOOKUP(H1359,燃料種!$A$2:$C$33,3,FALSE)</f>
        <v xml:space="preserve"> 50.8</v>
      </c>
    </row>
    <row r="1360" spans="1:9">
      <c r="A1360" s="235"/>
      <c r="B1360" s="236"/>
      <c r="C1360" s="256"/>
      <c r="D1360" s="236"/>
      <c r="E1360" s="272" t="s">
        <v>333</v>
      </c>
      <c r="F1360" s="334" t="str">
        <f t="shared" si="133"/>
        <v>N0182_24</v>
      </c>
      <c r="G1360" s="8" t="s">
        <v>333</v>
      </c>
      <c r="H1360" s="8" t="str">
        <f t="shared" si="132"/>
        <v>24</v>
      </c>
      <c r="I1360" s="8" t="str">
        <f>VLOOKUP(H1360,燃料種!$A$2:$C$33,3,FALSE)</f>
        <v xml:space="preserve"> 44.9</v>
      </c>
    </row>
    <row r="1361" spans="1:9">
      <c r="A1361" s="235"/>
      <c r="B1361" s="236"/>
      <c r="C1361" s="256"/>
      <c r="D1361" s="236"/>
      <c r="E1361" s="272" t="s">
        <v>334</v>
      </c>
      <c r="F1361" s="334" t="str">
        <f t="shared" si="133"/>
        <v>N0182_25</v>
      </c>
      <c r="G1361" s="8" t="s">
        <v>334</v>
      </c>
      <c r="H1361" s="8" t="str">
        <f t="shared" si="132"/>
        <v>25</v>
      </c>
      <c r="I1361" s="8" t="str">
        <f>VLOOKUP(H1361,燃料種!$A$2:$C$33,3,FALSE)</f>
        <v xml:space="preserve"> 54.6</v>
      </c>
    </row>
    <row r="1362" spans="1:9">
      <c r="A1362" s="235"/>
      <c r="B1362" s="236"/>
      <c r="C1362" s="256"/>
      <c r="D1362" s="236"/>
      <c r="E1362" s="272" t="s">
        <v>335</v>
      </c>
      <c r="F1362" s="334" t="str">
        <f t="shared" si="133"/>
        <v>N0182_26</v>
      </c>
      <c r="G1362" s="8" t="s">
        <v>335</v>
      </c>
      <c r="H1362" s="8" t="str">
        <f t="shared" si="132"/>
        <v>26</v>
      </c>
      <c r="I1362" s="8" t="str">
        <f>VLOOKUP(H1362,燃料種!$A$2:$C$33,3,FALSE)</f>
        <v xml:space="preserve"> 43.5</v>
      </c>
    </row>
    <row r="1363" spans="1:9">
      <c r="A1363" s="235"/>
      <c r="B1363" s="236"/>
      <c r="C1363" s="256"/>
      <c r="D1363" s="236"/>
      <c r="E1363" s="272" t="s">
        <v>336</v>
      </c>
      <c r="F1363" s="334" t="str">
        <f t="shared" si="133"/>
        <v>N0182_27</v>
      </c>
      <c r="G1363" s="8" t="s">
        <v>336</v>
      </c>
      <c r="H1363" s="8" t="str">
        <f t="shared" si="132"/>
        <v>27</v>
      </c>
      <c r="I1363" s="8" t="str">
        <f>VLOOKUP(H1363,燃料種!$A$2:$C$33,3,FALSE)</f>
        <v xml:space="preserve"> 21.1</v>
      </c>
    </row>
    <row r="1364" spans="1:9">
      <c r="A1364" s="235"/>
      <c r="B1364" s="236"/>
      <c r="C1364" s="256"/>
      <c r="D1364" s="236"/>
      <c r="E1364" s="272" t="s">
        <v>337</v>
      </c>
      <c r="F1364" s="334" t="str">
        <f t="shared" si="133"/>
        <v>N0182_28</v>
      </c>
      <c r="G1364" s="8" t="s">
        <v>337</v>
      </c>
      <c r="H1364" s="8" t="str">
        <f t="shared" si="132"/>
        <v>28</v>
      </c>
      <c r="I1364" s="8" t="str">
        <f>VLOOKUP(H1364,燃料種!$A$2:$C$33,3,FALSE)</f>
        <v xml:space="preserve"> 3.41</v>
      </c>
    </row>
    <row r="1365" spans="1:9">
      <c r="A1365" s="235"/>
      <c r="B1365" s="236"/>
      <c r="C1365" s="256"/>
      <c r="D1365" s="236"/>
      <c r="E1365" s="272" t="s">
        <v>338</v>
      </c>
      <c r="F1365" s="334" t="str">
        <f t="shared" si="133"/>
        <v>N0182_29</v>
      </c>
      <c r="G1365" s="8" t="s">
        <v>338</v>
      </c>
      <c r="H1365" s="8" t="str">
        <f t="shared" si="132"/>
        <v>29</v>
      </c>
      <c r="I1365" s="8" t="str">
        <f>VLOOKUP(H1365,燃料種!$A$2:$C$33,3,FALSE)</f>
        <v xml:space="preserve"> 8.41</v>
      </c>
    </row>
    <row r="1366" spans="1:9">
      <c r="A1366" s="235"/>
      <c r="B1366" s="236"/>
      <c r="C1366" s="256"/>
      <c r="D1366" s="236"/>
      <c r="E1366" s="272" t="s">
        <v>929</v>
      </c>
      <c r="F1366" s="334" t="str">
        <f t="shared" si="133"/>
        <v>N0182_30</v>
      </c>
      <c r="G1366" s="8" t="s">
        <v>339</v>
      </c>
      <c r="H1366" s="8" t="str">
        <f t="shared" si="132"/>
        <v>30</v>
      </c>
      <c r="I1366" s="8" t="str">
        <f>VLOOKUP(H1366,燃料種!$A$2:$C$33,3,FALSE)</f>
        <v>46.04655</v>
      </c>
    </row>
    <row r="1367" spans="1:9">
      <c r="A1367" s="235"/>
      <c r="B1367" s="236"/>
      <c r="C1367" s="256"/>
      <c r="D1367" s="19"/>
      <c r="E1367" s="272" t="s">
        <v>340</v>
      </c>
      <c r="F1367" s="334" t="str">
        <f t="shared" si="133"/>
        <v>N0182_31</v>
      </c>
      <c r="G1367" s="8" t="s">
        <v>340</v>
      </c>
      <c r="H1367" s="8" t="str">
        <f t="shared" si="132"/>
        <v>31</v>
      </c>
      <c r="I1367" s="8" t="str">
        <f>VLOOKUP(H1367,燃料種!$A$2:$C$33,3,FALSE)</f>
        <v xml:space="preserve"> 28.5</v>
      </c>
    </row>
    <row r="1368" spans="1:9">
      <c r="A1368" s="235"/>
      <c r="B1368" s="236"/>
      <c r="C1368" s="256"/>
      <c r="D1368" s="262" t="s">
        <v>1881</v>
      </c>
      <c r="E1368" s="272" t="s">
        <v>326</v>
      </c>
      <c r="F1368" s="334" t="str">
        <f>LEFT($D$1368,5)&amp;"_"&amp;LEFT(E1368,2)</f>
        <v>N0183_02</v>
      </c>
      <c r="G1368" s="8" t="s">
        <v>326</v>
      </c>
      <c r="H1368" s="8" t="str">
        <f t="shared" si="132"/>
        <v>02</v>
      </c>
      <c r="I1368" s="8" t="str">
        <f>VLOOKUP(H1368,燃料種!$A$2:$C$33,3,FALSE)</f>
        <v xml:space="preserve"> 25.7</v>
      </c>
    </row>
    <row r="1369" spans="1:9">
      <c r="A1369" s="235"/>
      <c r="B1369" s="236"/>
      <c r="C1369" s="256"/>
      <c r="D1369" s="19"/>
      <c r="E1369" s="272" t="s">
        <v>328</v>
      </c>
      <c r="F1369" s="334" t="str">
        <f>LEFT($D$1368,5)&amp;"_"&amp;LEFT(E1369,2)</f>
        <v>N0183_04</v>
      </c>
      <c r="G1369" s="8" t="s">
        <v>328</v>
      </c>
      <c r="H1369" s="8" t="str">
        <f t="shared" si="132"/>
        <v>04</v>
      </c>
      <c r="I1369" s="8" t="str">
        <f>VLOOKUP(H1369,燃料種!$A$2:$C$33,3,FALSE)</f>
        <v xml:space="preserve"> 29.4</v>
      </c>
    </row>
    <row r="1370" spans="1:9">
      <c r="A1370" s="235"/>
      <c r="B1370" s="236"/>
      <c r="C1370" s="256"/>
      <c r="D1370" s="262" t="s">
        <v>1882</v>
      </c>
      <c r="E1370" s="272" t="s">
        <v>326</v>
      </c>
      <c r="F1370" s="334" t="str">
        <f>LEFT($D$1370,5)&amp;"_"&amp;LEFT(E1370,2)</f>
        <v>N0184_02</v>
      </c>
      <c r="G1370" s="8" t="s">
        <v>326</v>
      </c>
      <c r="H1370" s="8" t="str">
        <f t="shared" si="132"/>
        <v>02</v>
      </c>
      <c r="I1370" s="8" t="str">
        <f>VLOOKUP(H1370,燃料種!$A$2:$C$33,3,FALSE)</f>
        <v xml:space="preserve"> 25.7</v>
      </c>
    </row>
    <row r="1371" spans="1:9">
      <c r="A1371" s="235"/>
      <c r="B1371" s="236"/>
      <c r="C1371" s="256"/>
      <c r="D1371" s="19"/>
      <c r="E1371" s="272" t="s">
        <v>328</v>
      </c>
      <c r="F1371" s="334" t="str">
        <f>LEFT($D$1370,5)&amp;"_"&amp;LEFT(E1371,2)</f>
        <v>N0184_04</v>
      </c>
      <c r="G1371" s="8" t="s">
        <v>328</v>
      </c>
      <c r="H1371" s="8" t="str">
        <f t="shared" si="132"/>
        <v>04</v>
      </c>
      <c r="I1371" s="8" t="str">
        <f>VLOOKUP(H1371,燃料種!$A$2:$C$33,3,FALSE)</f>
        <v xml:space="preserve"> 29.4</v>
      </c>
    </row>
    <row r="1372" spans="1:9">
      <c r="A1372" s="235"/>
      <c r="B1372" s="236"/>
      <c r="C1372" s="256"/>
      <c r="D1372" s="262" t="s">
        <v>1883</v>
      </c>
      <c r="E1372" s="272" t="s">
        <v>341</v>
      </c>
      <c r="F1372" s="334" t="str">
        <f t="shared" ref="F1372:F1384" si="134">LEFT($D$1372,5)&amp;"_"&amp;LEFT(E1372,2)</f>
        <v>N0185_10</v>
      </c>
      <c r="G1372" s="8" t="s">
        <v>341</v>
      </c>
      <c r="H1372" s="8" t="str">
        <f t="shared" si="132"/>
        <v>10</v>
      </c>
      <c r="I1372" s="8" t="str">
        <f>VLOOKUP(H1372,燃料種!$A$2:$C$33,3,FALSE)</f>
        <v xml:space="preserve"> 37.3</v>
      </c>
    </row>
    <row r="1373" spans="1:9">
      <c r="A1373" s="235"/>
      <c r="B1373" s="236"/>
      <c r="C1373" s="256"/>
      <c r="D1373" s="236"/>
      <c r="E1373" s="272" t="s">
        <v>342</v>
      </c>
      <c r="F1373" s="334" t="str">
        <f t="shared" si="134"/>
        <v>N0185_11</v>
      </c>
      <c r="G1373" s="8" t="s">
        <v>342</v>
      </c>
      <c r="H1373" s="8" t="str">
        <f t="shared" si="132"/>
        <v>11</v>
      </c>
      <c r="I1373" s="8" t="str">
        <f>VLOOKUP(H1373,燃料種!$A$2:$C$33,3,FALSE)</f>
        <v xml:space="preserve"> 40.9</v>
      </c>
    </row>
    <row r="1374" spans="1:9">
      <c r="A1374" s="235"/>
      <c r="B1374" s="236"/>
      <c r="C1374" s="256"/>
      <c r="D1374" s="236"/>
      <c r="E1374" s="272" t="s">
        <v>343</v>
      </c>
      <c r="F1374" s="334" t="str">
        <f t="shared" si="134"/>
        <v>N0185_12</v>
      </c>
      <c r="G1374" s="8" t="s">
        <v>343</v>
      </c>
      <c r="H1374" s="8" t="str">
        <f t="shared" si="132"/>
        <v>12</v>
      </c>
      <c r="I1374" s="8" t="str">
        <f>VLOOKUP(H1374,燃料種!$A$2:$C$33,3,FALSE)</f>
        <v xml:space="preserve"> 35.3</v>
      </c>
    </row>
    <row r="1375" spans="1:9">
      <c r="A1375" s="235"/>
      <c r="B1375" s="236"/>
      <c r="C1375" s="256"/>
      <c r="D1375" s="236"/>
      <c r="E1375" s="272" t="s">
        <v>344</v>
      </c>
      <c r="F1375" s="334" t="str">
        <f t="shared" si="134"/>
        <v>N0185_13</v>
      </c>
      <c r="G1375" s="8" t="s">
        <v>344</v>
      </c>
      <c r="H1375" s="8" t="str">
        <f t="shared" si="132"/>
        <v>13</v>
      </c>
      <c r="I1375" s="8" t="str">
        <f>VLOOKUP(H1375,燃料種!$A$2:$C$33,3,FALSE)</f>
        <v xml:space="preserve"> 38.2</v>
      </c>
    </row>
    <row r="1376" spans="1:9">
      <c r="A1376" s="235"/>
      <c r="B1376" s="236"/>
      <c r="C1376" s="256"/>
      <c r="D1376" s="236"/>
      <c r="E1376" s="272" t="s">
        <v>345</v>
      </c>
      <c r="F1376" s="334" t="str">
        <f t="shared" si="134"/>
        <v>N0185_14</v>
      </c>
      <c r="G1376" s="8" t="s">
        <v>345</v>
      </c>
      <c r="H1376" s="8" t="str">
        <f t="shared" si="132"/>
        <v>14</v>
      </c>
      <c r="I1376" s="8" t="str">
        <f>VLOOKUP(H1376,燃料種!$A$2:$C$33,3,FALSE)</f>
        <v xml:space="preserve"> 34.6</v>
      </c>
    </row>
    <row r="1377" spans="1:9">
      <c r="A1377" s="235"/>
      <c r="B1377" s="236"/>
      <c r="C1377" s="256"/>
      <c r="D1377" s="236"/>
      <c r="E1377" s="272" t="s">
        <v>346</v>
      </c>
      <c r="F1377" s="334" t="str">
        <f t="shared" si="134"/>
        <v>N0185_15</v>
      </c>
      <c r="G1377" s="8" t="s">
        <v>346</v>
      </c>
      <c r="H1377" s="8" t="str">
        <f t="shared" si="132"/>
        <v>15</v>
      </c>
      <c r="I1377" s="8" t="str">
        <f>VLOOKUP(H1377,燃料種!$A$2:$C$33,3,FALSE)</f>
        <v xml:space="preserve"> 33.6</v>
      </c>
    </row>
    <row r="1378" spans="1:9">
      <c r="A1378" s="235"/>
      <c r="B1378" s="236"/>
      <c r="C1378" s="256"/>
      <c r="D1378" s="236"/>
      <c r="E1378" s="272" t="s">
        <v>347</v>
      </c>
      <c r="F1378" s="334" t="str">
        <f t="shared" si="134"/>
        <v>N0185_16</v>
      </c>
      <c r="G1378" s="8" t="s">
        <v>347</v>
      </c>
      <c r="H1378" s="8" t="str">
        <f t="shared" si="132"/>
        <v>16</v>
      </c>
      <c r="I1378" s="8" t="str">
        <f>VLOOKUP(H1378,燃料種!$A$2:$C$33,3,FALSE)</f>
        <v xml:space="preserve"> 36.7</v>
      </c>
    </row>
    <row r="1379" spans="1:9">
      <c r="A1379" s="235"/>
      <c r="B1379" s="236"/>
      <c r="C1379" s="256"/>
      <c r="D1379" s="236"/>
      <c r="E1379" s="272" t="s">
        <v>348</v>
      </c>
      <c r="F1379" s="334" t="str">
        <f t="shared" si="134"/>
        <v>N0185_17</v>
      </c>
      <c r="G1379" s="8" t="s">
        <v>348</v>
      </c>
      <c r="H1379" s="8" t="str">
        <f t="shared" si="132"/>
        <v>17</v>
      </c>
      <c r="I1379" s="8" t="str">
        <f>VLOOKUP(H1379,燃料種!$A$2:$C$33,3,FALSE)</f>
        <v xml:space="preserve"> 36.7</v>
      </c>
    </row>
    <row r="1380" spans="1:9">
      <c r="A1380" s="235"/>
      <c r="B1380" s="236"/>
      <c r="C1380" s="256"/>
      <c r="D1380" s="236"/>
      <c r="E1380" s="272" t="s">
        <v>349</v>
      </c>
      <c r="F1380" s="334" t="str">
        <f t="shared" si="134"/>
        <v>N0185_18</v>
      </c>
      <c r="G1380" s="8" t="s">
        <v>349</v>
      </c>
      <c r="H1380" s="8" t="str">
        <f t="shared" si="132"/>
        <v>18</v>
      </c>
      <c r="I1380" s="8" t="str">
        <f>VLOOKUP(H1380,燃料種!$A$2:$C$33,3,FALSE)</f>
        <v xml:space="preserve"> 37.7</v>
      </c>
    </row>
    <row r="1381" spans="1:9">
      <c r="A1381" s="235"/>
      <c r="B1381" s="236"/>
      <c r="C1381" s="256"/>
      <c r="D1381" s="236"/>
      <c r="E1381" s="272" t="s">
        <v>350</v>
      </c>
      <c r="F1381" s="334" t="str">
        <f t="shared" si="134"/>
        <v>N0185_19</v>
      </c>
      <c r="G1381" s="8" t="s">
        <v>350</v>
      </c>
      <c r="H1381" s="8" t="str">
        <f t="shared" si="132"/>
        <v>19</v>
      </c>
      <c r="I1381" s="8" t="str">
        <f>VLOOKUP(H1381,燃料種!$A$2:$C$33,3,FALSE)</f>
        <v xml:space="preserve"> 39.1</v>
      </c>
    </row>
    <row r="1382" spans="1:9">
      <c r="A1382" s="235"/>
      <c r="B1382" s="236"/>
      <c r="C1382" s="256"/>
      <c r="D1382" s="236"/>
      <c r="E1382" s="272" t="s">
        <v>351</v>
      </c>
      <c r="F1382" s="334" t="str">
        <f t="shared" si="134"/>
        <v>N0185_20</v>
      </c>
      <c r="G1382" s="8" t="s">
        <v>351</v>
      </c>
      <c r="H1382" s="8" t="str">
        <f t="shared" si="132"/>
        <v>20</v>
      </c>
      <c r="I1382" s="8" t="str">
        <f>VLOOKUP(H1382,燃料種!$A$2:$C$33,3,FALSE)</f>
        <v xml:space="preserve"> 41.9</v>
      </c>
    </row>
    <row r="1383" spans="1:9">
      <c r="A1383" s="235"/>
      <c r="B1383" s="236"/>
      <c r="C1383" s="256"/>
      <c r="D1383" s="236"/>
      <c r="E1383" s="272" t="s">
        <v>352</v>
      </c>
      <c r="F1383" s="334" t="str">
        <f t="shared" si="134"/>
        <v>N0185_21</v>
      </c>
      <c r="G1383" s="8" t="s">
        <v>352</v>
      </c>
      <c r="H1383" s="8" t="str">
        <f t="shared" si="132"/>
        <v>21</v>
      </c>
      <c r="I1383" s="8" t="str">
        <f>VLOOKUP(H1383,燃料種!$A$2:$C$33,3,FALSE)</f>
        <v xml:space="preserve"> 40.2</v>
      </c>
    </row>
    <row r="1384" spans="1:9">
      <c r="A1384" s="235"/>
      <c r="B1384" s="236"/>
      <c r="C1384" s="256"/>
      <c r="D1384" s="19"/>
      <c r="E1384" s="272" t="s">
        <v>353</v>
      </c>
      <c r="F1384" s="334" t="str">
        <f t="shared" si="134"/>
        <v>N0185_22</v>
      </c>
      <c r="G1384" s="8" t="s">
        <v>353</v>
      </c>
      <c r="H1384" s="8" t="str">
        <f t="shared" si="132"/>
        <v>22</v>
      </c>
      <c r="I1384" s="8" t="str">
        <f>VLOOKUP(H1384,燃料種!$A$2:$C$33,3,FALSE)</f>
        <v xml:space="preserve"> 37.9</v>
      </c>
    </row>
    <row r="1385" spans="1:9">
      <c r="A1385" s="235"/>
      <c r="B1385" s="236"/>
      <c r="C1385" s="256"/>
      <c r="D1385" s="262" t="s">
        <v>1884</v>
      </c>
      <c r="E1385" s="272" t="s">
        <v>332</v>
      </c>
      <c r="F1385" s="334" t="str">
        <f t="shared" ref="F1385:F1393" si="135">LEFT($D$1385,5)&amp;"_"&amp;LEFT(E1385,2)</f>
        <v>N0186_23</v>
      </c>
      <c r="G1385" s="8" t="s">
        <v>332</v>
      </c>
      <c r="H1385" s="8" t="str">
        <f t="shared" si="132"/>
        <v>23</v>
      </c>
      <c r="I1385" s="8" t="str">
        <f>VLOOKUP(H1385,燃料種!$A$2:$C$33,3,FALSE)</f>
        <v xml:space="preserve"> 50.8</v>
      </c>
    </row>
    <row r="1386" spans="1:9">
      <c r="A1386" s="235"/>
      <c r="B1386" s="236"/>
      <c r="C1386" s="256"/>
      <c r="D1386" s="236"/>
      <c r="E1386" s="272" t="s">
        <v>333</v>
      </c>
      <c r="F1386" s="334" t="str">
        <f t="shared" si="135"/>
        <v>N0186_24</v>
      </c>
      <c r="G1386" s="8" t="s">
        <v>333</v>
      </c>
      <c r="H1386" s="8" t="str">
        <f t="shared" si="132"/>
        <v>24</v>
      </c>
      <c r="I1386" s="8" t="str">
        <f>VLOOKUP(H1386,燃料種!$A$2:$C$33,3,FALSE)</f>
        <v xml:space="preserve"> 44.9</v>
      </c>
    </row>
    <row r="1387" spans="1:9">
      <c r="A1387" s="235"/>
      <c r="B1387" s="236"/>
      <c r="C1387" s="256"/>
      <c r="D1387" s="236"/>
      <c r="E1387" s="272" t="s">
        <v>334</v>
      </c>
      <c r="F1387" s="334" t="str">
        <f t="shared" si="135"/>
        <v>N0186_25</v>
      </c>
      <c r="G1387" s="8" t="s">
        <v>334</v>
      </c>
      <c r="H1387" s="8" t="str">
        <f t="shared" si="132"/>
        <v>25</v>
      </c>
      <c r="I1387" s="8" t="str">
        <f>VLOOKUP(H1387,燃料種!$A$2:$C$33,3,FALSE)</f>
        <v xml:space="preserve"> 54.6</v>
      </c>
    </row>
    <row r="1388" spans="1:9">
      <c r="A1388" s="235"/>
      <c r="B1388" s="236"/>
      <c r="C1388" s="256"/>
      <c r="D1388" s="236"/>
      <c r="E1388" s="272" t="s">
        <v>335</v>
      </c>
      <c r="F1388" s="334" t="str">
        <f t="shared" si="135"/>
        <v>N0186_26</v>
      </c>
      <c r="G1388" s="8" t="s">
        <v>335</v>
      </c>
      <c r="H1388" s="8" t="str">
        <f t="shared" si="132"/>
        <v>26</v>
      </c>
      <c r="I1388" s="8" t="str">
        <f>VLOOKUP(H1388,燃料種!$A$2:$C$33,3,FALSE)</f>
        <v xml:space="preserve"> 43.5</v>
      </c>
    </row>
    <row r="1389" spans="1:9">
      <c r="A1389" s="235"/>
      <c r="B1389" s="236"/>
      <c r="C1389" s="256"/>
      <c r="D1389" s="236"/>
      <c r="E1389" s="272" t="s">
        <v>336</v>
      </c>
      <c r="F1389" s="334" t="str">
        <f t="shared" si="135"/>
        <v>N0186_27</v>
      </c>
      <c r="G1389" s="8" t="s">
        <v>336</v>
      </c>
      <c r="H1389" s="8" t="str">
        <f t="shared" si="132"/>
        <v>27</v>
      </c>
      <c r="I1389" s="8" t="str">
        <f>VLOOKUP(H1389,燃料種!$A$2:$C$33,3,FALSE)</f>
        <v xml:space="preserve"> 21.1</v>
      </c>
    </row>
    <row r="1390" spans="1:9">
      <c r="A1390" s="235"/>
      <c r="B1390" s="236"/>
      <c r="C1390" s="256"/>
      <c r="D1390" s="236"/>
      <c r="E1390" s="272" t="s">
        <v>337</v>
      </c>
      <c r="F1390" s="334" t="str">
        <f t="shared" si="135"/>
        <v>N0186_28</v>
      </c>
      <c r="G1390" s="8" t="s">
        <v>337</v>
      </c>
      <c r="H1390" s="8" t="str">
        <f t="shared" si="132"/>
        <v>28</v>
      </c>
      <c r="I1390" s="8" t="str">
        <f>VLOOKUP(H1390,燃料種!$A$2:$C$33,3,FALSE)</f>
        <v xml:space="preserve"> 3.41</v>
      </c>
    </row>
    <row r="1391" spans="1:9">
      <c r="A1391" s="235"/>
      <c r="B1391" s="236"/>
      <c r="C1391" s="256"/>
      <c r="D1391" s="236"/>
      <c r="E1391" s="272" t="s">
        <v>338</v>
      </c>
      <c r="F1391" s="334" t="str">
        <f t="shared" si="135"/>
        <v>N0186_29</v>
      </c>
      <c r="G1391" s="8" t="s">
        <v>338</v>
      </c>
      <c r="H1391" s="8" t="str">
        <f t="shared" si="132"/>
        <v>29</v>
      </c>
      <c r="I1391" s="8" t="str">
        <f>VLOOKUP(H1391,燃料種!$A$2:$C$33,3,FALSE)</f>
        <v xml:space="preserve"> 8.41</v>
      </c>
    </row>
    <row r="1392" spans="1:9">
      <c r="A1392" s="235"/>
      <c r="B1392" s="236"/>
      <c r="C1392" s="256"/>
      <c r="D1392" s="236"/>
      <c r="E1392" s="272" t="s">
        <v>929</v>
      </c>
      <c r="F1392" s="334" t="str">
        <f t="shared" si="135"/>
        <v>N0186_30</v>
      </c>
      <c r="G1392" s="8" t="s">
        <v>339</v>
      </c>
      <c r="H1392" s="8" t="str">
        <f t="shared" si="132"/>
        <v>30</v>
      </c>
      <c r="I1392" s="8" t="str">
        <f>VLOOKUP(H1392,燃料種!$A$2:$C$33,3,FALSE)</f>
        <v>46.04655</v>
      </c>
    </row>
    <row r="1393" spans="1:9">
      <c r="A1393" s="235"/>
      <c r="B1393" s="236"/>
      <c r="C1393" s="256"/>
      <c r="D1393" s="19"/>
      <c r="E1393" s="272" t="s">
        <v>340</v>
      </c>
      <c r="F1393" s="334" t="str">
        <f t="shared" si="135"/>
        <v>N0186_31</v>
      </c>
      <c r="G1393" s="8" t="s">
        <v>340</v>
      </c>
      <c r="H1393" s="8" t="str">
        <f t="shared" si="132"/>
        <v>31</v>
      </c>
      <c r="I1393" s="8" t="str">
        <f>VLOOKUP(H1393,燃料種!$A$2:$C$33,3,FALSE)</f>
        <v xml:space="preserve"> 28.5</v>
      </c>
    </row>
    <row r="1394" spans="1:9">
      <c r="A1394" s="235"/>
      <c r="B1394" s="236"/>
      <c r="C1394" s="256"/>
      <c r="D1394" s="262" t="s">
        <v>1885</v>
      </c>
      <c r="E1394" s="272" t="s">
        <v>341</v>
      </c>
      <c r="F1394" s="334" t="str">
        <f t="shared" ref="F1394:F1415" si="136">LEFT($D$1394,5)&amp;"_"&amp;LEFT(E1394,2)</f>
        <v>N0187_10</v>
      </c>
      <c r="G1394" s="8" t="s">
        <v>341</v>
      </c>
      <c r="H1394" s="8" t="str">
        <f t="shared" si="132"/>
        <v>10</v>
      </c>
      <c r="I1394" s="8" t="str">
        <f>VLOOKUP(H1394,燃料種!$A$2:$C$33,3,FALSE)</f>
        <v xml:space="preserve"> 37.3</v>
      </c>
    </row>
    <row r="1395" spans="1:9">
      <c r="A1395" s="235"/>
      <c r="B1395" s="236"/>
      <c r="C1395" s="256"/>
      <c r="D1395" s="236"/>
      <c r="E1395" s="272" t="s">
        <v>342</v>
      </c>
      <c r="F1395" s="334" t="str">
        <f t="shared" si="136"/>
        <v>N0187_11</v>
      </c>
      <c r="G1395" s="8" t="s">
        <v>342</v>
      </c>
      <c r="H1395" s="8" t="str">
        <f t="shared" si="132"/>
        <v>11</v>
      </c>
      <c r="I1395" s="8" t="str">
        <f>VLOOKUP(H1395,燃料種!$A$2:$C$33,3,FALSE)</f>
        <v xml:space="preserve"> 40.9</v>
      </c>
    </row>
    <row r="1396" spans="1:9">
      <c r="A1396" s="235"/>
      <c r="B1396" s="236"/>
      <c r="C1396" s="256"/>
      <c r="D1396" s="236"/>
      <c r="E1396" s="272" t="s">
        <v>343</v>
      </c>
      <c r="F1396" s="334" t="str">
        <f t="shared" si="136"/>
        <v>N0187_12</v>
      </c>
      <c r="G1396" s="8" t="s">
        <v>343</v>
      </c>
      <c r="H1396" s="8" t="str">
        <f t="shared" si="132"/>
        <v>12</v>
      </c>
      <c r="I1396" s="8" t="str">
        <f>VLOOKUP(H1396,燃料種!$A$2:$C$33,3,FALSE)</f>
        <v xml:space="preserve"> 35.3</v>
      </c>
    </row>
    <row r="1397" spans="1:9">
      <c r="A1397" s="235"/>
      <c r="B1397" s="236"/>
      <c r="C1397" s="256"/>
      <c r="D1397" s="236"/>
      <c r="E1397" s="272" t="s">
        <v>344</v>
      </c>
      <c r="F1397" s="334" t="str">
        <f t="shared" si="136"/>
        <v>N0187_13</v>
      </c>
      <c r="G1397" s="8" t="s">
        <v>344</v>
      </c>
      <c r="H1397" s="8" t="str">
        <f t="shared" si="132"/>
        <v>13</v>
      </c>
      <c r="I1397" s="8" t="str">
        <f>VLOOKUP(H1397,燃料種!$A$2:$C$33,3,FALSE)</f>
        <v xml:space="preserve"> 38.2</v>
      </c>
    </row>
    <row r="1398" spans="1:9">
      <c r="A1398" s="235"/>
      <c r="B1398" s="236"/>
      <c r="C1398" s="256"/>
      <c r="D1398" s="236"/>
      <c r="E1398" s="272" t="s">
        <v>345</v>
      </c>
      <c r="F1398" s="334" t="str">
        <f t="shared" si="136"/>
        <v>N0187_14</v>
      </c>
      <c r="G1398" s="8" t="s">
        <v>345</v>
      </c>
      <c r="H1398" s="8" t="str">
        <f t="shared" si="132"/>
        <v>14</v>
      </c>
      <c r="I1398" s="8" t="str">
        <f>VLOOKUP(H1398,燃料種!$A$2:$C$33,3,FALSE)</f>
        <v xml:space="preserve"> 34.6</v>
      </c>
    </row>
    <row r="1399" spans="1:9">
      <c r="A1399" s="235"/>
      <c r="B1399" s="236"/>
      <c r="C1399" s="256"/>
      <c r="D1399" s="236"/>
      <c r="E1399" s="272" t="s">
        <v>346</v>
      </c>
      <c r="F1399" s="334" t="str">
        <f t="shared" si="136"/>
        <v>N0187_15</v>
      </c>
      <c r="G1399" s="8" t="s">
        <v>346</v>
      </c>
      <c r="H1399" s="8" t="str">
        <f t="shared" si="132"/>
        <v>15</v>
      </c>
      <c r="I1399" s="8" t="str">
        <f>VLOOKUP(H1399,燃料種!$A$2:$C$33,3,FALSE)</f>
        <v xml:space="preserve"> 33.6</v>
      </c>
    </row>
    <row r="1400" spans="1:9">
      <c r="A1400" s="235"/>
      <c r="B1400" s="236"/>
      <c r="C1400" s="256"/>
      <c r="D1400" s="236"/>
      <c r="E1400" s="272" t="s">
        <v>347</v>
      </c>
      <c r="F1400" s="334" t="str">
        <f t="shared" si="136"/>
        <v>N0187_16</v>
      </c>
      <c r="G1400" s="8" t="s">
        <v>347</v>
      </c>
      <c r="H1400" s="8" t="str">
        <f t="shared" si="132"/>
        <v>16</v>
      </c>
      <c r="I1400" s="8" t="str">
        <f>VLOOKUP(H1400,燃料種!$A$2:$C$33,3,FALSE)</f>
        <v xml:space="preserve"> 36.7</v>
      </c>
    </row>
    <row r="1401" spans="1:9">
      <c r="A1401" s="235"/>
      <c r="B1401" s="236"/>
      <c r="C1401" s="256"/>
      <c r="D1401" s="236"/>
      <c r="E1401" s="272" t="s">
        <v>348</v>
      </c>
      <c r="F1401" s="334" t="str">
        <f t="shared" si="136"/>
        <v>N0187_17</v>
      </c>
      <c r="G1401" s="8" t="s">
        <v>348</v>
      </c>
      <c r="H1401" s="8" t="str">
        <f t="shared" si="132"/>
        <v>17</v>
      </c>
      <c r="I1401" s="8" t="str">
        <f>VLOOKUP(H1401,燃料種!$A$2:$C$33,3,FALSE)</f>
        <v xml:space="preserve"> 36.7</v>
      </c>
    </row>
    <row r="1402" spans="1:9">
      <c r="A1402" s="235"/>
      <c r="B1402" s="236"/>
      <c r="C1402" s="256"/>
      <c r="D1402" s="236"/>
      <c r="E1402" s="272" t="s">
        <v>349</v>
      </c>
      <c r="F1402" s="334" t="str">
        <f t="shared" si="136"/>
        <v>N0187_18</v>
      </c>
      <c r="G1402" s="8" t="s">
        <v>349</v>
      </c>
      <c r="H1402" s="8" t="str">
        <f t="shared" si="132"/>
        <v>18</v>
      </c>
      <c r="I1402" s="8" t="str">
        <f>VLOOKUP(H1402,燃料種!$A$2:$C$33,3,FALSE)</f>
        <v xml:space="preserve"> 37.7</v>
      </c>
    </row>
    <row r="1403" spans="1:9">
      <c r="A1403" s="235"/>
      <c r="B1403" s="236"/>
      <c r="C1403" s="256"/>
      <c r="D1403" s="236"/>
      <c r="E1403" s="272" t="s">
        <v>350</v>
      </c>
      <c r="F1403" s="334" t="str">
        <f t="shared" si="136"/>
        <v>N0187_19</v>
      </c>
      <c r="G1403" s="8" t="s">
        <v>350</v>
      </c>
      <c r="H1403" s="8" t="str">
        <f t="shared" si="132"/>
        <v>19</v>
      </c>
      <c r="I1403" s="8" t="str">
        <f>VLOOKUP(H1403,燃料種!$A$2:$C$33,3,FALSE)</f>
        <v xml:space="preserve"> 39.1</v>
      </c>
    </row>
    <row r="1404" spans="1:9">
      <c r="A1404" s="235"/>
      <c r="B1404" s="236"/>
      <c r="C1404" s="256"/>
      <c r="D1404" s="236"/>
      <c r="E1404" s="272" t="s">
        <v>351</v>
      </c>
      <c r="F1404" s="334" t="str">
        <f t="shared" si="136"/>
        <v>N0187_20</v>
      </c>
      <c r="G1404" s="8" t="s">
        <v>351</v>
      </c>
      <c r="H1404" s="8" t="str">
        <f t="shared" si="132"/>
        <v>20</v>
      </c>
      <c r="I1404" s="8" t="str">
        <f>VLOOKUP(H1404,燃料種!$A$2:$C$33,3,FALSE)</f>
        <v xml:space="preserve"> 41.9</v>
      </c>
    </row>
    <row r="1405" spans="1:9">
      <c r="A1405" s="235"/>
      <c r="B1405" s="236"/>
      <c r="C1405" s="256"/>
      <c r="D1405" s="236"/>
      <c r="E1405" s="272" t="s">
        <v>352</v>
      </c>
      <c r="F1405" s="334" t="str">
        <f t="shared" si="136"/>
        <v>N0187_21</v>
      </c>
      <c r="G1405" s="8" t="s">
        <v>352</v>
      </c>
      <c r="H1405" s="8" t="str">
        <f t="shared" si="132"/>
        <v>21</v>
      </c>
      <c r="I1405" s="8" t="str">
        <f>VLOOKUP(H1405,燃料種!$A$2:$C$33,3,FALSE)</f>
        <v xml:space="preserve"> 40.2</v>
      </c>
    </row>
    <row r="1406" spans="1:9">
      <c r="A1406" s="235"/>
      <c r="B1406" s="236"/>
      <c r="C1406" s="256"/>
      <c r="D1406" s="236"/>
      <c r="E1406" s="272" t="s">
        <v>353</v>
      </c>
      <c r="F1406" s="334" t="str">
        <f t="shared" si="136"/>
        <v>N0187_22</v>
      </c>
      <c r="G1406" s="8" t="s">
        <v>353</v>
      </c>
      <c r="H1406" s="8" t="str">
        <f t="shared" si="132"/>
        <v>22</v>
      </c>
      <c r="I1406" s="8" t="str">
        <f>VLOOKUP(H1406,燃料種!$A$2:$C$33,3,FALSE)</f>
        <v xml:space="preserve"> 37.9</v>
      </c>
    </row>
    <row r="1407" spans="1:9">
      <c r="A1407" s="235"/>
      <c r="B1407" s="236"/>
      <c r="C1407" s="256"/>
      <c r="D1407" s="236"/>
      <c r="E1407" s="272" t="s">
        <v>332</v>
      </c>
      <c r="F1407" s="334" t="str">
        <f t="shared" si="136"/>
        <v>N0187_23</v>
      </c>
      <c r="G1407" s="8" t="s">
        <v>332</v>
      </c>
      <c r="H1407" s="8" t="str">
        <f t="shared" si="132"/>
        <v>23</v>
      </c>
      <c r="I1407" s="8" t="str">
        <f>VLOOKUP(H1407,燃料種!$A$2:$C$33,3,FALSE)</f>
        <v xml:space="preserve"> 50.8</v>
      </c>
    </row>
    <row r="1408" spans="1:9">
      <c r="A1408" s="235"/>
      <c r="B1408" s="236"/>
      <c r="C1408" s="256"/>
      <c r="D1408" s="236"/>
      <c r="E1408" s="272" t="s">
        <v>333</v>
      </c>
      <c r="F1408" s="334" t="str">
        <f t="shared" si="136"/>
        <v>N0187_24</v>
      </c>
      <c r="G1408" s="8" t="s">
        <v>333</v>
      </c>
      <c r="H1408" s="8" t="str">
        <f t="shared" si="132"/>
        <v>24</v>
      </c>
      <c r="I1408" s="8" t="str">
        <f>VLOOKUP(H1408,燃料種!$A$2:$C$33,3,FALSE)</f>
        <v xml:space="preserve"> 44.9</v>
      </c>
    </row>
    <row r="1409" spans="1:9">
      <c r="A1409" s="235"/>
      <c r="B1409" s="236"/>
      <c r="C1409" s="256"/>
      <c r="D1409" s="236"/>
      <c r="E1409" s="272" t="s">
        <v>334</v>
      </c>
      <c r="F1409" s="334" t="str">
        <f t="shared" si="136"/>
        <v>N0187_25</v>
      </c>
      <c r="G1409" s="8" t="s">
        <v>334</v>
      </c>
      <c r="H1409" s="8" t="str">
        <f t="shared" si="132"/>
        <v>25</v>
      </c>
      <c r="I1409" s="8" t="str">
        <f>VLOOKUP(H1409,燃料種!$A$2:$C$33,3,FALSE)</f>
        <v xml:space="preserve"> 54.6</v>
      </c>
    </row>
    <row r="1410" spans="1:9">
      <c r="A1410" s="235"/>
      <c r="B1410" s="236"/>
      <c r="C1410" s="256"/>
      <c r="D1410" s="236"/>
      <c r="E1410" s="272" t="s">
        <v>335</v>
      </c>
      <c r="F1410" s="334" t="str">
        <f t="shared" si="136"/>
        <v>N0187_26</v>
      </c>
      <c r="G1410" s="8" t="s">
        <v>335</v>
      </c>
      <c r="H1410" s="8" t="str">
        <f t="shared" si="132"/>
        <v>26</v>
      </c>
      <c r="I1410" s="8" t="str">
        <f>VLOOKUP(H1410,燃料種!$A$2:$C$33,3,FALSE)</f>
        <v xml:space="preserve"> 43.5</v>
      </c>
    </row>
    <row r="1411" spans="1:9">
      <c r="A1411" s="235"/>
      <c r="B1411" s="236"/>
      <c r="C1411" s="256"/>
      <c r="D1411" s="236"/>
      <c r="E1411" s="272" t="s">
        <v>336</v>
      </c>
      <c r="F1411" s="334" t="str">
        <f t="shared" si="136"/>
        <v>N0187_27</v>
      </c>
      <c r="G1411" s="8" t="s">
        <v>336</v>
      </c>
      <c r="H1411" s="8" t="str">
        <f t="shared" ref="H1411:H1474" si="137">LEFT(G1411,2)</f>
        <v>27</v>
      </c>
      <c r="I1411" s="8" t="str">
        <f>VLOOKUP(H1411,燃料種!$A$2:$C$33,3,FALSE)</f>
        <v xml:space="preserve"> 21.1</v>
      </c>
    </row>
    <row r="1412" spans="1:9">
      <c r="A1412" s="235"/>
      <c r="B1412" s="236"/>
      <c r="C1412" s="256"/>
      <c r="D1412" s="236"/>
      <c r="E1412" s="272" t="s">
        <v>337</v>
      </c>
      <c r="F1412" s="334" t="str">
        <f t="shared" si="136"/>
        <v>N0187_28</v>
      </c>
      <c r="G1412" s="8" t="s">
        <v>337</v>
      </c>
      <c r="H1412" s="8" t="str">
        <f t="shared" si="137"/>
        <v>28</v>
      </c>
      <c r="I1412" s="8" t="str">
        <f>VLOOKUP(H1412,燃料種!$A$2:$C$33,3,FALSE)</f>
        <v xml:space="preserve"> 3.41</v>
      </c>
    </row>
    <row r="1413" spans="1:9">
      <c r="A1413" s="235"/>
      <c r="B1413" s="236"/>
      <c r="C1413" s="256"/>
      <c r="D1413" s="236"/>
      <c r="E1413" s="272" t="s">
        <v>338</v>
      </c>
      <c r="F1413" s="334" t="str">
        <f t="shared" si="136"/>
        <v>N0187_29</v>
      </c>
      <c r="G1413" s="8" t="s">
        <v>338</v>
      </c>
      <c r="H1413" s="8" t="str">
        <f t="shared" si="137"/>
        <v>29</v>
      </c>
      <c r="I1413" s="8" t="str">
        <f>VLOOKUP(H1413,燃料種!$A$2:$C$33,3,FALSE)</f>
        <v xml:space="preserve"> 8.41</v>
      </c>
    </row>
    <row r="1414" spans="1:9">
      <c r="A1414" s="235"/>
      <c r="B1414" s="236"/>
      <c r="C1414" s="256"/>
      <c r="D1414" s="236"/>
      <c r="E1414" s="272" t="s">
        <v>929</v>
      </c>
      <c r="F1414" s="334" t="str">
        <f t="shared" si="136"/>
        <v>N0187_30</v>
      </c>
      <c r="G1414" s="8" t="s">
        <v>339</v>
      </c>
      <c r="H1414" s="8" t="str">
        <f t="shared" si="137"/>
        <v>30</v>
      </c>
      <c r="I1414" s="8" t="str">
        <f>VLOOKUP(H1414,燃料種!$A$2:$C$33,3,FALSE)</f>
        <v>46.04655</v>
      </c>
    </row>
    <row r="1415" spans="1:9">
      <c r="A1415" s="235"/>
      <c r="B1415" s="236"/>
      <c r="C1415" s="256"/>
      <c r="D1415" s="19"/>
      <c r="E1415" s="272" t="s">
        <v>340</v>
      </c>
      <c r="F1415" s="334" t="str">
        <f t="shared" si="136"/>
        <v>N0187_31</v>
      </c>
      <c r="G1415" s="8" t="s">
        <v>340</v>
      </c>
      <c r="H1415" s="8" t="str">
        <f t="shared" si="137"/>
        <v>31</v>
      </c>
      <c r="I1415" s="8" t="str">
        <f>VLOOKUP(H1415,燃料種!$A$2:$C$33,3,FALSE)</f>
        <v xml:space="preserve"> 28.5</v>
      </c>
    </row>
    <row r="1416" spans="1:9">
      <c r="A1416" s="235"/>
      <c r="B1416" s="236"/>
      <c r="C1416" s="256"/>
      <c r="D1416" s="262" t="s">
        <v>1886</v>
      </c>
      <c r="E1416" s="272" t="s">
        <v>341</v>
      </c>
      <c r="F1416" s="334" t="str">
        <f t="shared" ref="F1416:F1437" si="138">LEFT($D$1416,5)&amp;"_"&amp;LEFT(E1416,2)</f>
        <v>N0188_10</v>
      </c>
      <c r="G1416" s="8" t="s">
        <v>341</v>
      </c>
      <c r="H1416" s="8" t="str">
        <f t="shared" si="137"/>
        <v>10</v>
      </c>
      <c r="I1416" s="8" t="str">
        <f>VLOOKUP(H1416,燃料種!$A$2:$C$33,3,FALSE)</f>
        <v xml:space="preserve"> 37.3</v>
      </c>
    </row>
    <row r="1417" spans="1:9">
      <c r="A1417" s="235"/>
      <c r="B1417" s="236"/>
      <c r="C1417" s="256"/>
      <c r="D1417" s="236"/>
      <c r="E1417" s="272" t="s">
        <v>342</v>
      </c>
      <c r="F1417" s="334" t="str">
        <f t="shared" si="138"/>
        <v>N0188_11</v>
      </c>
      <c r="G1417" s="8" t="s">
        <v>342</v>
      </c>
      <c r="H1417" s="8" t="str">
        <f t="shared" si="137"/>
        <v>11</v>
      </c>
      <c r="I1417" s="8" t="str">
        <f>VLOOKUP(H1417,燃料種!$A$2:$C$33,3,FALSE)</f>
        <v xml:space="preserve"> 40.9</v>
      </c>
    </row>
    <row r="1418" spans="1:9">
      <c r="A1418" s="235"/>
      <c r="B1418" s="236"/>
      <c r="C1418" s="256"/>
      <c r="D1418" s="236"/>
      <c r="E1418" s="272" t="s">
        <v>343</v>
      </c>
      <c r="F1418" s="334" t="str">
        <f t="shared" si="138"/>
        <v>N0188_12</v>
      </c>
      <c r="G1418" s="8" t="s">
        <v>343</v>
      </c>
      <c r="H1418" s="8" t="str">
        <f t="shared" si="137"/>
        <v>12</v>
      </c>
      <c r="I1418" s="8" t="str">
        <f>VLOOKUP(H1418,燃料種!$A$2:$C$33,3,FALSE)</f>
        <v xml:space="preserve"> 35.3</v>
      </c>
    </row>
    <row r="1419" spans="1:9">
      <c r="A1419" s="235"/>
      <c r="B1419" s="236"/>
      <c r="C1419" s="256"/>
      <c r="D1419" s="236"/>
      <c r="E1419" s="272" t="s">
        <v>344</v>
      </c>
      <c r="F1419" s="334" t="str">
        <f t="shared" si="138"/>
        <v>N0188_13</v>
      </c>
      <c r="G1419" s="8" t="s">
        <v>344</v>
      </c>
      <c r="H1419" s="8" t="str">
        <f t="shared" si="137"/>
        <v>13</v>
      </c>
      <c r="I1419" s="8" t="str">
        <f>VLOOKUP(H1419,燃料種!$A$2:$C$33,3,FALSE)</f>
        <v xml:space="preserve"> 38.2</v>
      </c>
    </row>
    <row r="1420" spans="1:9">
      <c r="A1420" s="235"/>
      <c r="B1420" s="236"/>
      <c r="C1420" s="256"/>
      <c r="D1420" s="236"/>
      <c r="E1420" s="272" t="s">
        <v>345</v>
      </c>
      <c r="F1420" s="334" t="str">
        <f t="shared" si="138"/>
        <v>N0188_14</v>
      </c>
      <c r="G1420" s="8" t="s">
        <v>345</v>
      </c>
      <c r="H1420" s="8" t="str">
        <f t="shared" si="137"/>
        <v>14</v>
      </c>
      <c r="I1420" s="8" t="str">
        <f>VLOOKUP(H1420,燃料種!$A$2:$C$33,3,FALSE)</f>
        <v xml:space="preserve"> 34.6</v>
      </c>
    </row>
    <row r="1421" spans="1:9">
      <c r="A1421" s="235"/>
      <c r="B1421" s="236"/>
      <c r="C1421" s="256"/>
      <c r="D1421" s="236"/>
      <c r="E1421" s="272" t="s">
        <v>346</v>
      </c>
      <c r="F1421" s="334" t="str">
        <f t="shared" si="138"/>
        <v>N0188_15</v>
      </c>
      <c r="G1421" s="8" t="s">
        <v>346</v>
      </c>
      <c r="H1421" s="8" t="str">
        <f t="shared" si="137"/>
        <v>15</v>
      </c>
      <c r="I1421" s="8" t="str">
        <f>VLOOKUP(H1421,燃料種!$A$2:$C$33,3,FALSE)</f>
        <v xml:space="preserve"> 33.6</v>
      </c>
    </row>
    <row r="1422" spans="1:9">
      <c r="A1422" s="235"/>
      <c r="B1422" s="236"/>
      <c r="C1422" s="256"/>
      <c r="D1422" s="236"/>
      <c r="E1422" s="272" t="s">
        <v>347</v>
      </c>
      <c r="F1422" s="334" t="str">
        <f t="shared" si="138"/>
        <v>N0188_16</v>
      </c>
      <c r="G1422" s="8" t="s">
        <v>347</v>
      </c>
      <c r="H1422" s="8" t="str">
        <f t="shared" si="137"/>
        <v>16</v>
      </c>
      <c r="I1422" s="8" t="str">
        <f>VLOOKUP(H1422,燃料種!$A$2:$C$33,3,FALSE)</f>
        <v xml:space="preserve"> 36.7</v>
      </c>
    </row>
    <row r="1423" spans="1:9">
      <c r="A1423" s="235"/>
      <c r="B1423" s="236"/>
      <c r="C1423" s="256"/>
      <c r="D1423" s="236"/>
      <c r="E1423" s="272" t="s">
        <v>348</v>
      </c>
      <c r="F1423" s="334" t="str">
        <f t="shared" si="138"/>
        <v>N0188_17</v>
      </c>
      <c r="G1423" s="8" t="s">
        <v>348</v>
      </c>
      <c r="H1423" s="8" t="str">
        <f t="shared" si="137"/>
        <v>17</v>
      </c>
      <c r="I1423" s="8" t="str">
        <f>VLOOKUP(H1423,燃料種!$A$2:$C$33,3,FALSE)</f>
        <v xml:space="preserve"> 36.7</v>
      </c>
    </row>
    <row r="1424" spans="1:9">
      <c r="A1424" s="235"/>
      <c r="B1424" s="236"/>
      <c r="C1424" s="256"/>
      <c r="D1424" s="236"/>
      <c r="E1424" s="272" t="s">
        <v>349</v>
      </c>
      <c r="F1424" s="334" t="str">
        <f t="shared" si="138"/>
        <v>N0188_18</v>
      </c>
      <c r="G1424" s="8" t="s">
        <v>349</v>
      </c>
      <c r="H1424" s="8" t="str">
        <f t="shared" si="137"/>
        <v>18</v>
      </c>
      <c r="I1424" s="8" t="str">
        <f>VLOOKUP(H1424,燃料種!$A$2:$C$33,3,FALSE)</f>
        <v xml:space="preserve"> 37.7</v>
      </c>
    </row>
    <row r="1425" spans="1:9">
      <c r="A1425" s="235"/>
      <c r="B1425" s="236"/>
      <c r="C1425" s="256"/>
      <c r="D1425" s="236"/>
      <c r="E1425" s="272" t="s">
        <v>350</v>
      </c>
      <c r="F1425" s="334" t="str">
        <f t="shared" si="138"/>
        <v>N0188_19</v>
      </c>
      <c r="G1425" s="8" t="s">
        <v>350</v>
      </c>
      <c r="H1425" s="8" t="str">
        <f t="shared" si="137"/>
        <v>19</v>
      </c>
      <c r="I1425" s="8" t="str">
        <f>VLOOKUP(H1425,燃料種!$A$2:$C$33,3,FALSE)</f>
        <v xml:space="preserve"> 39.1</v>
      </c>
    </row>
    <row r="1426" spans="1:9">
      <c r="A1426" s="235"/>
      <c r="B1426" s="236"/>
      <c r="C1426" s="256"/>
      <c r="D1426" s="236"/>
      <c r="E1426" s="272" t="s">
        <v>351</v>
      </c>
      <c r="F1426" s="334" t="str">
        <f t="shared" si="138"/>
        <v>N0188_20</v>
      </c>
      <c r="G1426" s="8" t="s">
        <v>351</v>
      </c>
      <c r="H1426" s="8" t="str">
        <f t="shared" si="137"/>
        <v>20</v>
      </c>
      <c r="I1426" s="8" t="str">
        <f>VLOOKUP(H1426,燃料種!$A$2:$C$33,3,FALSE)</f>
        <v xml:space="preserve"> 41.9</v>
      </c>
    </row>
    <row r="1427" spans="1:9">
      <c r="A1427" s="235"/>
      <c r="B1427" s="236"/>
      <c r="C1427" s="256"/>
      <c r="D1427" s="236"/>
      <c r="E1427" s="272" t="s">
        <v>352</v>
      </c>
      <c r="F1427" s="334" t="str">
        <f t="shared" si="138"/>
        <v>N0188_21</v>
      </c>
      <c r="G1427" s="8" t="s">
        <v>352</v>
      </c>
      <c r="H1427" s="8" t="str">
        <f t="shared" si="137"/>
        <v>21</v>
      </c>
      <c r="I1427" s="8" t="str">
        <f>VLOOKUP(H1427,燃料種!$A$2:$C$33,3,FALSE)</f>
        <v xml:space="preserve"> 40.2</v>
      </c>
    </row>
    <row r="1428" spans="1:9">
      <c r="A1428" s="235"/>
      <c r="B1428" s="236"/>
      <c r="C1428" s="256"/>
      <c r="D1428" s="236"/>
      <c r="E1428" s="272" t="s">
        <v>353</v>
      </c>
      <c r="F1428" s="334" t="str">
        <f t="shared" si="138"/>
        <v>N0188_22</v>
      </c>
      <c r="G1428" s="8" t="s">
        <v>353</v>
      </c>
      <c r="H1428" s="8" t="str">
        <f t="shared" si="137"/>
        <v>22</v>
      </c>
      <c r="I1428" s="8" t="str">
        <f>VLOOKUP(H1428,燃料種!$A$2:$C$33,3,FALSE)</f>
        <v xml:space="preserve"> 37.9</v>
      </c>
    </row>
    <row r="1429" spans="1:9">
      <c r="A1429" s="235"/>
      <c r="B1429" s="236"/>
      <c r="C1429" s="256"/>
      <c r="D1429" s="236"/>
      <c r="E1429" s="272" t="s">
        <v>332</v>
      </c>
      <c r="F1429" s="334" t="str">
        <f t="shared" si="138"/>
        <v>N0188_23</v>
      </c>
      <c r="G1429" s="8" t="s">
        <v>332</v>
      </c>
      <c r="H1429" s="8" t="str">
        <f t="shared" si="137"/>
        <v>23</v>
      </c>
      <c r="I1429" s="8" t="str">
        <f>VLOOKUP(H1429,燃料種!$A$2:$C$33,3,FALSE)</f>
        <v xml:space="preserve"> 50.8</v>
      </c>
    </row>
    <row r="1430" spans="1:9">
      <c r="A1430" s="235"/>
      <c r="B1430" s="236"/>
      <c r="C1430" s="256"/>
      <c r="D1430" s="236"/>
      <c r="E1430" s="272" t="s">
        <v>333</v>
      </c>
      <c r="F1430" s="334" t="str">
        <f t="shared" si="138"/>
        <v>N0188_24</v>
      </c>
      <c r="G1430" s="8" t="s">
        <v>333</v>
      </c>
      <c r="H1430" s="8" t="str">
        <f t="shared" si="137"/>
        <v>24</v>
      </c>
      <c r="I1430" s="8" t="str">
        <f>VLOOKUP(H1430,燃料種!$A$2:$C$33,3,FALSE)</f>
        <v xml:space="preserve"> 44.9</v>
      </c>
    </row>
    <row r="1431" spans="1:9">
      <c r="A1431" s="235"/>
      <c r="B1431" s="236"/>
      <c r="C1431" s="256"/>
      <c r="D1431" s="236"/>
      <c r="E1431" s="272" t="s">
        <v>334</v>
      </c>
      <c r="F1431" s="334" t="str">
        <f t="shared" si="138"/>
        <v>N0188_25</v>
      </c>
      <c r="G1431" s="8" t="s">
        <v>334</v>
      </c>
      <c r="H1431" s="8" t="str">
        <f t="shared" si="137"/>
        <v>25</v>
      </c>
      <c r="I1431" s="8" t="str">
        <f>VLOOKUP(H1431,燃料種!$A$2:$C$33,3,FALSE)</f>
        <v xml:space="preserve"> 54.6</v>
      </c>
    </row>
    <row r="1432" spans="1:9">
      <c r="A1432" s="235"/>
      <c r="B1432" s="236"/>
      <c r="C1432" s="256"/>
      <c r="D1432" s="236"/>
      <c r="E1432" s="272" t="s">
        <v>335</v>
      </c>
      <c r="F1432" s="334" t="str">
        <f t="shared" si="138"/>
        <v>N0188_26</v>
      </c>
      <c r="G1432" s="8" t="s">
        <v>335</v>
      </c>
      <c r="H1432" s="8" t="str">
        <f t="shared" si="137"/>
        <v>26</v>
      </c>
      <c r="I1432" s="8" t="str">
        <f>VLOOKUP(H1432,燃料種!$A$2:$C$33,3,FALSE)</f>
        <v xml:space="preserve"> 43.5</v>
      </c>
    </row>
    <row r="1433" spans="1:9">
      <c r="A1433" s="235"/>
      <c r="B1433" s="236"/>
      <c r="C1433" s="256"/>
      <c r="D1433" s="236"/>
      <c r="E1433" s="272" t="s">
        <v>336</v>
      </c>
      <c r="F1433" s="334" t="str">
        <f t="shared" si="138"/>
        <v>N0188_27</v>
      </c>
      <c r="G1433" s="8" t="s">
        <v>336</v>
      </c>
      <c r="H1433" s="8" t="str">
        <f t="shared" si="137"/>
        <v>27</v>
      </c>
      <c r="I1433" s="8" t="str">
        <f>VLOOKUP(H1433,燃料種!$A$2:$C$33,3,FALSE)</f>
        <v xml:space="preserve"> 21.1</v>
      </c>
    </row>
    <row r="1434" spans="1:9">
      <c r="A1434" s="235"/>
      <c r="B1434" s="236"/>
      <c r="C1434" s="256"/>
      <c r="D1434" s="236"/>
      <c r="E1434" s="272" t="s">
        <v>337</v>
      </c>
      <c r="F1434" s="334" t="str">
        <f t="shared" si="138"/>
        <v>N0188_28</v>
      </c>
      <c r="G1434" s="8" t="s">
        <v>337</v>
      </c>
      <c r="H1434" s="8" t="str">
        <f t="shared" si="137"/>
        <v>28</v>
      </c>
      <c r="I1434" s="8" t="str">
        <f>VLOOKUP(H1434,燃料種!$A$2:$C$33,3,FALSE)</f>
        <v xml:space="preserve"> 3.41</v>
      </c>
    </row>
    <row r="1435" spans="1:9">
      <c r="A1435" s="235"/>
      <c r="B1435" s="236"/>
      <c r="C1435" s="256"/>
      <c r="D1435" s="236"/>
      <c r="E1435" s="272" t="s">
        <v>338</v>
      </c>
      <c r="F1435" s="334" t="str">
        <f t="shared" si="138"/>
        <v>N0188_29</v>
      </c>
      <c r="G1435" s="8" t="s">
        <v>338</v>
      </c>
      <c r="H1435" s="8" t="str">
        <f t="shared" si="137"/>
        <v>29</v>
      </c>
      <c r="I1435" s="8" t="str">
        <f>VLOOKUP(H1435,燃料種!$A$2:$C$33,3,FALSE)</f>
        <v xml:space="preserve"> 8.41</v>
      </c>
    </row>
    <row r="1436" spans="1:9">
      <c r="A1436" s="235"/>
      <c r="B1436" s="236"/>
      <c r="C1436" s="256"/>
      <c r="D1436" s="236"/>
      <c r="E1436" s="272" t="s">
        <v>929</v>
      </c>
      <c r="F1436" s="334" t="str">
        <f t="shared" si="138"/>
        <v>N0188_30</v>
      </c>
      <c r="G1436" s="8" t="s">
        <v>339</v>
      </c>
      <c r="H1436" s="8" t="str">
        <f t="shared" si="137"/>
        <v>30</v>
      </c>
      <c r="I1436" s="8" t="str">
        <f>VLOOKUP(H1436,燃料種!$A$2:$C$33,3,FALSE)</f>
        <v>46.04655</v>
      </c>
    </row>
    <row r="1437" spans="1:9">
      <c r="A1437" s="235"/>
      <c r="B1437" s="236"/>
      <c r="C1437" s="256"/>
      <c r="D1437" s="19"/>
      <c r="E1437" s="272" t="s">
        <v>340</v>
      </c>
      <c r="F1437" s="334" t="str">
        <f t="shared" si="138"/>
        <v>N0188_31</v>
      </c>
      <c r="G1437" s="8" t="s">
        <v>340</v>
      </c>
      <c r="H1437" s="8" t="str">
        <f t="shared" si="137"/>
        <v>31</v>
      </c>
      <c r="I1437" s="8" t="str">
        <f>VLOOKUP(H1437,燃料種!$A$2:$C$33,3,FALSE)</f>
        <v xml:space="preserve"> 28.5</v>
      </c>
    </row>
    <row r="1438" spans="1:9">
      <c r="A1438" s="235"/>
      <c r="B1438" s="236"/>
      <c r="C1438" s="256"/>
      <c r="D1438" s="262" t="s">
        <v>1887</v>
      </c>
      <c r="E1438" s="272" t="s">
        <v>341</v>
      </c>
      <c r="F1438" s="334" t="str">
        <f t="shared" ref="F1438:F1459" si="139">LEFT($D$1438,5)&amp;"_"&amp;LEFT(E1438,2)</f>
        <v>N0189_10</v>
      </c>
      <c r="G1438" s="8" t="s">
        <v>341</v>
      </c>
      <c r="H1438" s="8" t="str">
        <f t="shared" si="137"/>
        <v>10</v>
      </c>
      <c r="I1438" s="8" t="str">
        <f>VLOOKUP(H1438,燃料種!$A$2:$C$33,3,FALSE)</f>
        <v xml:space="preserve"> 37.3</v>
      </c>
    </row>
    <row r="1439" spans="1:9">
      <c r="A1439" s="235"/>
      <c r="B1439" s="236"/>
      <c r="C1439" s="256"/>
      <c r="D1439" s="236"/>
      <c r="E1439" s="272" t="s">
        <v>342</v>
      </c>
      <c r="F1439" s="334" t="str">
        <f t="shared" si="139"/>
        <v>N0189_11</v>
      </c>
      <c r="G1439" s="8" t="s">
        <v>342</v>
      </c>
      <c r="H1439" s="8" t="str">
        <f t="shared" si="137"/>
        <v>11</v>
      </c>
      <c r="I1439" s="8" t="str">
        <f>VLOOKUP(H1439,燃料種!$A$2:$C$33,3,FALSE)</f>
        <v xml:space="preserve"> 40.9</v>
      </c>
    </row>
    <row r="1440" spans="1:9">
      <c r="A1440" s="235"/>
      <c r="B1440" s="236"/>
      <c r="C1440" s="256"/>
      <c r="D1440" s="236"/>
      <c r="E1440" s="272" t="s">
        <v>343</v>
      </c>
      <c r="F1440" s="334" t="str">
        <f t="shared" si="139"/>
        <v>N0189_12</v>
      </c>
      <c r="G1440" s="8" t="s">
        <v>343</v>
      </c>
      <c r="H1440" s="8" t="str">
        <f t="shared" si="137"/>
        <v>12</v>
      </c>
      <c r="I1440" s="8" t="str">
        <f>VLOOKUP(H1440,燃料種!$A$2:$C$33,3,FALSE)</f>
        <v xml:space="preserve"> 35.3</v>
      </c>
    </row>
    <row r="1441" spans="1:9">
      <c r="A1441" s="235"/>
      <c r="B1441" s="236"/>
      <c r="C1441" s="256"/>
      <c r="D1441" s="236"/>
      <c r="E1441" s="272" t="s">
        <v>344</v>
      </c>
      <c r="F1441" s="334" t="str">
        <f t="shared" si="139"/>
        <v>N0189_13</v>
      </c>
      <c r="G1441" s="8" t="s">
        <v>344</v>
      </c>
      <c r="H1441" s="8" t="str">
        <f t="shared" si="137"/>
        <v>13</v>
      </c>
      <c r="I1441" s="8" t="str">
        <f>VLOOKUP(H1441,燃料種!$A$2:$C$33,3,FALSE)</f>
        <v xml:space="preserve"> 38.2</v>
      </c>
    </row>
    <row r="1442" spans="1:9">
      <c r="A1442" s="235"/>
      <c r="B1442" s="236"/>
      <c r="C1442" s="256"/>
      <c r="D1442" s="236"/>
      <c r="E1442" s="272" t="s">
        <v>345</v>
      </c>
      <c r="F1442" s="334" t="str">
        <f t="shared" si="139"/>
        <v>N0189_14</v>
      </c>
      <c r="G1442" s="8" t="s">
        <v>345</v>
      </c>
      <c r="H1442" s="8" t="str">
        <f t="shared" si="137"/>
        <v>14</v>
      </c>
      <c r="I1442" s="8" t="str">
        <f>VLOOKUP(H1442,燃料種!$A$2:$C$33,3,FALSE)</f>
        <v xml:space="preserve"> 34.6</v>
      </c>
    </row>
    <row r="1443" spans="1:9">
      <c r="A1443" s="235"/>
      <c r="B1443" s="236"/>
      <c r="C1443" s="256"/>
      <c r="D1443" s="236"/>
      <c r="E1443" s="272" t="s">
        <v>346</v>
      </c>
      <c r="F1443" s="334" t="str">
        <f t="shared" si="139"/>
        <v>N0189_15</v>
      </c>
      <c r="G1443" s="8" t="s">
        <v>346</v>
      </c>
      <c r="H1443" s="8" t="str">
        <f t="shared" si="137"/>
        <v>15</v>
      </c>
      <c r="I1443" s="8" t="str">
        <f>VLOOKUP(H1443,燃料種!$A$2:$C$33,3,FALSE)</f>
        <v xml:space="preserve"> 33.6</v>
      </c>
    </row>
    <row r="1444" spans="1:9">
      <c r="A1444" s="235"/>
      <c r="B1444" s="236"/>
      <c r="C1444" s="256"/>
      <c r="D1444" s="236"/>
      <c r="E1444" s="272" t="s">
        <v>347</v>
      </c>
      <c r="F1444" s="334" t="str">
        <f t="shared" si="139"/>
        <v>N0189_16</v>
      </c>
      <c r="G1444" s="8" t="s">
        <v>347</v>
      </c>
      <c r="H1444" s="8" t="str">
        <f t="shared" si="137"/>
        <v>16</v>
      </c>
      <c r="I1444" s="8" t="str">
        <f>VLOOKUP(H1444,燃料種!$A$2:$C$33,3,FALSE)</f>
        <v xml:space="preserve"> 36.7</v>
      </c>
    </row>
    <row r="1445" spans="1:9">
      <c r="A1445" s="235"/>
      <c r="B1445" s="236"/>
      <c r="C1445" s="256"/>
      <c r="D1445" s="236"/>
      <c r="E1445" s="272" t="s">
        <v>348</v>
      </c>
      <c r="F1445" s="334" t="str">
        <f t="shared" si="139"/>
        <v>N0189_17</v>
      </c>
      <c r="G1445" s="8" t="s">
        <v>348</v>
      </c>
      <c r="H1445" s="8" t="str">
        <f t="shared" si="137"/>
        <v>17</v>
      </c>
      <c r="I1445" s="8" t="str">
        <f>VLOOKUP(H1445,燃料種!$A$2:$C$33,3,FALSE)</f>
        <v xml:space="preserve"> 36.7</v>
      </c>
    </row>
    <row r="1446" spans="1:9">
      <c r="A1446" s="235"/>
      <c r="B1446" s="236"/>
      <c r="C1446" s="256"/>
      <c r="D1446" s="236"/>
      <c r="E1446" s="272" t="s">
        <v>349</v>
      </c>
      <c r="F1446" s="334" t="str">
        <f t="shared" si="139"/>
        <v>N0189_18</v>
      </c>
      <c r="G1446" s="8" t="s">
        <v>349</v>
      </c>
      <c r="H1446" s="8" t="str">
        <f t="shared" si="137"/>
        <v>18</v>
      </c>
      <c r="I1446" s="8" t="str">
        <f>VLOOKUP(H1446,燃料種!$A$2:$C$33,3,FALSE)</f>
        <v xml:space="preserve"> 37.7</v>
      </c>
    </row>
    <row r="1447" spans="1:9">
      <c r="A1447" s="235"/>
      <c r="B1447" s="236"/>
      <c r="C1447" s="256"/>
      <c r="D1447" s="236"/>
      <c r="E1447" s="272" t="s">
        <v>350</v>
      </c>
      <c r="F1447" s="334" t="str">
        <f t="shared" si="139"/>
        <v>N0189_19</v>
      </c>
      <c r="G1447" s="8" t="s">
        <v>350</v>
      </c>
      <c r="H1447" s="8" t="str">
        <f t="shared" si="137"/>
        <v>19</v>
      </c>
      <c r="I1447" s="8" t="str">
        <f>VLOOKUP(H1447,燃料種!$A$2:$C$33,3,FALSE)</f>
        <v xml:space="preserve"> 39.1</v>
      </c>
    </row>
    <row r="1448" spans="1:9">
      <c r="A1448" s="235"/>
      <c r="B1448" s="236"/>
      <c r="C1448" s="256"/>
      <c r="D1448" s="236"/>
      <c r="E1448" s="272" t="s">
        <v>351</v>
      </c>
      <c r="F1448" s="334" t="str">
        <f t="shared" si="139"/>
        <v>N0189_20</v>
      </c>
      <c r="G1448" s="8" t="s">
        <v>351</v>
      </c>
      <c r="H1448" s="8" t="str">
        <f t="shared" si="137"/>
        <v>20</v>
      </c>
      <c r="I1448" s="8" t="str">
        <f>VLOOKUP(H1448,燃料種!$A$2:$C$33,3,FALSE)</f>
        <v xml:space="preserve"> 41.9</v>
      </c>
    </row>
    <row r="1449" spans="1:9">
      <c r="A1449" s="235"/>
      <c r="B1449" s="236"/>
      <c r="C1449" s="256"/>
      <c r="D1449" s="236"/>
      <c r="E1449" s="272" t="s">
        <v>352</v>
      </c>
      <c r="F1449" s="334" t="str">
        <f t="shared" si="139"/>
        <v>N0189_21</v>
      </c>
      <c r="G1449" s="8" t="s">
        <v>352</v>
      </c>
      <c r="H1449" s="8" t="str">
        <f t="shared" si="137"/>
        <v>21</v>
      </c>
      <c r="I1449" s="8" t="str">
        <f>VLOOKUP(H1449,燃料種!$A$2:$C$33,3,FALSE)</f>
        <v xml:space="preserve"> 40.2</v>
      </c>
    </row>
    <row r="1450" spans="1:9">
      <c r="A1450" s="235"/>
      <c r="B1450" s="236"/>
      <c r="C1450" s="256"/>
      <c r="D1450" s="236"/>
      <c r="E1450" s="272" t="s">
        <v>353</v>
      </c>
      <c r="F1450" s="334" t="str">
        <f t="shared" si="139"/>
        <v>N0189_22</v>
      </c>
      <c r="G1450" s="8" t="s">
        <v>353</v>
      </c>
      <c r="H1450" s="8" t="str">
        <f t="shared" si="137"/>
        <v>22</v>
      </c>
      <c r="I1450" s="8" t="str">
        <f>VLOOKUP(H1450,燃料種!$A$2:$C$33,3,FALSE)</f>
        <v xml:space="preserve"> 37.9</v>
      </c>
    </row>
    <row r="1451" spans="1:9">
      <c r="A1451" s="235"/>
      <c r="B1451" s="236"/>
      <c r="C1451" s="256"/>
      <c r="D1451" s="236"/>
      <c r="E1451" s="272" t="s">
        <v>332</v>
      </c>
      <c r="F1451" s="334" t="str">
        <f t="shared" si="139"/>
        <v>N0189_23</v>
      </c>
      <c r="G1451" s="8" t="s">
        <v>332</v>
      </c>
      <c r="H1451" s="8" t="str">
        <f t="shared" si="137"/>
        <v>23</v>
      </c>
      <c r="I1451" s="8" t="str">
        <f>VLOOKUP(H1451,燃料種!$A$2:$C$33,3,FALSE)</f>
        <v xml:space="preserve"> 50.8</v>
      </c>
    </row>
    <row r="1452" spans="1:9">
      <c r="A1452" s="235"/>
      <c r="B1452" s="236"/>
      <c r="C1452" s="256"/>
      <c r="D1452" s="236"/>
      <c r="E1452" s="272" t="s">
        <v>333</v>
      </c>
      <c r="F1452" s="334" t="str">
        <f t="shared" si="139"/>
        <v>N0189_24</v>
      </c>
      <c r="G1452" s="8" t="s">
        <v>333</v>
      </c>
      <c r="H1452" s="8" t="str">
        <f t="shared" si="137"/>
        <v>24</v>
      </c>
      <c r="I1452" s="8" t="str">
        <f>VLOOKUP(H1452,燃料種!$A$2:$C$33,3,FALSE)</f>
        <v xml:space="preserve"> 44.9</v>
      </c>
    </row>
    <row r="1453" spans="1:9">
      <c r="A1453" s="235"/>
      <c r="B1453" s="236"/>
      <c r="C1453" s="256"/>
      <c r="D1453" s="236"/>
      <c r="E1453" s="272" t="s">
        <v>334</v>
      </c>
      <c r="F1453" s="334" t="str">
        <f t="shared" si="139"/>
        <v>N0189_25</v>
      </c>
      <c r="G1453" s="8" t="s">
        <v>334</v>
      </c>
      <c r="H1453" s="8" t="str">
        <f t="shared" si="137"/>
        <v>25</v>
      </c>
      <c r="I1453" s="8" t="str">
        <f>VLOOKUP(H1453,燃料種!$A$2:$C$33,3,FALSE)</f>
        <v xml:space="preserve"> 54.6</v>
      </c>
    </row>
    <row r="1454" spans="1:9">
      <c r="A1454" s="235"/>
      <c r="B1454" s="236"/>
      <c r="C1454" s="256"/>
      <c r="D1454" s="236"/>
      <c r="E1454" s="272" t="s">
        <v>335</v>
      </c>
      <c r="F1454" s="334" t="str">
        <f t="shared" si="139"/>
        <v>N0189_26</v>
      </c>
      <c r="G1454" s="8" t="s">
        <v>335</v>
      </c>
      <c r="H1454" s="8" t="str">
        <f t="shared" si="137"/>
        <v>26</v>
      </c>
      <c r="I1454" s="8" t="str">
        <f>VLOOKUP(H1454,燃料種!$A$2:$C$33,3,FALSE)</f>
        <v xml:space="preserve"> 43.5</v>
      </c>
    </row>
    <row r="1455" spans="1:9">
      <c r="A1455" s="235"/>
      <c r="B1455" s="236"/>
      <c r="C1455" s="256"/>
      <c r="D1455" s="236"/>
      <c r="E1455" s="272" t="s">
        <v>336</v>
      </c>
      <c r="F1455" s="334" t="str">
        <f t="shared" si="139"/>
        <v>N0189_27</v>
      </c>
      <c r="G1455" s="8" t="s">
        <v>336</v>
      </c>
      <c r="H1455" s="8" t="str">
        <f t="shared" si="137"/>
        <v>27</v>
      </c>
      <c r="I1455" s="8" t="str">
        <f>VLOOKUP(H1455,燃料種!$A$2:$C$33,3,FALSE)</f>
        <v xml:space="preserve"> 21.1</v>
      </c>
    </row>
    <row r="1456" spans="1:9">
      <c r="A1456" s="235"/>
      <c r="B1456" s="236"/>
      <c r="C1456" s="256"/>
      <c r="D1456" s="236"/>
      <c r="E1456" s="272" t="s">
        <v>337</v>
      </c>
      <c r="F1456" s="334" t="str">
        <f t="shared" si="139"/>
        <v>N0189_28</v>
      </c>
      <c r="G1456" s="8" t="s">
        <v>337</v>
      </c>
      <c r="H1456" s="8" t="str">
        <f t="shared" si="137"/>
        <v>28</v>
      </c>
      <c r="I1456" s="8" t="str">
        <f>VLOOKUP(H1456,燃料種!$A$2:$C$33,3,FALSE)</f>
        <v xml:space="preserve"> 3.41</v>
      </c>
    </row>
    <row r="1457" spans="1:9">
      <c r="A1457" s="235"/>
      <c r="B1457" s="236"/>
      <c r="C1457" s="256"/>
      <c r="D1457" s="236"/>
      <c r="E1457" s="272" t="s">
        <v>338</v>
      </c>
      <c r="F1457" s="334" t="str">
        <f t="shared" si="139"/>
        <v>N0189_29</v>
      </c>
      <c r="G1457" s="8" t="s">
        <v>338</v>
      </c>
      <c r="H1457" s="8" t="str">
        <f t="shared" si="137"/>
        <v>29</v>
      </c>
      <c r="I1457" s="8" t="str">
        <f>VLOOKUP(H1457,燃料種!$A$2:$C$33,3,FALSE)</f>
        <v xml:space="preserve"> 8.41</v>
      </c>
    </row>
    <row r="1458" spans="1:9">
      <c r="A1458" s="235"/>
      <c r="B1458" s="236"/>
      <c r="C1458" s="256"/>
      <c r="D1458" s="236"/>
      <c r="E1458" s="272" t="s">
        <v>929</v>
      </c>
      <c r="F1458" s="334" t="str">
        <f t="shared" si="139"/>
        <v>N0189_30</v>
      </c>
      <c r="G1458" s="8" t="s">
        <v>339</v>
      </c>
      <c r="H1458" s="8" t="str">
        <f t="shared" si="137"/>
        <v>30</v>
      </c>
      <c r="I1458" s="8" t="str">
        <f>VLOOKUP(H1458,燃料種!$A$2:$C$33,3,FALSE)</f>
        <v>46.04655</v>
      </c>
    </row>
    <row r="1459" spans="1:9">
      <c r="A1459" s="235"/>
      <c r="B1459" s="236"/>
      <c r="C1459" s="256"/>
      <c r="D1459" s="19"/>
      <c r="E1459" s="272" t="s">
        <v>340</v>
      </c>
      <c r="F1459" s="334" t="str">
        <f t="shared" si="139"/>
        <v>N0189_31</v>
      </c>
      <c r="G1459" s="8" t="s">
        <v>340</v>
      </c>
      <c r="H1459" s="8" t="str">
        <f t="shared" si="137"/>
        <v>31</v>
      </c>
      <c r="I1459" s="8" t="str">
        <f>VLOOKUP(H1459,燃料種!$A$2:$C$33,3,FALSE)</f>
        <v xml:space="preserve"> 28.5</v>
      </c>
    </row>
    <row r="1460" spans="1:9">
      <c r="A1460" s="235"/>
      <c r="B1460" s="236"/>
      <c r="C1460" s="256"/>
      <c r="D1460" s="262" t="s">
        <v>1888</v>
      </c>
      <c r="E1460" s="272" t="s">
        <v>341</v>
      </c>
      <c r="F1460" s="334" t="str">
        <f t="shared" ref="F1460:F1481" si="140">LEFT($D$1460,5)&amp;"_"&amp;LEFT(E1460,2)</f>
        <v>N0190_10</v>
      </c>
      <c r="G1460" s="8" t="s">
        <v>341</v>
      </c>
      <c r="H1460" s="8" t="str">
        <f t="shared" si="137"/>
        <v>10</v>
      </c>
      <c r="I1460" s="8" t="str">
        <f>VLOOKUP(H1460,燃料種!$A$2:$C$33,3,FALSE)</f>
        <v xml:space="preserve"> 37.3</v>
      </c>
    </row>
    <row r="1461" spans="1:9">
      <c r="A1461" s="235"/>
      <c r="B1461" s="236"/>
      <c r="C1461" s="256"/>
      <c r="D1461" s="236"/>
      <c r="E1461" s="272" t="s">
        <v>342</v>
      </c>
      <c r="F1461" s="334" t="str">
        <f t="shared" si="140"/>
        <v>N0190_11</v>
      </c>
      <c r="G1461" s="8" t="s">
        <v>342</v>
      </c>
      <c r="H1461" s="8" t="str">
        <f t="shared" si="137"/>
        <v>11</v>
      </c>
      <c r="I1461" s="8" t="str">
        <f>VLOOKUP(H1461,燃料種!$A$2:$C$33,3,FALSE)</f>
        <v xml:space="preserve"> 40.9</v>
      </c>
    </row>
    <row r="1462" spans="1:9">
      <c r="A1462" s="235"/>
      <c r="B1462" s="236"/>
      <c r="C1462" s="256"/>
      <c r="D1462" s="236"/>
      <c r="E1462" s="272" t="s">
        <v>343</v>
      </c>
      <c r="F1462" s="334" t="str">
        <f t="shared" si="140"/>
        <v>N0190_12</v>
      </c>
      <c r="G1462" s="8" t="s">
        <v>343</v>
      </c>
      <c r="H1462" s="8" t="str">
        <f t="shared" si="137"/>
        <v>12</v>
      </c>
      <c r="I1462" s="8" t="str">
        <f>VLOOKUP(H1462,燃料種!$A$2:$C$33,3,FALSE)</f>
        <v xml:space="preserve"> 35.3</v>
      </c>
    </row>
    <row r="1463" spans="1:9">
      <c r="A1463" s="235"/>
      <c r="B1463" s="236"/>
      <c r="C1463" s="256"/>
      <c r="D1463" s="236"/>
      <c r="E1463" s="272" t="s">
        <v>344</v>
      </c>
      <c r="F1463" s="334" t="str">
        <f t="shared" si="140"/>
        <v>N0190_13</v>
      </c>
      <c r="G1463" s="8" t="s">
        <v>344</v>
      </c>
      <c r="H1463" s="8" t="str">
        <f t="shared" si="137"/>
        <v>13</v>
      </c>
      <c r="I1463" s="8" t="str">
        <f>VLOOKUP(H1463,燃料種!$A$2:$C$33,3,FALSE)</f>
        <v xml:space="preserve"> 38.2</v>
      </c>
    </row>
    <row r="1464" spans="1:9">
      <c r="A1464" s="235"/>
      <c r="B1464" s="236"/>
      <c r="C1464" s="256"/>
      <c r="D1464" s="236"/>
      <c r="E1464" s="272" t="s">
        <v>345</v>
      </c>
      <c r="F1464" s="334" t="str">
        <f t="shared" si="140"/>
        <v>N0190_14</v>
      </c>
      <c r="G1464" s="8" t="s">
        <v>345</v>
      </c>
      <c r="H1464" s="8" t="str">
        <f t="shared" si="137"/>
        <v>14</v>
      </c>
      <c r="I1464" s="8" t="str">
        <f>VLOOKUP(H1464,燃料種!$A$2:$C$33,3,FALSE)</f>
        <v xml:space="preserve"> 34.6</v>
      </c>
    </row>
    <row r="1465" spans="1:9">
      <c r="A1465" s="235"/>
      <c r="B1465" s="236"/>
      <c r="C1465" s="256"/>
      <c r="D1465" s="236"/>
      <c r="E1465" s="272" t="s">
        <v>346</v>
      </c>
      <c r="F1465" s="334" t="str">
        <f t="shared" si="140"/>
        <v>N0190_15</v>
      </c>
      <c r="G1465" s="8" t="s">
        <v>346</v>
      </c>
      <c r="H1465" s="8" t="str">
        <f t="shared" si="137"/>
        <v>15</v>
      </c>
      <c r="I1465" s="8" t="str">
        <f>VLOOKUP(H1465,燃料種!$A$2:$C$33,3,FALSE)</f>
        <v xml:space="preserve"> 33.6</v>
      </c>
    </row>
    <row r="1466" spans="1:9">
      <c r="A1466" s="235"/>
      <c r="B1466" s="236"/>
      <c r="C1466" s="256"/>
      <c r="D1466" s="236"/>
      <c r="E1466" s="272" t="s">
        <v>347</v>
      </c>
      <c r="F1466" s="334" t="str">
        <f t="shared" si="140"/>
        <v>N0190_16</v>
      </c>
      <c r="G1466" s="8" t="s">
        <v>347</v>
      </c>
      <c r="H1466" s="8" t="str">
        <f t="shared" si="137"/>
        <v>16</v>
      </c>
      <c r="I1466" s="8" t="str">
        <f>VLOOKUP(H1466,燃料種!$A$2:$C$33,3,FALSE)</f>
        <v xml:space="preserve"> 36.7</v>
      </c>
    </row>
    <row r="1467" spans="1:9">
      <c r="A1467" s="235"/>
      <c r="B1467" s="236"/>
      <c r="C1467" s="256"/>
      <c r="D1467" s="236"/>
      <c r="E1467" s="272" t="s">
        <v>348</v>
      </c>
      <c r="F1467" s="334" t="str">
        <f t="shared" si="140"/>
        <v>N0190_17</v>
      </c>
      <c r="G1467" s="8" t="s">
        <v>348</v>
      </c>
      <c r="H1467" s="8" t="str">
        <f t="shared" si="137"/>
        <v>17</v>
      </c>
      <c r="I1467" s="8" t="str">
        <f>VLOOKUP(H1467,燃料種!$A$2:$C$33,3,FALSE)</f>
        <v xml:space="preserve"> 36.7</v>
      </c>
    </row>
    <row r="1468" spans="1:9">
      <c r="A1468" s="235"/>
      <c r="B1468" s="236"/>
      <c r="C1468" s="256"/>
      <c r="D1468" s="236"/>
      <c r="E1468" s="272" t="s">
        <v>349</v>
      </c>
      <c r="F1468" s="334" t="str">
        <f t="shared" si="140"/>
        <v>N0190_18</v>
      </c>
      <c r="G1468" s="8" t="s">
        <v>349</v>
      </c>
      <c r="H1468" s="8" t="str">
        <f t="shared" si="137"/>
        <v>18</v>
      </c>
      <c r="I1468" s="8" t="str">
        <f>VLOOKUP(H1468,燃料種!$A$2:$C$33,3,FALSE)</f>
        <v xml:space="preserve"> 37.7</v>
      </c>
    </row>
    <row r="1469" spans="1:9">
      <c r="A1469" s="235"/>
      <c r="B1469" s="236"/>
      <c r="C1469" s="256"/>
      <c r="D1469" s="236"/>
      <c r="E1469" s="272" t="s">
        <v>350</v>
      </c>
      <c r="F1469" s="334" t="str">
        <f t="shared" si="140"/>
        <v>N0190_19</v>
      </c>
      <c r="G1469" s="8" t="s">
        <v>350</v>
      </c>
      <c r="H1469" s="8" t="str">
        <f t="shared" si="137"/>
        <v>19</v>
      </c>
      <c r="I1469" s="8" t="str">
        <f>VLOOKUP(H1469,燃料種!$A$2:$C$33,3,FALSE)</f>
        <v xml:space="preserve"> 39.1</v>
      </c>
    </row>
    <row r="1470" spans="1:9">
      <c r="A1470" s="235"/>
      <c r="B1470" s="236"/>
      <c r="C1470" s="256"/>
      <c r="D1470" s="236"/>
      <c r="E1470" s="272" t="s">
        <v>351</v>
      </c>
      <c r="F1470" s="334" t="str">
        <f t="shared" si="140"/>
        <v>N0190_20</v>
      </c>
      <c r="G1470" s="8" t="s">
        <v>351</v>
      </c>
      <c r="H1470" s="8" t="str">
        <f t="shared" si="137"/>
        <v>20</v>
      </c>
      <c r="I1470" s="8" t="str">
        <f>VLOOKUP(H1470,燃料種!$A$2:$C$33,3,FALSE)</f>
        <v xml:space="preserve"> 41.9</v>
      </c>
    </row>
    <row r="1471" spans="1:9">
      <c r="A1471" s="235"/>
      <c r="B1471" s="236"/>
      <c r="C1471" s="256"/>
      <c r="D1471" s="236"/>
      <c r="E1471" s="272" t="s">
        <v>352</v>
      </c>
      <c r="F1471" s="334" t="str">
        <f t="shared" si="140"/>
        <v>N0190_21</v>
      </c>
      <c r="G1471" s="8" t="s">
        <v>352</v>
      </c>
      <c r="H1471" s="8" t="str">
        <f t="shared" si="137"/>
        <v>21</v>
      </c>
      <c r="I1471" s="8" t="str">
        <f>VLOOKUP(H1471,燃料種!$A$2:$C$33,3,FALSE)</f>
        <v xml:space="preserve"> 40.2</v>
      </c>
    </row>
    <row r="1472" spans="1:9">
      <c r="A1472" s="235"/>
      <c r="B1472" s="236"/>
      <c r="C1472" s="256"/>
      <c r="D1472" s="236"/>
      <c r="E1472" s="272" t="s">
        <v>353</v>
      </c>
      <c r="F1472" s="334" t="str">
        <f t="shared" si="140"/>
        <v>N0190_22</v>
      </c>
      <c r="G1472" s="8" t="s">
        <v>353</v>
      </c>
      <c r="H1472" s="8" t="str">
        <f t="shared" si="137"/>
        <v>22</v>
      </c>
      <c r="I1472" s="8" t="str">
        <f>VLOOKUP(H1472,燃料種!$A$2:$C$33,3,FALSE)</f>
        <v xml:space="preserve"> 37.9</v>
      </c>
    </row>
    <row r="1473" spans="1:9">
      <c r="A1473" s="235"/>
      <c r="B1473" s="236"/>
      <c r="C1473" s="256"/>
      <c r="D1473" s="236"/>
      <c r="E1473" s="272" t="s">
        <v>332</v>
      </c>
      <c r="F1473" s="334" t="str">
        <f t="shared" si="140"/>
        <v>N0190_23</v>
      </c>
      <c r="G1473" s="8" t="s">
        <v>332</v>
      </c>
      <c r="H1473" s="8" t="str">
        <f t="shared" si="137"/>
        <v>23</v>
      </c>
      <c r="I1473" s="8" t="str">
        <f>VLOOKUP(H1473,燃料種!$A$2:$C$33,3,FALSE)</f>
        <v xml:space="preserve"> 50.8</v>
      </c>
    </row>
    <row r="1474" spans="1:9">
      <c r="A1474" s="235"/>
      <c r="B1474" s="236"/>
      <c r="C1474" s="256"/>
      <c r="D1474" s="236"/>
      <c r="E1474" s="272" t="s">
        <v>333</v>
      </c>
      <c r="F1474" s="334" t="str">
        <f t="shared" si="140"/>
        <v>N0190_24</v>
      </c>
      <c r="G1474" s="8" t="s">
        <v>333</v>
      </c>
      <c r="H1474" s="8" t="str">
        <f t="shared" si="137"/>
        <v>24</v>
      </c>
      <c r="I1474" s="8" t="str">
        <f>VLOOKUP(H1474,燃料種!$A$2:$C$33,3,FALSE)</f>
        <v xml:space="preserve"> 44.9</v>
      </c>
    </row>
    <row r="1475" spans="1:9">
      <c r="A1475" s="235"/>
      <c r="B1475" s="236"/>
      <c r="C1475" s="256"/>
      <c r="D1475" s="236"/>
      <c r="E1475" s="272" t="s">
        <v>334</v>
      </c>
      <c r="F1475" s="334" t="str">
        <f t="shared" si="140"/>
        <v>N0190_25</v>
      </c>
      <c r="G1475" s="8" t="s">
        <v>334</v>
      </c>
      <c r="H1475" s="8" t="str">
        <f t="shared" ref="H1475:H1486" si="141">LEFT(G1475,2)</f>
        <v>25</v>
      </c>
      <c r="I1475" s="8" t="str">
        <f>VLOOKUP(H1475,燃料種!$A$2:$C$33,3,FALSE)</f>
        <v xml:space="preserve"> 54.6</v>
      </c>
    </row>
    <row r="1476" spans="1:9">
      <c r="A1476" s="235"/>
      <c r="B1476" s="236"/>
      <c r="C1476" s="256"/>
      <c r="D1476" s="236"/>
      <c r="E1476" s="272" t="s">
        <v>335</v>
      </c>
      <c r="F1476" s="334" t="str">
        <f t="shared" si="140"/>
        <v>N0190_26</v>
      </c>
      <c r="G1476" s="8" t="s">
        <v>335</v>
      </c>
      <c r="H1476" s="8" t="str">
        <f t="shared" si="141"/>
        <v>26</v>
      </c>
      <c r="I1476" s="8" t="str">
        <f>VLOOKUP(H1476,燃料種!$A$2:$C$33,3,FALSE)</f>
        <v xml:space="preserve"> 43.5</v>
      </c>
    </row>
    <row r="1477" spans="1:9">
      <c r="A1477" s="235"/>
      <c r="B1477" s="236"/>
      <c r="C1477" s="256"/>
      <c r="D1477" s="236"/>
      <c r="E1477" s="272" t="s">
        <v>336</v>
      </c>
      <c r="F1477" s="334" t="str">
        <f t="shared" si="140"/>
        <v>N0190_27</v>
      </c>
      <c r="G1477" s="8" t="s">
        <v>336</v>
      </c>
      <c r="H1477" s="8" t="str">
        <f t="shared" si="141"/>
        <v>27</v>
      </c>
      <c r="I1477" s="8" t="str">
        <f>VLOOKUP(H1477,燃料種!$A$2:$C$33,3,FALSE)</f>
        <v xml:space="preserve"> 21.1</v>
      </c>
    </row>
    <row r="1478" spans="1:9">
      <c r="A1478" s="235"/>
      <c r="B1478" s="236"/>
      <c r="C1478" s="256"/>
      <c r="D1478" s="236"/>
      <c r="E1478" s="272" t="s">
        <v>337</v>
      </c>
      <c r="F1478" s="334" t="str">
        <f t="shared" si="140"/>
        <v>N0190_28</v>
      </c>
      <c r="G1478" s="8" t="s">
        <v>337</v>
      </c>
      <c r="H1478" s="8" t="str">
        <f t="shared" si="141"/>
        <v>28</v>
      </c>
      <c r="I1478" s="8" t="str">
        <f>VLOOKUP(H1478,燃料種!$A$2:$C$33,3,FALSE)</f>
        <v xml:space="preserve"> 3.41</v>
      </c>
    </row>
    <row r="1479" spans="1:9">
      <c r="A1479" s="235"/>
      <c r="B1479" s="236"/>
      <c r="C1479" s="256"/>
      <c r="D1479" s="236"/>
      <c r="E1479" s="272" t="s">
        <v>338</v>
      </c>
      <c r="F1479" s="334" t="str">
        <f t="shared" si="140"/>
        <v>N0190_29</v>
      </c>
      <c r="G1479" s="8" t="s">
        <v>338</v>
      </c>
      <c r="H1479" s="8" t="str">
        <f t="shared" si="141"/>
        <v>29</v>
      </c>
      <c r="I1479" s="8" t="str">
        <f>VLOOKUP(H1479,燃料種!$A$2:$C$33,3,FALSE)</f>
        <v xml:space="preserve"> 8.41</v>
      </c>
    </row>
    <row r="1480" spans="1:9">
      <c r="A1480" s="235"/>
      <c r="B1480" s="236"/>
      <c r="C1480" s="256"/>
      <c r="D1480" s="236"/>
      <c r="E1480" s="272" t="s">
        <v>929</v>
      </c>
      <c r="F1480" s="334" t="str">
        <f t="shared" si="140"/>
        <v>N0190_30</v>
      </c>
      <c r="G1480" s="8" t="s">
        <v>339</v>
      </c>
      <c r="H1480" s="8" t="str">
        <f t="shared" si="141"/>
        <v>30</v>
      </c>
      <c r="I1480" s="8" t="str">
        <f>VLOOKUP(H1480,燃料種!$A$2:$C$33,3,FALSE)</f>
        <v>46.04655</v>
      </c>
    </row>
    <row r="1481" spans="1:9">
      <c r="A1481" s="235"/>
      <c r="B1481" s="236"/>
      <c r="C1481" s="256"/>
      <c r="D1481" s="19"/>
      <c r="E1481" s="272" t="s">
        <v>340</v>
      </c>
      <c r="F1481" s="334" t="str">
        <f t="shared" si="140"/>
        <v>N0190_31</v>
      </c>
      <c r="G1481" s="8" t="s">
        <v>340</v>
      </c>
      <c r="H1481" s="8" t="str">
        <f t="shared" si="141"/>
        <v>31</v>
      </c>
      <c r="I1481" s="8" t="str">
        <f>VLOOKUP(H1481,燃料種!$A$2:$C$33,3,FALSE)</f>
        <v xml:space="preserve"> 28.5</v>
      </c>
    </row>
    <row r="1482" spans="1:9">
      <c r="A1482" s="235"/>
      <c r="B1482" s="236"/>
      <c r="C1482" s="256"/>
      <c r="D1482" s="262" t="s">
        <v>1889</v>
      </c>
      <c r="E1482" s="272" t="s">
        <v>326</v>
      </c>
      <c r="F1482" s="334" t="str">
        <f>LEFT($D$1482,5)&amp;"_"&amp;LEFT(E1482,2)</f>
        <v>N0191_02</v>
      </c>
      <c r="G1482" s="8" t="s">
        <v>326</v>
      </c>
      <c r="H1482" s="8" t="str">
        <f t="shared" si="141"/>
        <v>02</v>
      </c>
      <c r="I1482" s="8" t="str">
        <f>VLOOKUP(H1482,燃料種!$A$2:$C$33,3,FALSE)</f>
        <v xml:space="preserve"> 25.7</v>
      </c>
    </row>
    <row r="1483" spans="1:9">
      <c r="A1483" s="235"/>
      <c r="B1483" s="236"/>
      <c r="C1483" s="256"/>
      <c r="D1483" s="19"/>
      <c r="E1483" s="272" t="s">
        <v>330</v>
      </c>
      <c r="F1483" s="334" t="str">
        <f>LEFT($D$1482,5)&amp;"_"&amp;LEFT(E1483,2)</f>
        <v>N0191_06</v>
      </c>
      <c r="G1483" s="8" t="s">
        <v>330</v>
      </c>
      <c r="H1483" s="8" t="str">
        <f t="shared" si="141"/>
        <v>06</v>
      </c>
      <c r="I1483" s="8" t="str">
        <f>VLOOKUP(H1483,燃料種!$A$2:$C$33,3,FALSE)</f>
        <v xml:space="preserve"> 23.9</v>
      </c>
    </row>
    <row r="1484" spans="1:9">
      <c r="A1484" s="235"/>
      <c r="B1484" s="236"/>
      <c r="C1484" s="256"/>
      <c r="D1484" s="20" t="s">
        <v>1890</v>
      </c>
      <c r="E1484" s="272" t="s">
        <v>348</v>
      </c>
      <c r="F1484" s="334" t="str">
        <f>LEFT($D1484,5)&amp;"_"&amp;LEFT(E1484,2)</f>
        <v>N0192_17</v>
      </c>
      <c r="G1484" s="8" t="s">
        <v>348</v>
      </c>
      <c r="H1484" s="8" t="str">
        <f t="shared" si="141"/>
        <v>17</v>
      </c>
      <c r="I1484" s="8" t="str">
        <f>VLOOKUP(H1484,燃料種!$A$2:$C$33,3,FALSE)</f>
        <v xml:space="preserve"> 36.7</v>
      </c>
    </row>
    <row r="1485" spans="1:9">
      <c r="A1485" s="235"/>
      <c r="B1485" s="236"/>
      <c r="C1485" s="256"/>
      <c r="D1485" s="262" t="s">
        <v>1891</v>
      </c>
      <c r="E1485" s="272" t="s">
        <v>332</v>
      </c>
      <c r="F1485" s="334" t="str">
        <f>LEFT($D$1485,5)&amp;"_"&amp;LEFT(E1485,2)</f>
        <v>N0193_23</v>
      </c>
      <c r="G1485" s="8" t="s">
        <v>332</v>
      </c>
      <c r="H1485" s="8" t="str">
        <f t="shared" si="141"/>
        <v>23</v>
      </c>
      <c r="I1485" s="8" t="str">
        <f>VLOOKUP(H1485,燃料種!$A$2:$C$33,3,FALSE)</f>
        <v xml:space="preserve"> 50.8</v>
      </c>
    </row>
    <row r="1486" spans="1:9">
      <c r="A1486" s="240"/>
      <c r="B1486" s="241"/>
      <c r="C1486" s="276"/>
      <c r="D1486" s="241"/>
      <c r="E1486" s="272" t="s">
        <v>929</v>
      </c>
      <c r="F1486" s="334" t="str">
        <f>LEFT($D$1485,5)&amp;"_"&amp;LEFT(E1486,2)</f>
        <v>N0193_30</v>
      </c>
      <c r="G1486" s="8" t="s">
        <v>339</v>
      </c>
      <c r="H1486" s="8" t="str">
        <f t="shared" si="141"/>
        <v>30</v>
      </c>
      <c r="I1486" s="8" t="str">
        <f>VLOOKUP(H1486,燃料種!$A$2:$C$33,3,FALSE)</f>
        <v>46.04655</v>
      </c>
    </row>
    <row r="1487" spans="1:9">
      <c r="A1487" s="273"/>
      <c r="B1487" s="274"/>
      <c r="C1487" s="274"/>
      <c r="D1487" s="274" t="s">
        <v>369</v>
      </c>
      <c r="E1487" s="275" t="s">
        <v>1219</v>
      </c>
      <c r="F1487" s="334" t="str">
        <f>LEFT(D1487,5)&amp;"_"&amp;LEFT(E1487,2)</f>
        <v>上記以外_―</v>
      </c>
      <c r="I1487" s="8" t="s">
        <v>921</v>
      </c>
    </row>
    <row r="1488" spans="1:9">
      <c r="D1488" s="20" t="s">
        <v>401</v>
      </c>
      <c r="E1488" s="275" t="s">
        <v>1219</v>
      </c>
      <c r="F1488" s="334" t="str">
        <f t="shared" ref="F1488:F1551" si="142">LEFT(D1488,5)&amp;"_"&amp;LEFT(E1488,2)</f>
        <v>C0201_―</v>
      </c>
      <c r="I1488" s="8" t="s">
        <v>921</v>
      </c>
    </row>
    <row r="1489" spans="4:9">
      <c r="D1489" s="20" t="s">
        <v>881</v>
      </c>
      <c r="E1489" s="275" t="s">
        <v>1219</v>
      </c>
      <c r="F1489" s="334" t="str">
        <f t="shared" si="142"/>
        <v>C0301_―</v>
      </c>
      <c r="I1489" s="8" t="s">
        <v>921</v>
      </c>
    </row>
    <row r="1490" spans="4:9">
      <c r="D1490" s="20" t="s">
        <v>1568</v>
      </c>
      <c r="E1490" s="275" t="s">
        <v>1219</v>
      </c>
      <c r="F1490" s="334" t="str">
        <f t="shared" si="142"/>
        <v>C0302_―</v>
      </c>
      <c r="I1490" s="8" t="s">
        <v>921</v>
      </c>
    </row>
    <row r="1491" spans="4:9">
      <c r="D1491" s="20" t="s">
        <v>1569</v>
      </c>
      <c r="E1491" s="275" t="s">
        <v>1219</v>
      </c>
      <c r="F1491" s="334" t="str">
        <f t="shared" si="142"/>
        <v>C0401_―</v>
      </c>
      <c r="I1491" s="8" t="s">
        <v>921</v>
      </c>
    </row>
    <row r="1492" spans="4:9">
      <c r="D1492" s="20" t="s">
        <v>402</v>
      </c>
      <c r="E1492" s="275" t="s">
        <v>1219</v>
      </c>
      <c r="F1492" s="334" t="str">
        <f t="shared" si="142"/>
        <v>C0402_―</v>
      </c>
      <c r="I1492" s="8" t="s">
        <v>921</v>
      </c>
    </row>
    <row r="1493" spans="4:9">
      <c r="D1493" s="20" t="s">
        <v>403</v>
      </c>
      <c r="E1493" s="275" t="s">
        <v>1219</v>
      </c>
      <c r="F1493" s="334" t="str">
        <f t="shared" si="142"/>
        <v>C0501_―</v>
      </c>
      <c r="I1493" s="8" t="s">
        <v>921</v>
      </c>
    </row>
    <row r="1494" spans="4:9">
      <c r="D1494" s="20" t="s">
        <v>404</v>
      </c>
      <c r="E1494" s="275" t="s">
        <v>1219</v>
      </c>
      <c r="F1494" s="334" t="str">
        <f t="shared" si="142"/>
        <v>C0601_―</v>
      </c>
      <c r="I1494" s="8" t="s">
        <v>921</v>
      </c>
    </row>
    <row r="1495" spans="4:9">
      <c r="D1495" s="20" t="s">
        <v>1570</v>
      </c>
      <c r="E1495" s="275" t="s">
        <v>1219</v>
      </c>
      <c r="F1495" s="334" t="str">
        <f t="shared" si="142"/>
        <v>C0701_―</v>
      </c>
      <c r="I1495" s="8" t="s">
        <v>921</v>
      </c>
    </row>
    <row r="1496" spans="4:9">
      <c r="D1496" s="20" t="s">
        <v>1571</v>
      </c>
      <c r="E1496" s="275" t="s">
        <v>1219</v>
      </c>
      <c r="F1496" s="334" t="str">
        <f t="shared" si="142"/>
        <v>C0702_―</v>
      </c>
      <c r="I1496" s="8" t="s">
        <v>921</v>
      </c>
    </row>
    <row r="1497" spans="4:9">
      <c r="D1497" s="20" t="s">
        <v>1572</v>
      </c>
      <c r="E1497" s="275" t="s">
        <v>1219</v>
      </c>
      <c r="F1497" s="334" t="str">
        <f t="shared" si="142"/>
        <v>C0703_―</v>
      </c>
      <c r="I1497" s="8" t="s">
        <v>921</v>
      </c>
    </row>
    <row r="1498" spans="4:9">
      <c r="D1498" s="20" t="s">
        <v>1573</v>
      </c>
      <c r="E1498" s="275" t="s">
        <v>1219</v>
      </c>
      <c r="F1498" s="334" t="str">
        <f t="shared" si="142"/>
        <v>C0704_―</v>
      </c>
      <c r="I1498" s="8" t="s">
        <v>921</v>
      </c>
    </row>
    <row r="1499" spans="4:9">
      <c r="D1499" s="20" t="s">
        <v>1574</v>
      </c>
      <c r="E1499" s="275" t="s">
        <v>1219</v>
      </c>
      <c r="F1499" s="334" t="str">
        <f t="shared" si="142"/>
        <v>C0705_―</v>
      </c>
      <c r="I1499" s="8" t="s">
        <v>921</v>
      </c>
    </row>
    <row r="1500" spans="4:9">
      <c r="D1500" s="20" t="s">
        <v>1575</v>
      </c>
      <c r="E1500" s="275" t="s">
        <v>1219</v>
      </c>
      <c r="F1500" s="334" t="str">
        <f t="shared" si="142"/>
        <v>C0706_―</v>
      </c>
      <c r="I1500" s="8" t="s">
        <v>921</v>
      </c>
    </row>
    <row r="1501" spans="4:9">
      <c r="D1501" s="20" t="s">
        <v>1576</v>
      </c>
      <c r="E1501" s="275" t="s">
        <v>1219</v>
      </c>
      <c r="F1501" s="334" t="str">
        <f t="shared" si="142"/>
        <v>C0707_―</v>
      </c>
      <c r="I1501" s="8" t="s">
        <v>921</v>
      </c>
    </row>
    <row r="1502" spans="4:9">
      <c r="D1502" s="20" t="s">
        <v>1577</v>
      </c>
      <c r="E1502" s="275" t="s">
        <v>1219</v>
      </c>
      <c r="F1502" s="334" t="str">
        <f t="shared" si="142"/>
        <v>C0708_―</v>
      </c>
      <c r="I1502" s="8" t="s">
        <v>921</v>
      </c>
    </row>
    <row r="1503" spans="4:9">
      <c r="D1503" s="20" t="s">
        <v>405</v>
      </c>
      <c r="E1503" s="275" t="s">
        <v>1219</v>
      </c>
      <c r="F1503" s="334" t="str">
        <f t="shared" si="142"/>
        <v>C0709_―</v>
      </c>
      <c r="I1503" s="8" t="s">
        <v>921</v>
      </c>
    </row>
    <row r="1504" spans="4:9">
      <c r="D1504" s="20" t="s">
        <v>1578</v>
      </c>
      <c r="E1504" s="275" t="s">
        <v>1219</v>
      </c>
      <c r="F1504" s="334" t="str">
        <f t="shared" si="142"/>
        <v>C0801_―</v>
      </c>
      <c r="I1504" s="8" t="s">
        <v>921</v>
      </c>
    </row>
    <row r="1505" spans="4:9">
      <c r="D1505" s="20" t="s">
        <v>1579</v>
      </c>
      <c r="E1505" s="275" t="s">
        <v>1219</v>
      </c>
      <c r="F1505" s="334" t="str">
        <f t="shared" si="142"/>
        <v>C0802_―</v>
      </c>
      <c r="I1505" s="8" t="s">
        <v>921</v>
      </c>
    </row>
    <row r="1506" spans="4:9">
      <c r="D1506" s="20" t="s">
        <v>1580</v>
      </c>
      <c r="E1506" s="275" t="s">
        <v>1219</v>
      </c>
      <c r="F1506" s="334" t="str">
        <f t="shared" si="142"/>
        <v>C0901_―</v>
      </c>
      <c r="I1506" s="8" t="s">
        <v>921</v>
      </c>
    </row>
    <row r="1507" spans="4:9">
      <c r="D1507" s="20" t="s">
        <v>1581</v>
      </c>
      <c r="E1507" s="275" t="s">
        <v>1219</v>
      </c>
      <c r="F1507" s="334" t="str">
        <f t="shared" si="142"/>
        <v>C0902_―</v>
      </c>
      <c r="I1507" s="8" t="s">
        <v>921</v>
      </c>
    </row>
    <row r="1508" spans="4:9">
      <c r="D1508" s="20" t="s">
        <v>1582</v>
      </c>
      <c r="E1508" s="275" t="s">
        <v>1219</v>
      </c>
      <c r="F1508" s="334" t="str">
        <f t="shared" si="142"/>
        <v>C1001_―</v>
      </c>
      <c r="I1508" s="8" t="s">
        <v>921</v>
      </c>
    </row>
    <row r="1509" spans="4:9">
      <c r="D1509" s="20" t="s">
        <v>1583</v>
      </c>
      <c r="E1509" s="275" t="s">
        <v>1219</v>
      </c>
      <c r="F1509" s="334" t="str">
        <f t="shared" si="142"/>
        <v>C1002_―</v>
      </c>
      <c r="I1509" s="8" t="s">
        <v>921</v>
      </c>
    </row>
    <row r="1510" spans="4:9">
      <c r="D1510" s="20" t="s">
        <v>1584</v>
      </c>
      <c r="E1510" s="275" t="s">
        <v>1219</v>
      </c>
      <c r="F1510" s="334" t="str">
        <f t="shared" si="142"/>
        <v>C1101_―</v>
      </c>
      <c r="I1510" s="8" t="s">
        <v>921</v>
      </c>
    </row>
    <row r="1511" spans="4:9">
      <c r="D1511" s="20" t="s">
        <v>1585</v>
      </c>
      <c r="E1511" s="275" t="s">
        <v>1219</v>
      </c>
      <c r="F1511" s="334" t="str">
        <f t="shared" si="142"/>
        <v>C1102_―</v>
      </c>
      <c r="I1511" s="8" t="s">
        <v>921</v>
      </c>
    </row>
    <row r="1512" spans="4:9">
      <c r="D1512" s="20" t="s">
        <v>1586</v>
      </c>
      <c r="E1512" s="275" t="s">
        <v>1219</v>
      </c>
      <c r="F1512" s="334" t="str">
        <f t="shared" si="142"/>
        <v>C1103_―</v>
      </c>
      <c r="I1512" s="8" t="s">
        <v>921</v>
      </c>
    </row>
    <row r="1513" spans="4:9">
      <c r="D1513" s="20" t="s">
        <v>1587</v>
      </c>
      <c r="E1513" s="275" t="s">
        <v>1219</v>
      </c>
      <c r="F1513" s="334" t="str">
        <f t="shared" si="142"/>
        <v>C1104_―</v>
      </c>
      <c r="I1513" s="8" t="s">
        <v>921</v>
      </c>
    </row>
    <row r="1514" spans="4:9">
      <c r="D1514" s="20" t="s">
        <v>1588</v>
      </c>
      <c r="E1514" s="275" t="s">
        <v>1219</v>
      </c>
      <c r="F1514" s="334" t="str">
        <f t="shared" si="142"/>
        <v>C1105_―</v>
      </c>
      <c r="I1514" s="8" t="s">
        <v>921</v>
      </c>
    </row>
    <row r="1515" spans="4:9">
      <c r="D1515" s="20" t="s">
        <v>1589</v>
      </c>
      <c r="E1515" s="275" t="s">
        <v>1219</v>
      </c>
      <c r="F1515" s="334" t="str">
        <f t="shared" si="142"/>
        <v>C1106_―</v>
      </c>
      <c r="I1515" s="8" t="s">
        <v>921</v>
      </c>
    </row>
    <row r="1516" spans="4:9">
      <c r="D1516" s="20" t="s">
        <v>1590</v>
      </c>
      <c r="E1516" s="275" t="s">
        <v>1219</v>
      </c>
      <c r="F1516" s="334" t="str">
        <f t="shared" si="142"/>
        <v>C1201_―</v>
      </c>
      <c r="I1516" s="8" t="s">
        <v>921</v>
      </c>
    </row>
    <row r="1517" spans="4:9">
      <c r="D1517" s="20" t="s">
        <v>1591</v>
      </c>
      <c r="E1517" s="275" t="s">
        <v>1219</v>
      </c>
      <c r="F1517" s="334" t="str">
        <f t="shared" si="142"/>
        <v>C1202_―</v>
      </c>
      <c r="I1517" s="8" t="s">
        <v>921</v>
      </c>
    </row>
    <row r="1518" spans="4:9">
      <c r="D1518" s="20" t="s">
        <v>1592</v>
      </c>
      <c r="E1518" s="275" t="s">
        <v>1219</v>
      </c>
      <c r="F1518" s="334" t="str">
        <f t="shared" si="142"/>
        <v>C1203_―</v>
      </c>
      <c r="I1518" s="8" t="s">
        <v>921</v>
      </c>
    </row>
    <row r="1519" spans="4:9">
      <c r="D1519" s="20" t="s">
        <v>1593</v>
      </c>
      <c r="E1519" s="275" t="s">
        <v>1219</v>
      </c>
      <c r="F1519" s="334" t="str">
        <f t="shared" si="142"/>
        <v>C1204_―</v>
      </c>
      <c r="I1519" s="8" t="s">
        <v>921</v>
      </c>
    </row>
    <row r="1520" spans="4:9">
      <c r="D1520" s="20" t="s">
        <v>1594</v>
      </c>
      <c r="E1520" s="275" t="s">
        <v>1219</v>
      </c>
      <c r="F1520" s="334" t="str">
        <f t="shared" si="142"/>
        <v>C1205_―</v>
      </c>
      <c r="I1520" s="8" t="s">
        <v>921</v>
      </c>
    </row>
    <row r="1521" spans="4:9">
      <c r="D1521" s="20" t="s">
        <v>1595</v>
      </c>
      <c r="E1521" s="275" t="s">
        <v>1219</v>
      </c>
      <c r="F1521" s="334" t="str">
        <f t="shared" si="142"/>
        <v>C1206_―</v>
      </c>
      <c r="I1521" s="8" t="s">
        <v>921</v>
      </c>
    </row>
    <row r="1522" spans="4:9">
      <c r="D1522" s="20" t="s">
        <v>1596</v>
      </c>
      <c r="E1522" s="275" t="s">
        <v>1219</v>
      </c>
      <c r="F1522" s="334" t="str">
        <f t="shared" si="142"/>
        <v>C1207_―</v>
      </c>
      <c r="I1522" s="8" t="s">
        <v>921</v>
      </c>
    </row>
    <row r="1523" spans="4:9">
      <c r="D1523" s="20" t="s">
        <v>1597</v>
      </c>
      <c r="E1523" s="275" t="s">
        <v>1219</v>
      </c>
      <c r="F1523" s="334" t="str">
        <f t="shared" si="142"/>
        <v>C1301_―</v>
      </c>
      <c r="I1523" s="8" t="s">
        <v>921</v>
      </c>
    </row>
    <row r="1524" spans="4:9">
      <c r="D1524" s="20" t="s">
        <v>1598</v>
      </c>
      <c r="E1524" s="275" t="s">
        <v>1219</v>
      </c>
      <c r="F1524" s="334" t="str">
        <f t="shared" si="142"/>
        <v>C1302_―</v>
      </c>
      <c r="I1524" s="8" t="s">
        <v>921</v>
      </c>
    </row>
    <row r="1525" spans="4:9">
      <c r="D1525" s="20" t="s">
        <v>1599</v>
      </c>
      <c r="E1525" s="275" t="s">
        <v>1219</v>
      </c>
      <c r="F1525" s="334" t="str">
        <f t="shared" si="142"/>
        <v>C1303_―</v>
      </c>
      <c r="I1525" s="8" t="s">
        <v>921</v>
      </c>
    </row>
    <row r="1526" spans="4:9">
      <c r="D1526" s="20" t="s">
        <v>1600</v>
      </c>
      <c r="E1526" s="275" t="s">
        <v>1219</v>
      </c>
      <c r="F1526" s="334" t="str">
        <f t="shared" si="142"/>
        <v>C1304_―</v>
      </c>
      <c r="I1526" s="8" t="s">
        <v>921</v>
      </c>
    </row>
    <row r="1527" spans="4:9">
      <c r="D1527" s="20" t="s">
        <v>1601</v>
      </c>
      <c r="E1527" s="275" t="s">
        <v>1219</v>
      </c>
      <c r="F1527" s="334" t="str">
        <f t="shared" si="142"/>
        <v>C1305_―</v>
      </c>
      <c r="I1527" s="8" t="s">
        <v>921</v>
      </c>
    </row>
    <row r="1528" spans="4:9">
      <c r="D1528" s="20" t="s">
        <v>1602</v>
      </c>
      <c r="E1528" s="275" t="s">
        <v>1219</v>
      </c>
      <c r="F1528" s="334" t="str">
        <f t="shared" si="142"/>
        <v>C1306_―</v>
      </c>
      <c r="I1528" s="8" t="s">
        <v>921</v>
      </c>
    </row>
    <row r="1529" spans="4:9">
      <c r="D1529" s="20" t="s">
        <v>1603</v>
      </c>
      <c r="E1529" s="275" t="s">
        <v>1219</v>
      </c>
      <c r="F1529" s="334" t="str">
        <f t="shared" si="142"/>
        <v>C1307_―</v>
      </c>
      <c r="I1529" s="8" t="s">
        <v>921</v>
      </c>
    </row>
    <row r="1530" spans="4:9">
      <c r="D1530" s="20" t="s">
        <v>1604</v>
      </c>
      <c r="E1530" s="275" t="s">
        <v>1219</v>
      </c>
      <c r="F1530" s="334" t="str">
        <f t="shared" si="142"/>
        <v>C1308_―</v>
      </c>
      <c r="I1530" s="8" t="s">
        <v>921</v>
      </c>
    </row>
    <row r="1531" spans="4:9">
      <c r="D1531" s="20" t="s">
        <v>1605</v>
      </c>
      <c r="E1531" s="275" t="s">
        <v>1219</v>
      </c>
      <c r="F1531" s="334" t="str">
        <f t="shared" si="142"/>
        <v>C1309_―</v>
      </c>
      <c r="I1531" s="8" t="s">
        <v>921</v>
      </c>
    </row>
    <row r="1532" spans="4:9">
      <c r="D1532" s="20" t="s">
        <v>1606</v>
      </c>
      <c r="E1532" s="275" t="s">
        <v>1219</v>
      </c>
      <c r="F1532" s="334" t="str">
        <f t="shared" si="142"/>
        <v>C1310_―</v>
      </c>
      <c r="I1532" s="8" t="s">
        <v>921</v>
      </c>
    </row>
    <row r="1533" spans="4:9">
      <c r="D1533" s="20" t="s">
        <v>1607</v>
      </c>
      <c r="E1533" s="275" t="s">
        <v>1219</v>
      </c>
      <c r="F1533" s="334" t="str">
        <f t="shared" si="142"/>
        <v>C1311_―</v>
      </c>
      <c r="I1533" s="8" t="s">
        <v>921</v>
      </c>
    </row>
    <row r="1534" spans="4:9">
      <c r="D1534" s="20" t="s">
        <v>1608</v>
      </c>
      <c r="E1534" s="275" t="s">
        <v>1219</v>
      </c>
      <c r="F1534" s="334" t="str">
        <f t="shared" si="142"/>
        <v>C1312_―</v>
      </c>
      <c r="I1534" s="8" t="s">
        <v>921</v>
      </c>
    </row>
    <row r="1535" spans="4:9">
      <c r="D1535" s="20" t="s">
        <v>1609</v>
      </c>
      <c r="E1535" s="275" t="s">
        <v>1219</v>
      </c>
      <c r="F1535" s="334" t="str">
        <f t="shared" si="142"/>
        <v>C1313_―</v>
      </c>
      <c r="I1535" s="8" t="s">
        <v>921</v>
      </c>
    </row>
    <row r="1536" spans="4:9">
      <c r="D1536" s="20" t="s">
        <v>1610</v>
      </c>
      <c r="E1536" s="275" t="s">
        <v>1219</v>
      </c>
      <c r="F1536" s="334" t="str">
        <f t="shared" si="142"/>
        <v>C1314_―</v>
      </c>
      <c r="I1536" s="8" t="s">
        <v>921</v>
      </c>
    </row>
    <row r="1537" spans="4:9">
      <c r="D1537" s="20" t="s">
        <v>1611</v>
      </c>
      <c r="E1537" s="275" t="s">
        <v>1219</v>
      </c>
      <c r="F1537" s="334" t="str">
        <f t="shared" si="142"/>
        <v>C1315_―</v>
      </c>
      <c r="I1537" s="8" t="s">
        <v>921</v>
      </c>
    </row>
    <row r="1538" spans="4:9">
      <c r="D1538" s="20" t="s">
        <v>1612</v>
      </c>
      <c r="E1538" s="275" t="s">
        <v>1219</v>
      </c>
      <c r="F1538" s="334" t="str">
        <f t="shared" si="142"/>
        <v>C1316_―</v>
      </c>
      <c r="I1538" s="8" t="s">
        <v>921</v>
      </c>
    </row>
    <row r="1539" spans="4:9">
      <c r="D1539" s="20" t="s">
        <v>1613</v>
      </c>
      <c r="E1539" s="275" t="s">
        <v>1219</v>
      </c>
      <c r="F1539" s="334" t="str">
        <f t="shared" si="142"/>
        <v>C1317_―</v>
      </c>
      <c r="I1539" s="8" t="s">
        <v>921</v>
      </c>
    </row>
    <row r="1540" spans="4:9">
      <c r="D1540" s="20" t="s">
        <v>1614</v>
      </c>
      <c r="E1540" s="275" t="s">
        <v>1219</v>
      </c>
      <c r="F1540" s="334" t="str">
        <f t="shared" si="142"/>
        <v>C1318_―</v>
      </c>
      <c r="I1540" s="8" t="s">
        <v>921</v>
      </c>
    </row>
    <row r="1541" spans="4:9">
      <c r="D1541" s="20" t="s">
        <v>1615</v>
      </c>
      <c r="E1541" s="275" t="s">
        <v>1219</v>
      </c>
      <c r="F1541" s="334" t="str">
        <f t="shared" si="142"/>
        <v>C1319_―</v>
      </c>
      <c r="I1541" s="8" t="s">
        <v>921</v>
      </c>
    </row>
    <row r="1542" spans="4:9">
      <c r="D1542" s="20" t="s">
        <v>1616</v>
      </c>
      <c r="E1542" s="275" t="s">
        <v>1219</v>
      </c>
      <c r="F1542" s="334" t="str">
        <f t="shared" si="142"/>
        <v>C1320_―</v>
      </c>
      <c r="I1542" s="8" t="s">
        <v>921</v>
      </c>
    </row>
    <row r="1543" spans="4:9">
      <c r="D1543" s="20" t="s">
        <v>1617</v>
      </c>
      <c r="E1543" s="275" t="s">
        <v>1219</v>
      </c>
      <c r="F1543" s="334" t="str">
        <f t="shared" si="142"/>
        <v>C1321_―</v>
      </c>
      <c r="I1543" s="8" t="s">
        <v>921</v>
      </c>
    </row>
    <row r="1544" spans="4:9">
      <c r="D1544" s="20" t="s">
        <v>1618</v>
      </c>
      <c r="E1544" s="275" t="s">
        <v>1219</v>
      </c>
      <c r="F1544" s="334" t="str">
        <f t="shared" si="142"/>
        <v>C1322_―</v>
      </c>
      <c r="I1544" s="8" t="s">
        <v>921</v>
      </c>
    </row>
    <row r="1545" spans="4:9">
      <c r="D1545" s="20" t="s">
        <v>1619</v>
      </c>
      <c r="E1545" s="275" t="s">
        <v>1219</v>
      </c>
      <c r="F1545" s="334" t="str">
        <f t="shared" si="142"/>
        <v>C1323_―</v>
      </c>
      <c r="I1545" s="8" t="s">
        <v>921</v>
      </c>
    </row>
    <row r="1546" spans="4:9">
      <c r="D1546" s="20" t="s">
        <v>1620</v>
      </c>
      <c r="E1546" s="275" t="s">
        <v>1219</v>
      </c>
      <c r="F1546" s="334" t="str">
        <f t="shared" si="142"/>
        <v>C1324_―</v>
      </c>
      <c r="I1546" s="8" t="s">
        <v>921</v>
      </c>
    </row>
    <row r="1547" spans="4:9">
      <c r="D1547" s="20" t="s">
        <v>1621</v>
      </c>
      <c r="E1547" s="275" t="s">
        <v>1219</v>
      </c>
      <c r="F1547" s="334" t="str">
        <f t="shared" si="142"/>
        <v>C1325_―</v>
      </c>
      <c r="I1547" s="8" t="s">
        <v>921</v>
      </c>
    </row>
    <row r="1548" spans="4:9">
      <c r="D1548" s="20" t="s">
        <v>1736</v>
      </c>
      <c r="E1548" s="275" t="s">
        <v>1219</v>
      </c>
      <c r="F1548" s="334" t="str">
        <f t="shared" si="142"/>
        <v>C1326_―</v>
      </c>
      <c r="I1548" s="8" t="s">
        <v>921</v>
      </c>
    </row>
    <row r="1549" spans="4:9">
      <c r="D1549" s="20" t="s">
        <v>1737</v>
      </c>
      <c r="E1549" s="275" t="s">
        <v>1219</v>
      </c>
      <c r="F1549" s="334" t="str">
        <f t="shared" si="142"/>
        <v>C1327_―</v>
      </c>
      <c r="I1549" s="8" t="s">
        <v>921</v>
      </c>
    </row>
    <row r="1550" spans="4:9">
      <c r="D1550" s="20" t="s">
        <v>1738</v>
      </c>
      <c r="E1550" s="275" t="s">
        <v>1219</v>
      </c>
      <c r="F1550" s="334" t="str">
        <f t="shared" si="142"/>
        <v>C1328_―</v>
      </c>
      <c r="I1550" s="8" t="s">
        <v>921</v>
      </c>
    </row>
    <row r="1551" spans="4:9">
      <c r="D1551" s="20" t="s">
        <v>1739</v>
      </c>
      <c r="E1551" s="275" t="s">
        <v>1219</v>
      </c>
      <c r="F1551" s="334" t="str">
        <f t="shared" si="142"/>
        <v>C1329_―</v>
      </c>
      <c r="I1551" s="8" t="s">
        <v>921</v>
      </c>
    </row>
    <row r="1552" spans="4:9">
      <c r="D1552" s="20" t="s">
        <v>1740</v>
      </c>
      <c r="E1552" s="275" t="s">
        <v>1219</v>
      </c>
      <c r="F1552" s="334" t="str">
        <f t="shared" ref="F1552:F1615" si="143">LEFT(D1552,5)&amp;"_"&amp;LEFT(E1552,2)</f>
        <v>C1330_―</v>
      </c>
      <c r="I1552" s="8" t="s">
        <v>921</v>
      </c>
    </row>
    <row r="1553" spans="4:9">
      <c r="D1553" s="20" t="s">
        <v>1741</v>
      </c>
      <c r="E1553" s="275" t="s">
        <v>1219</v>
      </c>
      <c r="F1553" s="334" t="str">
        <f t="shared" si="143"/>
        <v>C1331_―</v>
      </c>
      <c r="I1553" s="8" t="s">
        <v>921</v>
      </c>
    </row>
    <row r="1554" spans="4:9">
      <c r="D1554" s="20" t="s">
        <v>1742</v>
      </c>
      <c r="E1554" s="275" t="s">
        <v>1219</v>
      </c>
      <c r="F1554" s="334" t="str">
        <f t="shared" si="143"/>
        <v>C1332_―</v>
      </c>
      <c r="I1554" s="8" t="s">
        <v>921</v>
      </c>
    </row>
    <row r="1555" spans="4:9">
      <c r="D1555" s="20" t="s">
        <v>1743</v>
      </c>
      <c r="E1555" s="275" t="s">
        <v>1219</v>
      </c>
      <c r="F1555" s="334" t="str">
        <f t="shared" si="143"/>
        <v>C1333_―</v>
      </c>
      <c r="I1555" s="8" t="s">
        <v>921</v>
      </c>
    </row>
    <row r="1556" spans="4:9">
      <c r="D1556" s="20" t="s">
        <v>1744</v>
      </c>
      <c r="E1556" s="275" t="s">
        <v>1219</v>
      </c>
      <c r="F1556" s="334" t="str">
        <f t="shared" si="143"/>
        <v>C1334_―</v>
      </c>
      <c r="I1556" s="8" t="s">
        <v>921</v>
      </c>
    </row>
    <row r="1557" spans="4:9">
      <c r="D1557" s="20" t="s">
        <v>1745</v>
      </c>
      <c r="E1557" s="275" t="s">
        <v>1219</v>
      </c>
      <c r="F1557" s="334" t="str">
        <f t="shared" si="143"/>
        <v>C1335_―</v>
      </c>
      <c r="I1557" s="8" t="s">
        <v>921</v>
      </c>
    </row>
    <row r="1558" spans="4:9">
      <c r="D1558" s="20" t="s">
        <v>1746</v>
      </c>
      <c r="E1558" s="275" t="s">
        <v>1219</v>
      </c>
      <c r="F1558" s="334" t="str">
        <f t="shared" si="143"/>
        <v>C1336_―</v>
      </c>
      <c r="I1558" s="8" t="s">
        <v>921</v>
      </c>
    </row>
    <row r="1559" spans="4:9">
      <c r="D1559" s="20" t="s">
        <v>1747</v>
      </c>
      <c r="E1559" s="275" t="s">
        <v>1219</v>
      </c>
      <c r="F1559" s="334" t="str">
        <f t="shared" si="143"/>
        <v>C1337_―</v>
      </c>
      <c r="I1559" s="8" t="s">
        <v>921</v>
      </c>
    </row>
    <row r="1560" spans="4:9">
      <c r="D1560" s="20" t="s">
        <v>1748</v>
      </c>
      <c r="E1560" s="275" t="s">
        <v>1219</v>
      </c>
      <c r="F1560" s="334" t="str">
        <f t="shared" si="143"/>
        <v>C1338_―</v>
      </c>
      <c r="I1560" s="8" t="s">
        <v>921</v>
      </c>
    </row>
    <row r="1561" spans="4:9">
      <c r="D1561" s="20" t="s">
        <v>1749</v>
      </c>
      <c r="E1561" s="275" t="s">
        <v>1219</v>
      </c>
      <c r="F1561" s="334" t="str">
        <f t="shared" si="143"/>
        <v>C1339_―</v>
      </c>
      <c r="I1561" s="8" t="s">
        <v>921</v>
      </c>
    </row>
    <row r="1562" spans="4:9">
      <c r="D1562" s="20" t="s">
        <v>1750</v>
      </c>
      <c r="E1562" s="275" t="s">
        <v>1219</v>
      </c>
      <c r="F1562" s="334" t="str">
        <f t="shared" si="143"/>
        <v>C1340_―</v>
      </c>
      <c r="I1562" s="8" t="s">
        <v>921</v>
      </c>
    </row>
    <row r="1563" spans="4:9">
      <c r="D1563" s="20" t="s">
        <v>1751</v>
      </c>
      <c r="E1563" s="275" t="s">
        <v>1219</v>
      </c>
      <c r="F1563" s="334" t="str">
        <f t="shared" si="143"/>
        <v>C1341_―</v>
      </c>
      <c r="I1563" s="8" t="s">
        <v>921</v>
      </c>
    </row>
    <row r="1564" spans="4:9">
      <c r="D1564" s="20" t="s">
        <v>1752</v>
      </c>
      <c r="E1564" s="275" t="s">
        <v>1219</v>
      </c>
      <c r="F1564" s="334" t="str">
        <f t="shared" si="143"/>
        <v>C1342_―</v>
      </c>
      <c r="I1564" s="8" t="s">
        <v>921</v>
      </c>
    </row>
    <row r="1565" spans="4:9">
      <c r="D1565" s="20" t="s">
        <v>1753</v>
      </c>
      <c r="E1565" s="275" t="s">
        <v>1219</v>
      </c>
      <c r="F1565" s="334" t="str">
        <f t="shared" si="143"/>
        <v>C1343_―</v>
      </c>
      <c r="I1565" s="8" t="s">
        <v>921</v>
      </c>
    </row>
    <row r="1566" spans="4:9">
      <c r="D1566" s="20" t="s">
        <v>1754</v>
      </c>
      <c r="E1566" s="275" t="s">
        <v>1219</v>
      </c>
      <c r="F1566" s="334" t="str">
        <f t="shared" si="143"/>
        <v>C1344_―</v>
      </c>
      <c r="I1566" s="8" t="s">
        <v>921</v>
      </c>
    </row>
    <row r="1567" spans="4:9">
      <c r="D1567" s="20" t="s">
        <v>1755</v>
      </c>
      <c r="E1567" s="275" t="s">
        <v>1219</v>
      </c>
      <c r="F1567" s="334" t="str">
        <f t="shared" si="143"/>
        <v>C1345_―</v>
      </c>
      <c r="I1567" s="8" t="s">
        <v>921</v>
      </c>
    </row>
    <row r="1568" spans="4:9">
      <c r="D1568" s="20" t="s">
        <v>1756</v>
      </c>
      <c r="E1568" s="275" t="s">
        <v>1219</v>
      </c>
      <c r="F1568" s="334" t="str">
        <f t="shared" si="143"/>
        <v>C1346_―</v>
      </c>
      <c r="I1568" s="8" t="s">
        <v>921</v>
      </c>
    </row>
    <row r="1569" spans="4:9">
      <c r="D1569" s="20" t="s">
        <v>1757</v>
      </c>
      <c r="E1569" s="275" t="s">
        <v>1219</v>
      </c>
      <c r="F1569" s="334" t="str">
        <f t="shared" si="143"/>
        <v>C1347_―</v>
      </c>
      <c r="I1569" s="8" t="s">
        <v>921</v>
      </c>
    </row>
    <row r="1570" spans="4:9">
      <c r="D1570" s="20" t="s">
        <v>1758</v>
      </c>
      <c r="E1570" s="275" t="s">
        <v>1219</v>
      </c>
      <c r="F1570" s="334" t="str">
        <f t="shared" si="143"/>
        <v>C1401_―</v>
      </c>
      <c r="I1570" s="8" t="s">
        <v>921</v>
      </c>
    </row>
    <row r="1571" spans="4:9">
      <c r="D1571" s="20" t="s">
        <v>1759</v>
      </c>
      <c r="E1571" s="275" t="s">
        <v>1219</v>
      </c>
      <c r="F1571" s="334" t="str">
        <f t="shared" si="143"/>
        <v>C1402_―</v>
      </c>
      <c r="I1571" s="8" t="s">
        <v>921</v>
      </c>
    </row>
    <row r="1572" spans="4:9">
      <c r="D1572" s="20" t="s">
        <v>1760</v>
      </c>
      <c r="E1572" s="275" t="s">
        <v>1219</v>
      </c>
      <c r="F1572" s="334" t="str">
        <f t="shared" si="143"/>
        <v>C1501_―</v>
      </c>
      <c r="I1572" s="8" t="s">
        <v>921</v>
      </c>
    </row>
    <row r="1573" spans="4:9">
      <c r="D1573" s="20" t="s">
        <v>1761</v>
      </c>
      <c r="E1573" s="275" t="s">
        <v>1219</v>
      </c>
      <c r="F1573" s="334" t="str">
        <f t="shared" si="143"/>
        <v>C1502_―</v>
      </c>
      <c r="I1573" s="8" t="s">
        <v>921</v>
      </c>
    </row>
    <row r="1574" spans="4:9">
      <c r="D1574" s="20" t="s">
        <v>1762</v>
      </c>
      <c r="E1574" s="275" t="s">
        <v>1219</v>
      </c>
      <c r="F1574" s="334" t="str">
        <f t="shared" si="143"/>
        <v>C1503_―</v>
      </c>
      <c r="I1574" s="8" t="s">
        <v>921</v>
      </c>
    </row>
    <row r="1575" spans="4:9">
      <c r="D1575" s="20" t="s">
        <v>1763</v>
      </c>
      <c r="E1575" s="275" t="s">
        <v>1219</v>
      </c>
      <c r="F1575" s="334" t="str">
        <f t="shared" si="143"/>
        <v>C1504_―</v>
      </c>
      <c r="I1575" s="8" t="s">
        <v>921</v>
      </c>
    </row>
    <row r="1576" spans="4:9">
      <c r="D1576" s="20" t="s">
        <v>1764</v>
      </c>
      <c r="E1576" s="275" t="s">
        <v>1219</v>
      </c>
      <c r="F1576" s="334" t="str">
        <f t="shared" si="143"/>
        <v>C1505_―</v>
      </c>
      <c r="I1576" s="8" t="s">
        <v>921</v>
      </c>
    </row>
    <row r="1577" spans="4:9">
      <c r="D1577" s="20" t="s">
        <v>1765</v>
      </c>
      <c r="E1577" s="275" t="s">
        <v>1219</v>
      </c>
      <c r="F1577" s="334" t="str">
        <f t="shared" si="143"/>
        <v>C1506_―</v>
      </c>
      <c r="I1577" s="8" t="s">
        <v>921</v>
      </c>
    </row>
    <row r="1578" spans="4:9">
      <c r="D1578" s="20" t="s">
        <v>1766</v>
      </c>
      <c r="E1578" s="275" t="s">
        <v>1219</v>
      </c>
      <c r="F1578" s="334" t="str">
        <f t="shared" si="143"/>
        <v>C1507_―</v>
      </c>
      <c r="I1578" s="8" t="s">
        <v>921</v>
      </c>
    </row>
    <row r="1579" spans="4:9">
      <c r="D1579" s="20" t="s">
        <v>1767</v>
      </c>
      <c r="E1579" s="275" t="s">
        <v>1219</v>
      </c>
      <c r="F1579" s="334" t="str">
        <f t="shared" si="143"/>
        <v>C1508_―</v>
      </c>
      <c r="I1579" s="8" t="s">
        <v>921</v>
      </c>
    </row>
    <row r="1580" spans="4:9">
      <c r="D1580" s="20" t="s">
        <v>1768</v>
      </c>
      <c r="E1580" s="275" t="s">
        <v>1219</v>
      </c>
      <c r="F1580" s="334" t="str">
        <f t="shared" si="143"/>
        <v>C1509_―</v>
      </c>
      <c r="I1580" s="8" t="s">
        <v>921</v>
      </c>
    </row>
    <row r="1581" spans="4:9">
      <c r="D1581" s="20" t="s">
        <v>1769</v>
      </c>
      <c r="E1581" s="275" t="s">
        <v>1219</v>
      </c>
      <c r="F1581" s="334" t="str">
        <f t="shared" si="143"/>
        <v>C1510_―</v>
      </c>
      <c r="I1581" s="8" t="s">
        <v>921</v>
      </c>
    </row>
    <row r="1582" spans="4:9">
      <c r="D1582" s="20" t="s">
        <v>1770</v>
      </c>
      <c r="E1582" s="275" t="s">
        <v>1219</v>
      </c>
      <c r="F1582" s="334" t="str">
        <f t="shared" si="143"/>
        <v>C1511_―</v>
      </c>
      <c r="I1582" s="8" t="s">
        <v>921</v>
      </c>
    </row>
    <row r="1583" spans="4:9">
      <c r="D1583" s="20" t="s">
        <v>1771</v>
      </c>
      <c r="E1583" s="275" t="s">
        <v>1219</v>
      </c>
      <c r="F1583" s="334" t="str">
        <f t="shared" si="143"/>
        <v>C1512_―</v>
      </c>
      <c r="I1583" s="8" t="s">
        <v>921</v>
      </c>
    </row>
    <row r="1584" spans="4:9">
      <c r="D1584" s="20" t="s">
        <v>1772</v>
      </c>
      <c r="E1584" s="275" t="s">
        <v>1219</v>
      </c>
      <c r="F1584" s="334" t="str">
        <f t="shared" si="143"/>
        <v>C1513_―</v>
      </c>
      <c r="I1584" s="8" t="s">
        <v>921</v>
      </c>
    </row>
    <row r="1585" spans="4:9">
      <c r="D1585" s="20" t="s">
        <v>1773</v>
      </c>
      <c r="E1585" s="275" t="s">
        <v>1219</v>
      </c>
      <c r="F1585" s="334" t="str">
        <f t="shared" si="143"/>
        <v>C1514_―</v>
      </c>
      <c r="I1585" s="8" t="s">
        <v>921</v>
      </c>
    </row>
    <row r="1586" spans="4:9">
      <c r="D1586" s="20" t="s">
        <v>1774</v>
      </c>
      <c r="E1586" s="275" t="s">
        <v>1219</v>
      </c>
      <c r="F1586" s="334" t="str">
        <f t="shared" si="143"/>
        <v>C1515_―</v>
      </c>
      <c r="I1586" s="8" t="s">
        <v>921</v>
      </c>
    </row>
    <row r="1587" spans="4:9">
      <c r="D1587" s="20" t="s">
        <v>1775</v>
      </c>
      <c r="E1587" s="275" t="s">
        <v>1219</v>
      </c>
      <c r="F1587" s="334" t="str">
        <f t="shared" si="143"/>
        <v>C1516_―</v>
      </c>
      <c r="I1587" s="8" t="s">
        <v>921</v>
      </c>
    </row>
    <row r="1588" spans="4:9">
      <c r="D1588" s="20" t="s">
        <v>1776</v>
      </c>
      <c r="E1588" s="275" t="s">
        <v>1219</v>
      </c>
      <c r="F1588" s="334" t="str">
        <f t="shared" si="143"/>
        <v>C1517_―</v>
      </c>
      <c r="I1588" s="8" t="s">
        <v>921</v>
      </c>
    </row>
    <row r="1589" spans="4:9">
      <c r="D1589" s="20" t="s">
        <v>1777</v>
      </c>
      <c r="E1589" s="275" t="s">
        <v>1219</v>
      </c>
      <c r="F1589" s="334" t="str">
        <f t="shared" si="143"/>
        <v>C1601_―</v>
      </c>
      <c r="I1589" s="8" t="s">
        <v>921</v>
      </c>
    </row>
    <row r="1590" spans="4:9">
      <c r="D1590" s="20" t="s">
        <v>1778</v>
      </c>
      <c r="E1590" s="275" t="s">
        <v>1219</v>
      </c>
      <c r="F1590" s="334" t="str">
        <f t="shared" si="143"/>
        <v>C1602_―</v>
      </c>
      <c r="I1590" s="8" t="s">
        <v>921</v>
      </c>
    </row>
    <row r="1591" spans="4:9">
      <c r="D1591" s="20" t="s">
        <v>1779</v>
      </c>
      <c r="E1591" s="275" t="s">
        <v>1219</v>
      </c>
      <c r="F1591" s="334" t="str">
        <f t="shared" si="143"/>
        <v>C1603_―</v>
      </c>
      <c r="I1591" s="8" t="s">
        <v>921</v>
      </c>
    </row>
    <row r="1592" spans="4:9">
      <c r="D1592" s="20" t="s">
        <v>1780</v>
      </c>
      <c r="E1592" s="275" t="s">
        <v>1219</v>
      </c>
      <c r="F1592" s="334" t="str">
        <f t="shared" si="143"/>
        <v>C1604_―</v>
      </c>
      <c r="I1592" s="8" t="s">
        <v>921</v>
      </c>
    </row>
    <row r="1593" spans="4:9">
      <c r="D1593" s="20" t="s">
        <v>1781</v>
      </c>
      <c r="E1593" s="275" t="s">
        <v>1219</v>
      </c>
      <c r="F1593" s="334" t="str">
        <f t="shared" si="143"/>
        <v>C1605_―</v>
      </c>
      <c r="I1593" s="8" t="s">
        <v>921</v>
      </c>
    </row>
    <row r="1594" spans="4:9">
      <c r="D1594" s="20" t="s">
        <v>1782</v>
      </c>
      <c r="E1594" s="275" t="s">
        <v>1219</v>
      </c>
      <c r="F1594" s="334" t="str">
        <f t="shared" si="143"/>
        <v>C1606_―</v>
      </c>
      <c r="I1594" s="8" t="s">
        <v>921</v>
      </c>
    </row>
    <row r="1595" spans="4:9">
      <c r="D1595" s="20" t="s">
        <v>1783</v>
      </c>
      <c r="E1595" s="275" t="s">
        <v>1219</v>
      </c>
      <c r="F1595" s="334" t="str">
        <f t="shared" si="143"/>
        <v>C1607_―</v>
      </c>
      <c r="I1595" s="8" t="s">
        <v>921</v>
      </c>
    </row>
    <row r="1596" spans="4:9">
      <c r="D1596" s="20" t="s">
        <v>1784</v>
      </c>
      <c r="E1596" s="275" t="s">
        <v>1219</v>
      </c>
      <c r="F1596" s="334" t="str">
        <f t="shared" si="143"/>
        <v>C1608_―</v>
      </c>
      <c r="I1596" s="8" t="s">
        <v>921</v>
      </c>
    </row>
    <row r="1597" spans="4:9">
      <c r="D1597" s="20" t="s">
        <v>993</v>
      </c>
      <c r="E1597" s="275" t="s">
        <v>1219</v>
      </c>
      <c r="F1597" s="334" t="str">
        <f t="shared" si="143"/>
        <v>C1701_―</v>
      </c>
      <c r="I1597" s="8" t="s">
        <v>921</v>
      </c>
    </row>
    <row r="1598" spans="4:9">
      <c r="D1598" s="20" t="s">
        <v>1785</v>
      </c>
      <c r="E1598" s="275" t="s">
        <v>1219</v>
      </c>
      <c r="F1598" s="334" t="str">
        <f t="shared" si="143"/>
        <v>C1801_―</v>
      </c>
      <c r="I1598" s="8" t="s">
        <v>921</v>
      </c>
    </row>
    <row r="1599" spans="4:9">
      <c r="D1599" s="20" t="s">
        <v>1786</v>
      </c>
      <c r="E1599" s="275" t="s">
        <v>1219</v>
      </c>
      <c r="F1599" s="334" t="str">
        <f t="shared" si="143"/>
        <v>C1802_―</v>
      </c>
      <c r="I1599" s="8" t="s">
        <v>921</v>
      </c>
    </row>
    <row r="1600" spans="4:9">
      <c r="D1600" s="20" t="s">
        <v>1787</v>
      </c>
      <c r="E1600" s="275" t="s">
        <v>1219</v>
      </c>
      <c r="F1600" s="334" t="str">
        <f t="shared" si="143"/>
        <v>C1803_―</v>
      </c>
      <c r="I1600" s="8" t="s">
        <v>921</v>
      </c>
    </row>
    <row r="1601" spans="4:9">
      <c r="D1601" s="20" t="s">
        <v>1788</v>
      </c>
      <c r="E1601" s="275" t="s">
        <v>1219</v>
      </c>
      <c r="F1601" s="334" t="str">
        <f t="shared" si="143"/>
        <v>C1804_―</v>
      </c>
      <c r="I1601" s="8" t="s">
        <v>921</v>
      </c>
    </row>
    <row r="1602" spans="4:9">
      <c r="D1602" s="20" t="s">
        <v>1789</v>
      </c>
      <c r="E1602" s="275" t="s">
        <v>1219</v>
      </c>
      <c r="F1602" s="334" t="str">
        <f t="shared" si="143"/>
        <v>C1805_―</v>
      </c>
      <c r="I1602" s="8" t="s">
        <v>921</v>
      </c>
    </row>
    <row r="1603" spans="4:9">
      <c r="D1603" s="20" t="s">
        <v>1790</v>
      </c>
      <c r="E1603" s="275" t="s">
        <v>1219</v>
      </c>
      <c r="F1603" s="334" t="str">
        <f t="shared" si="143"/>
        <v>C1806_―</v>
      </c>
      <c r="I1603" s="8" t="s">
        <v>921</v>
      </c>
    </row>
    <row r="1604" spans="4:9">
      <c r="D1604" s="20" t="s">
        <v>1791</v>
      </c>
      <c r="E1604" s="275" t="s">
        <v>1219</v>
      </c>
      <c r="F1604" s="334" t="str">
        <f t="shared" si="143"/>
        <v>C1807_―</v>
      </c>
      <c r="I1604" s="8" t="s">
        <v>921</v>
      </c>
    </row>
    <row r="1605" spans="4:9">
      <c r="D1605" s="20" t="s">
        <v>1792</v>
      </c>
      <c r="E1605" s="275" t="s">
        <v>1219</v>
      </c>
      <c r="F1605" s="334" t="str">
        <f t="shared" si="143"/>
        <v>C1808_―</v>
      </c>
      <c r="I1605" s="8" t="s">
        <v>921</v>
      </c>
    </row>
    <row r="1606" spans="4:9">
      <c r="D1606" s="20" t="s">
        <v>1793</v>
      </c>
      <c r="E1606" s="275" t="s">
        <v>1219</v>
      </c>
      <c r="F1606" s="334" t="str">
        <f t="shared" si="143"/>
        <v>C1809_―</v>
      </c>
      <c r="I1606" s="8" t="s">
        <v>921</v>
      </c>
    </row>
    <row r="1607" spans="4:9">
      <c r="D1607" s="20" t="s">
        <v>1794</v>
      </c>
      <c r="E1607" s="275" t="s">
        <v>1219</v>
      </c>
      <c r="F1607" s="334" t="str">
        <f t="shared" si="143"/>
        <v>C1810_―</v>
      </c>
      <c r="I1607" s="8" t="s">
        <v>921</v>
      </c>
    </row>
    <row r="1608" spans="4:9">
      <c r="D1608" s="20" t="s">
        <v>1795</v>
      </c>
      <c r="E1608" s="275" t="s">
        <v>1219</v>
      </c>
      <c r="F1608" s="334" t="str">
        <f t="shared" si="143"/>
        <v>C1811_―</v>
      </c>
      <c r="I1608" s="8" t="s">
        <v>921</v>
      </c>
    </row>
    <row r="1609" spans="4:9">
      <c r="D1609" s="250" t="s">
        <v>1796</v>
      </c>
      <c r="E1609" s="275" t="s">
        <v>1219</v>
      </c>
      <c r="F1609" s="334" t="str">
        <f t="shared" si="143"/>
        <v>C1901_―</v>
      </c>
      <c r="I1609" s="8" t="s">
        <v>921</v>
      </c>
    </row>
    <row r="1610" spans="4:9">
      <c r="D1610" s="250" t="s">
        <v>1797</v>
      </c>
      <c r="E1610" s="275" t="s">
        <v>1219</v>
      </c>
      <c r="F1610" s="334" t="str">
        <f t="shared" si="143"/>
        <v>C1902_―</v>
      </c>
      <c r="I1610" s="8" t="s">
        <v>921</v>
      </c>
    </row>
    <row r="1611" spans="4:9">
      <c r="D1611" s="250" t="s">
        <v>1798</v>
      </c>
      <c r="E1611" s="275" t="s">
        <v>1219</v>
      </c>
      <c r="F1611" s="334" t="str">
        <f t="shared" si="143"/>
        <v>C1903_―</v>
      </c>
      <c r="I1611" s="8" t="s">
        <v>921</v>
      </c>
    </row>
    <row r="1612" spans="4:9">
      <c r="D1612" s="250" t="s">
        <v>994</v>
      </c>
      <c r="E1612" s="275" t="s">
        <v>1219</v>
      </c>
      <c r="F1612" s="334" t="str">
        <f t="shared" si="143"/>
        <v>C2001_―</v>
      </c>
      <c r="I1612" s="8" t="s">
        <v>921</v>
      </c>
    </row>
    <row r="1613" spans="4:9">
      <c r="D1613" s="250" t="s">
        <v>995</v>
      </c>
      <c r="E1613" s="275" t="s">
        <v>1219</v>
      </c>
      <c r="F1613" s="334" t="str">
        <f t="shared" si="143"/>
        <v>C2002_―</v>
      </c>
      <c r="I1613" s="8" t="s">
        <v>921</v>
      </c>
    </row>
    <row r="1614" spans="4:9">
      <c r="D1614" s="250" t="s">
        <v>996</v>
      </c>
      <c r="E1614" s="275" t="s">
        <v>1219</v>
      </c>
      <c r="F1614" s="334" t="str">
        <f t="shared" si="143"/>
        <v>C2101_―</v>
      </c>
      <c r="I1614" s="8" t="s">
        <v>921</v>
      </c>
    </row>
    <row r="1615" spans="4:9">
      <c r="D1615" s="250" t="s">
        <v>997</v>
      </c>
      <c r="E1615" s="275" t="s">
        <v>1219</v>
      </c>
      <c r="F1615" s="334" t="str">
        <f t="shared" si="143"/>
        <v>C2102_―</v>
      </c>
      <c r="I1615" s="8" t="s">
        <v>921</v>
      </c>
    </row>
    <row r="1616" spans="4:9">
      <c r="D1616" s="250" t="s">
        <v>998</v>
      </c>
      <c r="E1616" s="275" t="s">
        <v>1219</v>
      </c>
      <c r="F1616" s="334" t="str">
        <f t="shared" ref="F1616:F1681" si="144">LEFT(D1616,5)&amp;"_"&amp;LEFT(E1616,2)</f>
        <v>C2103_―</v>
      </c>
      <c r="I1616" s="8" t="s">
        <v>921</v>
      </c>
    </row>
    <row r="1617" spans="4:9">
      <c r="D1617" s="250" t="s">
        <v>999</v>
      </c>
      <c r="E1617" s="275" t="s">
        <v>1219</v>
      </c>
      <c r="F1617" s="334" t="str">
        <f t="shared" si="144"/>
        <v>C2104_―</v>
      </c>
      <c r="I1617" s="8" t="s">
        <v>921</v>
      </c>
    </row>
    <row r="1618" spans="4:9">
      <c r="D1618" s="250" t="s">
        <v>1000</v>
      </c>
      <c r="E1618" s="275" t="s">
        <v>1219</v>
      </c>
      <c r="F1618" s="334" t="str">
        <f t="shared" si="144"/>
        <v>C2201_―</v>
      </c>
      <c r="I1618" s="8" t="s">
        <v>921</v>
      </c>
    </row>
    <row r="1619" spans="4:9">
      <c r="D1619" s="20" t="s">
        <v>1001</v>
      </c>
      <c r="E1619" s="275" t="s">
        <v>1219</v>
      </c>
      <c r="F1619" s="334" t="str">
        <f t="shared" si="144"/>
        <v>C2202_―</v>
      </c>
      <c r="I1619" s="8" t="s">
        <v>921</v>
      </c>
    </row>
    <row r="1620" spans="4:9">
      <c r="D1620" s="20" t="s">
        <v>1002</v>
      </c>
      <c r="E1620" s="275" t="s">
        <v>1219</v>
      </c>
      <c r="F1620" s="334" t="str">
        <f t="shared" si="144"/>
        <v>C2203_―</v>
      </c>
      <c r="I1620" s="8" t="s">
        <v>921</v>
      </c>
    </row>
    <row r="1621" spans="4:9">
      <c r="D1621" s="20" t="s">
        <v>1003</v>
      </c>
      <c r="E1621" s="275" t="s">
        <v>1219</v>
      </c>
      <c r="F1621" s="334" t="str">
        <f t="shared" si="144"/>
        <v>C2204_―</v>
      </c>
      <c r="I1621" s="8" t="s">
        <v>921</v>
      </c>
    </row>
    <row r="1622" spans="4:9">
      <c r="D1622" s="20" t="s">
        <v>883</v>
      </c>
      <c r="E1622" s="275" t="s">
        <v>1219</v>
      </c>
      <c r="F1622" s="334" t="str">
        <f t="shared" si="144"/>
        <v>N0201_―</v>
      </c>
      <c r="I1622" s="8" t="s">
        <v>921</v>
      </c>
    </row>
    <row r="1623" spans="4:9">
      <c r="D1623" s="20" t="s">
        <v>947</v>
      </c>
      <c r="E1623" s="275" t="s">
        <v>1219</v>
      </c>
      <c r="F1623" s="334" t="str">
        <f t="shared" si="144"/>
        <v>N0301_―</v>
      </c>
      <c r="I1623" s="8" t="s">
        <v>921</v>
      </c>
    </row>
    <row r="1624" spans="4:9">
      <c r="D1624" s="20" t="s">
        <v>948</v>
      </c>
      <c r="E1624" s="275" t="s">
        <v>1219</v>
      </c>
      <c r="F1624" s="334" t="str">
        <f t="shared" si="144"/>
        <v>N0302_―</v>
      </c>
      <c r="I1624" s="8" t="s">
        <v>921</v>
      </c>
    </row>
    <row r="1625" spans="4:9">
      <c r="D1625" s="20" t="s">
        <v>949</v>
      </c>
      <c r="E1625" s="275" t="s">
        <v>1219</v>
      </c>
      <c r="F1625" s="334" t="str">
        <f t="shared" si="144"/>
        <v>N0303_―</v>
      </c>
      <c r="I1625" s="8" t="s">
        <v>921</v>
      </c>
    </row>
    <row r="1626" spans="4:9">
      <c r="D1626" s="20" t="s">
        <v>950</v>
      </c>
      <c r="E1626" s="275" t="s">
        <v>1219</v>
      </c>
      <c r="F1626" s="334" t="str">
        <f t="shared" si="144"/>
        <v>N0304_―</v>
      </c>
      <c r="I1626" s="8" t="s">
        <v>921</v>
      </c>
    </row>
    <row r="1627" spans="4:9">
      <c r="D1627" s="20" t="s">
        <v>945</v>
      </c>
      <c r="E1627" s="275" t="s">
        <v>1219</v>
      </c>
      <c r="F1627" s="334" t="str">
        <f t="shared" si="144"/>
        <v>N0401_―</v>
      </c>
      <c r="I1627" s="8" t="s">
        <v>921</v>
      </c>
    </row>
    <row r="1628" spans="4:9">
      <c r="D1628" s="20" t="s">
        <v>946</v>
      </c>
      <c r="E1628" s="275" t="s">
        <v>1219</v>
      </c>
      <c r="F1628" s="334" t="str">
        <f t="shared" si="144"/>
        <v>N0402_―</v>
      </c>
      <c r="I1628" s="8" t="s">
        <v>921</v>
      </c>
    </row>
    <row r="1629" spans="4:9">
      <c r="D1629" s="20" t="s">
        <v>884</v>
      </c>
      <c r="E1629" s="275" t="s">
        <v>1219</v>
      </c>
      <c r="F1629" s="334" t="str">
        <f t="shared" si="144"/>
        <v>N0501_―</v>
      </c>
      <c r="I1629" s="8" t="s">
        <v>921</v>
      </c>
    </row>
    <row r="1630" spans="4:9">
      <c r="D1630" s="20" t="s">
        <v>885</v>
      </c>
      <c r="E1630" s="275" t="s">
        <v>1219</v>
      </c>
      <c r="F1630" s="334" t="str">
        <f t="shared" si="144"/>
        <v>N0601_―</v>
      </c>
      <c r="I1630" s="8" t="s">
        <v>921</v>
      </c>
    </row>
    <row r="1631" spans="4:9">
      <c r="D1631" s="20" t="s">
        <v>1905</v>
      </c>
      <c r="E1631" s="275" t="s">
        <v>1219</v>
      </c>
      <c r="F1631" s="334" t="str">
        <f t="shared" si="144"/>
        <v>N0501_―</v>
      </c>
      <c r="I1631" s="8" t="s">
        <v>921</v>
      </c>
    </row>
    <row r="1632" spans="4:9">
      <c r="D1632" s="20" t="s">
        <v>1892</v>
      </c>
      <c r="E1632" s="275" t="s">
        <v>1219</v>
      </c>
      <c r="F1632" s="334" t="str">
        <f t="shared" si="144"/>
        <v>N0601_―</v>
      </c>
      <c r="I1632" s="8" t="s">
        <v>921</v>
      </c>
    </row>
    <row r="1633" spans="4:9">
      <c r="D1633" s="20" t="s">
        <v>1893</v>
      </c>
      <c r="E1633" s="275" t="s">
        <v>1219</v>
      </c>
      <c r="F1633" s="334" t="str">
        <f t="shared" si="144"/>
        <v>N0602_―</v>
      </c>
      <c r="I1633" s="8" t="s">
        <v>921</v>
      </c>
    </row>
    <row r="1634" spans="4:9">
      <c r="D1634" s="20" t="s">
        <v>1894</v>
      </c>
      <c r="E1634" s="275" t="s">
        <v>1219</v>
      </c>
      <c r="F1634" s="334" t="str">
        <f t="shared" si="144"/>
        <v>N0603_―</v>
      </c>
      <c r="I1634" s="8" t="s">
        <v>921</v>
      </c>
    </row>
    <row r="1635" spans="4:9">
      <c r="D1635" s="20" t="s">
        <v>1895</v>
      </c>
      <c r="E1635" s="275" t="s">
        <v>1219</v>
      </c>
      <c r="F1635" s="334" t="str">
        <f t="shared" si="144"/>
        <v>N0604_―</v>
      </c>
      <c r="I1635" s="8" t="s">
        <v>921</v>
      </c>
    </row>
    <row r="1636" spans="4:9">
      <c r="D1636" s="20" t="s">
        <v>1896</v>
      </c>
      <c r="E1636" s="275" t="s">
        <v>1219</v>
      </c>
      <c r="F1636" s="334" t="str">
        <f t="shared" si="144"/>
        <v>N0605_―</v>
      </c>
      <c r="I1636" s="8" t="s">
        <v>921</v>
      </c>
    </row>
    <row r="1637" spans="4:9">
      <c r="D1637" s="20" t="s">
        <v>1897</v>
      </c>
      <c r="E1637" s="275" t="s">
        <v>1219</v>
      </c>
      <c r="F1637" s="334" t="str">
        <f t="shared" si="144"/>
        <v>N0606_―</v>
      </c>
      <c r="I1637" s="8" t="s">
        <v>921</v>
      </c>
    </row>
    <row r="1638" spans="4:9">
      <c r="D1638" s="20" t="s">
        <v>10</v>
      </c>
      <c r="E1638" s="275" t="s">
        <v>1219</v>
      </c>
      <c r="F1638" s="334" t="str">
        <f t="shared" si="144"/>
        <v>N0607_―</v>
      </c>
      <c r="I1638" s="8" t="s">
        <v>921</v>
      </c>
    </row>
    <row r="1639" spans="4:9">
      <c r="D1639" s="20" t="s">
        <v>11</v>
      </c>
      <c r="E1639" s="275" t="s">
        <v>1219</v>
      </c>
      <c r="F1639" s="334" t="str">
        <f t="shared" si="144"/>
        <v>N0608_―</v>
      </c>
      <c r="I1639" s="8" t="s">
        <v>921</v>
      </c>
    </row>
    <row r="1640" spans="4:9">
      <c r="D1640" s="20" t="s">
        <v>12</v>
      </c>
      <c r="E1640" s="275" t="s">
        <v>1219</v>
      </c>
      <c r="F1640" s="334" t="str">
        <f t="shared" si="144"/>
        <v>N0609_―</v>
      </c>
      <c r="I1640" s="8" t="s">
        <v>921</v>
      </c>
    </row>
    <row r="1641" spans="4:9">
      <c r="D1641" s="20" t="s">
        <v>13</v>
      </c>
      <c r="E1641" s="275" t="s">
        <v>1219</v>
      </c>
      <c r="F1641" s="334" t="str">
        <f t="shared" si="144"/>
        <v>N0610_―</v>
      </c>
      <c r="I1641" s="8" t="s">
        <v>921</v>
      </c>
    </row>
    <row r="1642" spans="4:9">
      <c r="D1642" s="20" t="s">
        <v>14</v>
      </c>
      <c r="E1642" s="275" t="s">
        <v>1219</v>
      </c>
      <c r="F1642" s="334" t="str">
        <f t="shared" si="144"/>
        <v>N0611_―</v>
      </c>
      <c r="I1642" s="8" t="s">
        <v>921</v>
      </c>
    </row>
    <row r="1643" spans="4:9">
      <c r="D1643" s="20" t="s">
        <v>15</v>
      </c>
      <c r="E1643" s="275" t="s">
        <v>1219</v>
      </c>
      <c r="F1643" s="334" t="str">
        <f t="shared" si="144"/>
        <v>N0612_―</v>
      </c>
      <c r="I1643" s="8" t="s">
        <v>921</v>
      </c>
    </row>
    <row r="1644" spans="4:9">
      <c r="D1644" s="20" t="s">
        <v>16</v>
      </c>
      <c r="E1644" s="275" t="s">
        <v>1219</v>
      </c>
      <c r="F1644" s="334" t="str">
        <f t="shared" si="144"/>
        <v>N0613_―</v>
      </c>
      <c r="I1644" s="8" t="s">
        <v>921</v>
      </c>
    </row>
    <row r="1645" spans="4:9">
      <c r="D1645" s="20" t="s">
        <v>17</v>
      </c>
      <c r="E1645" s="275" t="s">
        <v>1219</v>
      </c>
      <c r="F1645" s="334" t="str">
        <f t="shared" si="144"/>
        <v>N0614_―</v>
      </c>
      <c r="I1645" s="8" t="s">
        <v>921</v>
      </c>
    </row>
    <row r="1646" spans="4:9">
      <c r="D1646" s="20" t="s">
        <v>18</v>
      </c>
      <c r="E1646" s="275" t="s">
        <v>1219</v>
      </c>
      <c r="F1646" s="334" t="str">
        <f t="shared" si="144"/>
        <v>N0615_―</v>
      </c>
      <c r="I1646" s="8" t="s">
        <v>921</v>
      </c>
    </row>
    <row r="1647" spans="4:9">
      <c r="D1647" s="20" t="s">
        <v>19</v>
      </c>
      <c r="E1647" s="275" t="s">
        <v>1219</v>
      </c>
      <c r="F1647" s="334" t="str">
        <f t="shared" si="144"/>
        <v>N0616_―</v>
      </c>
      <c r="I1647" s="8" t="s">
        <v>921</v>
      </c>
    </row>
    <row r="1648" spans="4:9">
      <c r="D1648" s="20" t="s">
        <v>20</v>
      </c>
      <c r="E1648" s="275" t="s">
        <v>1219</v>
      </c>
      <c r="F1648" s="334" t="str">
        <f t="shared" si="144"/>
        <v>N0617_―</v>
      </c>
      <c r="I1648" s="8" t="s">
        <v>921</v>
      </c>
    </row>
    <row r="1649" spans="4:9">
      <c r="D1649" s="20" t="s">
        <v>972</v>
      </c>
      <c r="E1649" s="275" t="s">
        <v>1219</v>
      </c>
      <c r="F1649" s="334" t="str">
        <f t="shared" si="144"/>
        <v>N0618_―</v>
      </c>
      <c r="I1649" s="8" t="s">
        <v>921</v>
      </c>
    </row>
    <row r="1650" spans="4:9">
      <c r="D1650" s="20" t="s">
        <v>973</v>
      </c>
      <c r="E1650" s="275" t="s">
        <v>1219</v>
      </c>
      <c r="F1650" s="334" t="str">
        <f t="shared" si="144"/>
        <v>N0619_―</v>
      </c>
      <c r="I1650" s="8" t="s">
        <v>921</v>
      </c>
    </row>
    <row r="1651" spans="4:9">
      <c r="D1651" s="20" t="s">
        <v>974</v>
      </c>
      <c r="E1651" s="275" t="s">
        <v>1219</v>
      </c>
      <c r="F1651" s="334" t="str">
        <f t="shared" si="144"/>
        <v>N0620_―</v>
      </c>
      <c r="I1651" s="8" t="s">
        <v>921</v>
      </c>
    </row>
    <row r="1652" spans="4:9">
      <c r="D1652" s="20" t="s">
        <v>975</v>
      </c>
      <c r="E1652" s="275" t="s">
        <v>1219</v>
      </c>
      <c r="F1652" s="334" t="str">
        <f t="shared" si="144"/>
        <v>N0621_―</v>
      </c>
      <c r="I1652" s="8" t="s">
        <v>921</v>
      </c>
    </row>
    <row r="1653" spans="4:9">
      <c r="D1653" s="20" t="s">
        <v>976</v>
      </c>
      <c r="E1653" s="275" t="s">
        <v>1219</v>
      </c>
      <c r="F1653" s="334" t="str">
        <f t="shared" si="144"/>
        <v>N0622_―</v>
      </c>
      <c r="I1653" s="8" t="s">
        <v>921</v>
      </c>
    </row>
    <row r="1654" spans="4:9">
      <c r="D1654" s="20" t="s">
        <v>977</v>
      </c>
      <c r="E1654" s="275" t="s">
        <v>1219</v>
      </c>
      <c r="F1654" s="334" t="str">
        <f t="shared" si="144"/>
        <v>N0623_―</v>
      </c>
      <c r="I1654" s="8" t="s">
        <v>921</v>
      </c>
    </row>
    <row r="1655" spans="4:9">
      <c r="D1655" s="20" t="s">
        <v>978</v>
      </c>
      <c r="E1655" s="275" t="s">
        <v>1219</v>
      </c>
      <c r="F1655" s="334" t="str">
        <f t="shared" si="144"/>
        <v>N0624_―</v>
      </c>
      <c r="I1655" s="8" t="s">
        <v>921</v>
      </c>
    </row>
    <row r="1656" spans="4:9">
      <c r="D1656" s="20" t="s">
        <v>979</v>
      </c>
      <c r="E1656" s="275" t="s">
        <v>1219</v>
      </c>
      <c r="F1656" s="334" t="str">
        <f t="shared" si="144"/>
        <v>N0625_―</v>
      </c>
      <c r="I1656" s="8" t="s">
        <v>921</v>
      </c>
    </row>
    <row r="1657" spans="4:9">
      <c r="D1657" s="20" t="s">
        <v>980</v>
      </c>
      <c r="E1657" s="275" t="s">
        <v>1219</v>
      </c>
      <c r="F1657" s="334" t="str">
        <f t="shared" si="144"/>
        <v>N0626_―</v>
      </c>
      <c r="I1657" s="8" t="s">
        <v>921</v>
      </c>
    </row>
    <row r="1658" spans="4:9">
      <c r="D1658" s="20" t="s">
        <v>981</v>
      </c>
      <c r="E1658" s="275" t="s">
        <v>1219</v>
      </c>
      <c r="F1658" s="334" t="str">
        <f t="shared" si="144"/>
        <v>N0627_―</v>
      </c>
      <c r="I1658" s="8" t="s">
        <v>921</v>
      </c>
    </row>
    <row r="1659" spans="4:9">
      <c r="D1659" s="20" t="s">
        <v>982</v>
      </c>
      <c r="E1659" s="275" t="s">
        <v>1219</v>
      </c>
      <c r="F1659" s="334" t="str">
        <f t="shared" si="144"/>
        <v>N0628_―</v>
      </c>
      <c r="I1659" s="8" t="s">
        <v>921</v>
      </c>
    </row>
    <row r="1660" spans="4:9">
      <c r="D1660" s="20" t="s">
        <v>983</v>
      </c>
      <c r="E1660" s="275" t="s">
        <v>1219</v>
      </c>
      <c r="F1660" s="334" t="str">
        <f t="shared" si="144"/>
        <v>N0629_―</v>
      </c>
      <c r="I1660" s="8" t="s">
        <v>921</v>
      </c>
    </row>
    <row r="1661" spans="4:9">
      <c r="D1661" s="20" t="s">
        <v>984</v>
      </c>
      <c r="E1661" s="275" t="s">
        <v>1219</v>
      </c>
      <c r="F1661" s="334" t="str">
        <f t="shared" si="144"/>
        <v>N0630_―</v>
      </c>
      <c r="I1661" s="8" t="s">
        <v>921</v>
      </c>
    </row>
    <row r="1662" spans="4:9">
      <c r="D1662" s="20" t="s">
        <v>985</v>
      </c>
      <c r="E1662" s="275" t="s">
        <v>1219</v>
      </c>
      <c r="F1662" s="334" t="str">
        <f t="shared" si="144"/>
        <v>N0631_―</v>
      </c>
      <c r="I1662" s="8" t="s">
        <v>921</v>
      </c>
    </row>
    <row r="1663" spans="4:9">
      <c r="D1663" s="20" t="s">
        <v>986</v>
      </c>
      <c r="E1663" s="275" t="s">
        <v>1219</v>
      </c>
      <c r="F1663" s="334" t="str">
        <f t="shared" si="144"/>
        <v>N0632_―</v>
      </c>
      <c r="I1663" s="8" t="s">
        <v>921</v>
      </c>
    </row>
    <row r="1664" spans="4:9">
      <c r="D1664" s="20" t="s">
        <v>987</v>
      </c>
      <c r="E1664" s="275" t="s">
        <v>1219</v>
      </c>
      <c r="F1664" s="334" t="str">
        <f t="shared" si="144"/>
        <v>N0633_―</v>
      </c>
      <c r="I1664" s="8" t="s">
        <v>921</v>
      </c>
    </row>
    <row r="1665" spans="4:9">
      <c r="D1665" s="20" t="s">
        <v>988</v>
      </c>
      <c r="E1665" s="275" t="s">
        <v>1219</v>
      </c>
      <c r="F1665" s="334" t="str">
        <f t="shared" si="144"/>
        <v>N0634_―</v>
      </c>
      <c r="I1665" s="8" t="s">
        <v>921</v>
      </c>
    </row>
    <row r="1666" spans="4:9">
      <c r="D1666" s="20" t="s">
        <v>989</v>
      </c>
      <c r="E1666" s="275" t="s">
        <v>1219</v>
      </c>
      <c r="F1666" s="334" t="str">
        <f t="shared" si="144"/>
        <v>N0635_―</v>
      </c>
      <c r="I1666" s="8" t="s">
        <v>921</v>
      </c>
    </row>
    <row r="1667" spans="4:9">
      <c r="D1667" s="20" t="s">
        <v>1004</v>
      </c>
      <c r="E1667" s="275" t="s">
        <v>1219</v>
      </c>
      <c r="F1667" s="334" t="str">
        <f t="shared" si="144"/>
        <v>N0636_―</v>
      </c>
      <c r="I1667" s="8" t="s">
        <v>921</v>
      </c>
    </row>
    <row r="1668" spans="4:9">
      <c r="D1668" s="20" t="s">
        <v>990</v>
      </c>
      <c r="E1668" s="275" t="s">
        <v>1219</v>
      </c>
      <c r="F1668" s="334" t="str">
        <f t="shared" si="144"/>
        <v>N0637_―</v>
      </c>
      <c r="I1668" s="8" t="s">
        <v>921</v>
      </c>
    </row>
    <row r="1669" spans="4:9">
      <c r="D1669" s="20" t="s">
        <v>991</v>
      </c>
      <c r="E1669" s="275" t="s">
        <v>1219</v>
      </c>
      <c r="F1669" s="334" t="str">
        <f t="shared" si="144"/>
        <v>N0638_―</v>
      </c>
      <c r="I1669" s="8" t="s">
        <v>921</v>
      </c>
    </row>
    <row r="1670" spans="4:9">
      <c r="D1670" s="20" t="s">
        <v>22</v>
      </c>
      <c r="E1670" s="275" t="s">
        <v>1219</v>
      </c>
      <c r="F1670" s="334" t="str">
        <f t="shared" si="144"/>
        <v>N0639_―</v>
      </c>
      <c r="I1670" s="8" t="s">
        <v>921</v>
      </c>
    </row>
    <row r="1671" spans="4:9">
      <c r="D1671" s="20" t="s">
        <v>23</v>
      </c>
      <c r="E1671" s="275" t="s">
        <v>1219</v>
      </c>
      <c r="F1671" s="334" t="str">
        <f t="shared" si="144"/>
        <v>N0640_―</v>
      </c>
      <c r="I1671" s="8" t="s">
        <v>921</v>
      </c>
    </row>
    <row r="1672" spans="4:9">
      <c r="D1672" s="20" t="s">
        <v>24</v>
      </c>
      <c r="E1672" s="275" t="s">
        <v>1219</v>
      </c>
      <c r="F1672" s="334" t="str">
        <f t="shared" si="144"/>
        <v>N0641_―</v>
      </c>
      <c r="I1672" s="8" t="s">
        <v>921</v>
      </c>
    </row>
    <row r="1673" spans="4:9">
      <c r="D1673" s="20" t="s">
        <v>25</v>
      </c>
      <c r="E1673" s="275" t="s">
        <v>1219</v>
      </c>
      <c r="F1673" s="334" t="str">
        <f t="shared" si="144"/>
        <v>N0642_―</v>
      </c>
      <c r="I1673" s="8" t="s">
        <v>921</v>
      </c>
    </row>
    <row r="1674" spans="4:9">
      <c r="D1674" s="20" t="s">
        <v>26</v>
      </c>
      <c r="E1674" s="275" t="s">
        <v>1219</v>
      </c>
      <c r="F1674" s="334" t="str">
        <f t="shared" si="144"/>
        <v>N0643_―</v>
      </c>
      <c r="I1674" s="8" t="s">
        <v>921</v>
      </c>
    </row>
    <row r="1675" spans="4:9">
      <c r="D1675" s="20" t="s">
        <v>27</v>
      </c>
      <c r="E1675" s="275" t="s">
        <v>1219</v>
      </c>
      <c r="F1675" s="334" t="str">
        <f t="shared" si="144"/>
        <v>N0644_―</v>
      </c>
      <c r="I1675" s="8" t="s">
        <v>921</v>
      </c>
    </row>
    <row r="1676" spans="4:9">
      <c r="D1676" s="20" t="s">
        <v>28</v>
      </c>
      <c r="E1676" s="275" t="s">
        <v>1219</v>
      </c>
      <c r="F1676" s="334" t="str">
        <f t="shared" si="144"/>
        <v>N0701_―</v>
      </c>
      <c r="I1676" s="8" t="s">
        <v>921</v>
      </c>
    </row>
    <row r="1677" spans="4:9">
      <c r="D1677" s="20" t="s">
        <v>29</v>
      </c>
      <c r="E1677" s="275" t="s">
        <v>1219</v>
      </c>
      <c r="F1677" s="334" t="str">
        <f t="shared" si="144"/>
        <v>N0702_―</v>
      </c>
      <c r="I1677" s="8" t="s">
        <v>921</v>
      </c>
    </row>
    <row r="1678" spans="4:9">
      <c r="D1678" s="20" t="s">
        <v>30</v>
      </c>
      <c r="E1678" s="275" t="s">
        <v>1219</v>
      </c>
      <c r="F1678" s="334" t="str">
        <f t="shared" si="144"/>
        <v>N0703_―</v>
      </c>
      <c r="I1678" s="8" t="s">
        <v>921</v>
      </c>
    </row>
    <row r="1679" spans="4:9">
      <c r="D1679" s="20" t="s">
        <v>31</v>
      </c>
      <c r="E1679" s="275" t="s">
        <v>1219</v>
      </c>
      <c r="F1679" s="334" t="str">
        <f t="shared" si="144"/>
        <v>N0704_―</v>
      </c>
      <c r="I1679" s="8" t="s">
        <v>921</v>
      </c>
    </row>
    <row r="1680" spans="4:9">
      <c r="D1680" s="20" t="s">
        <v>32</v>
      </c>
      <c r="E1680" s="275" t="s">
        <v>1219</v>
      </c>
      <c r="F1680" s="334" t="str">
        <f t="shared" si="144"/>
        <v>N0705_―</v>
      </c>
      <c r="I1680" s="8" t="s">
        <v>921</v>
      </c>
    </row>
    <row r="1681" spans="4:9">
      <c r="D1681" s="20" t="s">
        <v>33</v>
      </c>
      <c r="E1681" s="275" t="s">
        <v>1219</v>
      </c>
      <c r="F1681" s="334" t="str">
        <f t="shared" si="144"/>
        <v>N0706_―</v>
      </c>
      <c r="I1681" s="8" t="s">
        <v>921</v>
      </c>
    </row>
    <row r="1682" spans="4:9">
      <c r="D1682" s="20" t="s">
        <v>34</v>
      </c>
      <c r="E1682" s="275" t="s">
        <v>1219</v>
      </c>
      <c r="F1682" s="334" t="str">
        <f t="shared" ref="F1682:F1745" si="145">LEFT(D1682,5)&amp;"_"&amp;LEFT(E1682,2)</f>
        <v>N0707_―</v>
      </c>
      <c r="I1682" s="8" t="s">
        <v>921</v>
      </c>
    </row>
    <row r="1683" spans="4:9">
      <c r="D1683" s="20" t="s">
        <v>35</v>
      </c>
      <c r="E1683" s="275" t="s">
        <v>1219</v>
      </c>
      <c r="F1683" s="334" t="str">
        <f t="shared" si="145"/>
        <v>N0708_―</v>
      </c>
      <c r="I1683" s="8" t="s">
        <v>921</v>
      </c>
    </row>
    <row r="1684" spans="4:9">
      <c r="D1684" s="20" t="s">
        <v>36</v>
      </c>
      <c r="E1684" s="275" t="s">
        <v>1219</v>
      </c>
      <c r="F1684" s="334" t="str">
        <f t="shared" si="145"/>
        <v>N0709_―</v>
      </c>
      <c r="I1684" s="8" t="s">
        <v>921</v>
      </c>
    </row>
    <row r="1685" spans="4:9">
      <c r="D1685" s="20" t="s">
        <v>37</v>
      </c>
      <c r="E1685" s="275" t="s">
        <v>1219</v>
      </c>
      <c r="F1685" s="334" t="str">
        <f t="shared" si="145"/>
        <v>N0710_―</v>
      </c>
      <c r="I1685" s="8" t="s">
        <v>921</v>
      </c>
    </row>
    <row r="1686" spans="4:9">
      <c r="D1686" s="20" t="s">
        <v>38</v>
      </c>
      <c r="E1686" s="275" t="s">
        <v>1219</v>
      </c>
      <c r="F1686" s="334" t="str">
        <f t="shared" si="145"/>
        <v>N0711_―</v>
      </c>
      <c r="I1686" s="8" t="s">
        <v>921</v>
      </c>
    </row>
    <row r="1687" spans="4:9">
      <c r="D1687" s="20" t="s">
        <v>39</v>
      </c>
      <c r="E1687" s="275" t="s">
        <v>1219</v>
      </c>
      <c r="F1687" s="334" t="str">
        <f t="shared" si="145"/>
        <v>N0712_―</v>
      </c>
      <c r="I1687" s="8" t="s">
        <v>921</v>
      </c>
    </row>
    <row r="1688" spans="4:9">
      <c r="D1688" s="20" t="s">
        <v>40</v>
      </c>
      <c r="E1688" s="275" t="s">
        <v>1219</v>
      </c>
      <c r="F1688" s="334" t="str">
        <f t="shared" si="145"/>
        <v>N0713_―</v>
      </c>
      <c r="I1688" s="8" t="s">
        <v>921</v>
      </c>
    </row>
    <row r="1689" spans="4:9">
      <c r="D1689" s="20" t="s">
        <v>41</v>
      </c>
      <c r="E1689" s="275" t="s">
        <v>1219</v>
      </c>
      <c r="F1689" s="334" t="str">
        <f t="shared" si="145"/>
        <v>N0801_―</v>
      </c>
      <c r="I1689" s="8" t="s">
        <v>921</v>
      </c>
    </row>
    <row r="1690" spans="4:9">
      <c r="D1690" s="20" t="s">
        <v>42</v>
      </c>
      <c r="E1690" s="275" t="s">
        <v>1219</v>
      </c>
      <c r="F1690" s="334" t="str">
        <f t="shared" si="145"/>
        <v>N0802_―</v>
      </c>
      <c r="I1690" s="8" t="s">
        <v>921</v>
      </c>
    </row>
    <row r="1691" spans="4:9">
      <c r="D1691" s="20" t="s">
        <v>43</v>
      </c>
      <c r="E1691" s="275" t="s">
        <v>1219</v>
      </c>
      <c r="F1691" s="334" t="str">
        <f t="shared" si="145"/>
        <v>N0803_―</v>
      </c>
      <c r="I1691" s="8" t="s">
        <v>921</v>
      </c>
    </row>
    <row r="1692" spans="4:9">
      <c r="D1692" s="20" t="s">
        <v>44</v>
      </c>
      <c r="E1692" s="275" t="s">
        <v>1219</v>
      </c>
      <c r="F1692" s="334" t="str">
        <f t="shared" si="145"/>
        <v>N0804_―</v>
      </c>
      <c r="I1692" s="8" t="s">
        <v>921</v>
      </c>
    </row>
    <row r="1693" spans="4:9">
      <c r="D1693" s="20" t="s">
        <v>45</v>
      </c>
      <c r="E1693" s="275" t="s">
        <v>1219</v>
      </c>
      <c r="F1693" s="334" t="str">
        <f t="shared" si="145"/>
        <v>N0805_―</v>
      </c>
      <c r="I1693" s="8" t="s">
        <v>921</v>
      </c>
    </row>
    <row r="1694" spans="4:9">
      <c r="D1694" s="20" t="s">
        <v>46</v>
      </c>
      <c r="E1694" s="275" t="s">
        <v>1219</v>
      </c>
      <c r="F1694" s="334" t="str">
        <f t="shared" si="145"/>
        <v>N0806_―</v>
      </c>
      <c r="I1694" s="8" t="s">
        <v>921</v>
      </c>
    </row>
    <row r="1695" spans="4:9">
      <c r="D1695" s="20" t="s">
        <v>47</v>
      </c>
      <c r="E1695" s="275" t="s">
        <v>1219</v>
      </c>
      <c r="F1695" s="334" t="str">
        <f t="shared" si="145"/>
        <v>N0807_―</v>
      </c>
      <c r="I1695" s="8" t="s">
        <v>921</v>
      </c>
    </row>
    <row r="1696" spans="4:9">
      <c r="D1696" s="20" t="s">
        <v>48</v>
      </c>
      <c r="E1696" s="275" t="s">
        <v>1219</v>
      </c>
      <c r="F1696" s="334" t="str">
        <f t="shared" si="145"/>
        <v>N0808_―</v>
      </c>
      <c r="I1696" s="8" t="s">
        <v>921</v>
      </c>
    </row>
    <row r="1697" spans="4:9">
      <c r="D1697" s="20" t="s">
        <v>49</v>
      </c>
      <c r="E1697" s="275" t="s">
        <v>1219</v>
      </c>
      <c r="F1697" s="334" t="str">
        <f t="shared" si="145"/>
        <v>N0809_―</v>
      </c>
      <c r="I1697" s="8" t="s">
        <v>921</v>
      </c>
    </row>
    <row r="1698" spans="4:9">
      <c r="D1698" s="20" t="s">
        <v>50</v>
      </c>
      <c r="E1698" s="275" t="s">
        <v>1219</v>
      </c>
      <c r="F1698" s="334" t="str">
        <f t="shared" si="145"/>
        <v>N0810_―</v>
      </c>
      <c r="I1698" s="8" t="s">
        <v>921</v>
      </c>
    </row>
    <row r="1699" spans="4:9">
      <c r="D1699" s="20" t="s">
        <v>51</v>
      </c>
      <c r="E1699" s="275" t="s">
        <v>1219</v>
      </c>
      <c r="F1699" s="334" t="str">
        <f t="shared" si="145"/>
        <v>N0811_―</v>
      </c>
      <c r="I1699" s="8" t="s">
        <v>921</v>
      </c>
    </row>
    <row r="1700" spans="4:9">
      <c r="D1700" s="20" t="s">
        <v>52</v>
      </c>
      <c r="E1700" s="275" t="s">
        <v>1219</v>
      </c>
      <c r="F1700" s="334" t="str">
        <f t="shared" si="145"/>
        <v>N0812_―</v>
      </c>
      <c r="I1700" s="8" t="s">
        <v>921</v>
      </c>
    </row>
    <row r="1701" spans="4:9">
      <c r="D1701" s="20" t="s">
        <v>53</v>
      </c>
      <c r="E1701" s="275" t="s">
        <v>1219</v>
      </c>
      <c r="F1701" s="334" t="str">
        <f t="shared" si="145"/>
        <v>N0813_―</v>
      </c>
      <c r="I1701" s="8" t="s">
        <v>921</v>
      </c>
    </row>
    <row r="1702" spans="4:9">
      <c r="D1702" s="20" t="s">
        <v>54</v>
      </c>
      <c r="E1702" s="275" t="s">
        <v>1219</v>
      </c>
      <c r="F1702" s="334" t="str">
        <f t="shared" si="145"/>
        <v>N0814_―</v>
      </c>
      <c r="I1702" s="8" t="s">
        <v>921</v>
      </c>
    </row>
    <row r="1703" spans="4:9">
      <c r="D1703" s="20" t="s">
        <v>55</v>
      </c>
      <c r="E1703" s="275" t="s">
        <v>1219</v>
      </c>
      <c r="F1703" s="334" t="str">
        <f t="shared" si="145"/>
        <v>N0815_―</v>
      </c>
      <c r="I1703" s="8" t="s">
        <v>921</v>
      </c>
    </row>
    <row r="1704" spans="4:9">
      <c r="D1704" s="20" t="s">
        <v>56</v>
      </c>
      <c r="E1704" s="275" t="s">
        <v>1219</v>
      </c>
      <c r="F1704" s="334" t="str">
        <f t="shared" si="145"/>
        <v>N0816_―</v>
      </c>
      <c r="I1704" s="8" t="s">
        <v>921</v>
      </c>
    </row>
    <row r="1705" spans="4:9">
      <c r="D1705" s="20" t="s">
        <v>57</v>
      </c>
      <c r="E1705" s="275" t="s">
        <v>1219</v>
      </c>
      <c r="F1705" s="334" t="str">
        <f t="shared" si="145"/>
        <v>N0817_―</v>
      </c>
      <c r="I1705" s="8" t="s">
        <v>921</v>
      </c>
    </row>
    <row r="1706" spans="4:9">
      <c r="D1706" s="20" t="s">
        <v>58</v>
      </c>
      <c r="E1706" s="275" t="s">
        <v>1219</v>
      </c>
      <c r="F1706" s="334" t="str">
        <f t="shared" si="145"/>
        <v>N0818_―</v>
      </c>
      <c r="I1706" s="8" t="s">
        <v>921</v>
      </c>
    </row>
    <row r="1707" spans="4:9">
      <c r="D1707" s="20" t="s">
        <v>59</v>
      </c>
      <c r="E1707" s="275" t="s">
        <v>1219</v>
      </c>
      <c r="F1707" s="334" t="str">
        <f t="shared" si="145"/>
        <v>N0819_―</v>
      </c>
      <c r="I1707" s="8" t="s">
        <v>921</v>
      </c>
    </row>
    <row r="1708" spans="4:9">
      <c r="D1708" s="20" t="s">
        <v>60</v>
      </c>
      <c r="E1708" s="275" t="s">
        <v>1219</v>
      </c>
      <c r="F1708" s="334" t="str">
        <f t="shared" si="145"/>
        <v>N0820_―</v>
      </c>
      <c r="I1708" s="8" t="s">
        <v>921</v>
      </c>
    </row>
    <row r="1709" spans="4:9">
      <c r="D1709" s="20" t="s">
        <v>61</v>
      </c>
      <c r="E1709" s="275" t="s">
        <v>1219</v>
      </c>
      <c r="F1709" s="334" t="str">
        <f t="shared" si="145"/>
        <v>N0821_―</v>
      </c>
      <c r="I1709" s="8" t="s">
        <v>921</v>
      </c>
    </row>
    <row r="1710" spans="4:9">
      <c r="D1710" s="20" t="s">
        <v>62</v>
      </c>
      <c r="E1710" s="275" t="s">
        <v>1219</v>
      </c>
      <c r="F1710" s="334" t="str">
        <f t="shared" si="145"/>
        <v>N0822_―</v>
      </c>
      <c r="I1710" s="8" t="s">
        <v>921</v>
      </c>
    </row>
    <row r="1711" spans="4:9">
      <c r="D1711" s="20" t="s">
        <v>63</v>
      </c>
      <c r="E1711" s="275" t="s">
        <v>1219</v>
      </c>
      <c r="F1711" s="334" t="str">
        <f t="shared" si="145"/>
        <v>N0823_―</v>
      </c>
      <c r="I1711" s="8" t="s">
        <v>921</v>
      </c>
    </row>
    <row r="1712" spans="4:9">
      <c r="D1712" s="20" t="s">
        <v>64</v>
      </c>
      <c r="E1712" s="275" t="s">
        <v>1219</v>
      </c>
      <c r="F1712" s="334" t="str">
        <f t="shared" si="145"/>
        <v>N0824_―</v>
      </c>
      <c r="I1712" s="8" t="s">
        <v>921</v>
      </c>
    </row>
    <row r="1713" spans="4:9">
      <c r="D1713" s="20" t="s">
        <v>65</v>
      </c>
      <c r="E1713" s="275" t="s">
        <v>1219</v>
      </c>
      <c r="F1713" s="334" t="str">
        <f t="shared" si="145"/>
        <v>N0825_―</v>
      </c>
      <c r="I1713" s="8" t="s">
        <v>921</v>
      </c>
    </row>
    <row r="1714" spans="4:9">
      <c r="D1714" s="20" t="s">
        <v>66</v>
      </c>
      <c r="E1714" s="275" t="s">
        <v>1219</v>
      </c>
      <c r="F1714" s="334" t="str">
        <f t="shared" si="145"/>
        <v>N0826_―</v>
      </c>
      <c r="I1714" s="8" t="s">
        <v>921</v>
      </c>
    </row>
    <row r="1715" spans="4:9">
      <c r="D1715" s="20" t="s">
        <v>67</v>
      </c>
      <c r="E1715" s="275" t="s">
        <v>1219</v>
      </c>
      <c r="F1715" s="334" t="str">
        <f t="shared" si="145"/>
        <v>N0827_―</v>
      </c>
      <c r="I1715" s="8" t="s">
        <v>921</v>
      </c>
    </row>
    <row r="1716" spans="4:9">
      <c r="D1716" s="20" t="s">
        <v>68</v>
      </c>
      <c r="E1716" s="275" t="s">
        <v>1219</v>
      </c>
      <c r="F1716" s="334" t="str">
        <f t="shared" si="145"/>
        <v>N0828_―</v>
      </c>
      <c r="I1716" s="8" t="s">
        <v>921</v>
      </c>
    </row>
    <row r="1717" spans="4:9">
      <c r="D1717" s="20" t="s">
        <v>69</v>
      </c>
      <c r="E1717" s="275" t="s">
        <v>1219</v>
      </c>
      <c r="F1717" s="334" t="str">
        <f t="shared" si="145"/>
        <v>N0829_―</v>
      </c>
      <c r="I1717" s="8" t="s">
        <v>921</v>
      </c>
    </row>
    <row r="1718" spans="4:9">
      <c r="D1718" s="20" t="s">
        <v>70</v>
      </c>
      <c r="E1718" s="275" t="s">
        <v>1219</v>
      </c>
      <c r="F1718" s="334" t="str">
        <f t="shared" si="145"/>
        <v>N0830_―</v>
      </c>
      <c r="I1718" s="8" t="s">
        <v>921</v>
      </c>
    </row>
    <row r="1719" spans="4:9">
      <c r="D1719" s="20" t="s">
        <v>71</v>
      </c>
      <c r="E1719" s="275" t="s">
        <v>1219</v>
      </c>
      <c r="F1719" s="334" t="str">
        <f t="shared" si="145"/>
        <v>N0831_―</v>
      </c>
      <c r="I1719" s="8" t="s">
        <v>921</v>
      </c>
    </row>
    <row r="1720" spans="4:9">
      <c r="D1720" s="20" t="s">
        <v>72</v>
      </c>
      <c r="E1720" s="275" t="s">
        <v>1219</v>
      </c>
      <c r="F1720" s="334" t="str">
        <f t="shared" si="145"/>
        <v>N0832_―</v>
      </c>
      <c r="I1720" s="8" t="s">
        <v>921</v>
      </c>
    </row>
    <row r="1721" spans="4:9">
      <c r="D1721" s="20" t="s">
        <v>73</v>
      </c>
      <c r="E1721" s="275" t="s">
        <v>1219</v>
      </c>
      <c r="F1721" s="334" t="str">
        <f t="shared" si="145"/>
        <v>N0833_―</v>
      </c>
      <c r="I1721" s="8" t="s">
        <v>921</v>
      </c>
    </row>
    <row r="1722" spans="4:9">
      <c r="D1722" s="20" t="s">
        <v>74</v>
      </c>
      <c r="E1722" s="275" t="s">
        <v>1219</v>
      </c>
      <c r="F1722" s="334" t="str">
        <f t="shared" si="145"/>
        <v>N0834_―</v>
      </c>
      <c r="I1722" s="8" t="s">
        <v>921</v>
      </c>
    </row>
    <row r="1723" spans="4:9">
      <c r="D1723" s="20" t="s">
        <v>75</v>
      </c>
      <c r="E1723" s="275" t="s">
        <v>1219</v>
      </c>
      <c r="F1723" s="334" t="str">
        <f t="shared" si="145"/>
        <v>N0835_―</v>
      </c>
      <c r="I1723" s="8" t="s">
        <v>921</v>
      </c>
    </row>
    <row r="1724" spans="4:9">
      <c r="D1724" s="20" t="s">
        <v>76</v>
      </c>
      <c r="E1724" s="275" t="s">
        <v>1219</v>
      </c>
      <c r="F1724" s="334" t="str">
        <f t="shared" si="145"/>
        <v>N0836_―</v>
      </c>
      <c r="I1724" s="8" t="s">
        <v>921</v>
      </c>
    </row>
    <row r="1725" spans="4:9">
      <c r="D1725" s="20" t="s">
        <v>77</v>
      </c>
      <c r="E1725" s="275" t="s">
        <v>1219</v>
      </c>
      <c r="F1725" s="334" t="str">
        <f t="shared" si="145"/>
        <v>N0837_―</v>
      </c>
      <c r="I1725" s="8" t="s">
        <v>921</v>
      </c>
    </row>
    <row r="1726" spans="4:9">
      <c r="D1726" s="20" t="s">
        <v>78</v>
      </c>
      <c r="E1726" s="275" t="s">
        <v>1219</v>
      </c>
      <c r="F1726" s="334" t="str">
        <f t="shared" si="145"/>
        <v>N0838_―</v>
      </c>
      <c r="I1726" s="8" t="s">
        <v>921</v>
      </c>
    </row>
    <row r="1727" spans="4:9">
      <c r="D1727" s="20" t="s">
        <v>79</v>
      </c>
      <c r="E1727" s="275" t="s">
        <v>1219</v>
      </c>
      <c r="F1727" s="334" t="str">
        <f t="shared" si="145"/>
        <v>N0839_―</v>
      </c>
      <c r="I1727" s="8" t="s">
        <v>921</v>
      </c>
    </row>
    <row r="1728" spans="4:9">
      <c r="D1728" s="20" t="s">
        <v>80</v>
      </c>
      <c r="E1728" s="275" t="s">
        <v>1219</v>
      </c>
      <c r="F1728" s="334" t="str">
        <f t="shared" si="145"/>
        <v>N0840_―</v>
      </c>
      <c r="I1728" s="8" t="s">
        <v>921</v>
      </c>
    </row>
    <row r="1729" spans="4:9">
      <c r="D1729" s="20" t="s">
        <v>81</v>
      </c>
      <c r="E1729" s="275" t="s">
        <v>1219</v>
      </c>
      <c r="F1729" s="334" t="str">
        <f t="shared" si="145"/>
        <v>N0841_―</v>
      </c>
      <c r="I1729" s="8" t="s">
        <v>921</v>
      </c>
    </row>
    <row r="1730" spans="4:9">
      <c r="D1730" s="20" t="s">
        <v>82</v>
      </c>
      <c r="E1730" s="275" t="s">
        <v>1219</v>
      </c>
      <c r="F1730" s="334" t="str">
        <f t="shared" si="145"/>
        <v>N0842_―</v>
      </c>
      <c r="I1730" s="8" t="s">
        <v>921</v>
      </c>
    </row>
    <row r="1731" spans="4:9">
      <c r="D1731" s="20" t="s">
        <v>83</v>
      </c>
      <c r="E1731" s="275" t="s">
        <v>1219</v>
      </c>
      <c r="F1731" s="334" t="str">
        <f t="shared" si="145"/>
        <v>N0843_―</v>
      </c>
      <c r="I1731" s="8" t="s">
        <v>921</v>
      </c>
    </row>
    <row r="1732" spans="4:9">
      <c r="D1732" s="20" t="s">
        <v>84</v>
      </c>
      <c r="E1732" s="275" t="s">
        <v>1219</v>
      </c>
      <c r="F1732" s="334" t="str">
        <f t="shared" si="145"/>
        <v>N0844_―</v>
      </c>
      <c r="I1732" s="8" t="s">
        <v>921</v>
      </c>
    </row>
    <row r="1733" spans="4:9">
      <c r="D1733" s="20" t="s">
        <v>85</v>
      </c>
      <c r="E1733" s="275" t="s">
        <v>1219</v>
      </c>
      <c r="F1733" s="334" t="str">
        <f t="shared" si="145"/>
        <v>N0845_―</v>
      </c>
      <c r="I1733" s="8" t="s">
        <v>921</v>
      </c>
    </row>
    <row r="1734" spans="4:9">
      <c r="D1734" s="20" t="s">
        <v>86</v>
      </c>
      <c r="E1734" s="275" t="s">
        <v>1219</v>
      </c>
      <c r="F1734" s="334" t="str">
        <f t="shared" si="145"/>
        <v>N0846_―</v>
      </c>
      <c r="I1734" s="8" t="s">
        <v>921</v>
      </c>
    </row>
    <row r="1735" spans="4:9">
      <c r="D1735" s="20" t="s">
        <v>87</v>
      </c>
      <c r="E1735" s="275" t="s">
        <v>1219</v>
      </c>
      <c r="F1735" s="334" t="str">
        <f t="shared" si="145"/>
        <v>N0847_―</v>
      </c>
      <c r="I1735" s="8" t="s">
        <v>921</v>
      </c>
    </row>
    <row r="1736" spans="4:9">
      <c r="D1736" s="20" t="s">
        <v>88</v>
      </c>
      <c r="E1736" s="275" t="s">
        <v>1219</v>
      </c>
      <c r="F1736" s="334" t="str">
        <f t="shared" si="145"/>
        <v>N0848_―</v>
      </c>
      <c r="I1736" s="8" t="s">
        <v>921</v>
      </c>
    </row>
    <row r="1737" spans="4:9">
      <c r="D1737" s="20" t="s">
        <v>89</v>
      </c>
      <c r="E1737" s="275" t="s">
        <v>1219</v>
      </c>
      <c r="F1737" s="334" t="str">
        <f t="shared" si="145"/>
        <v>N0849_―</v>
      </c>
      <c r="I1737" s="8" t="s">
        <v>921</v>
      </c>
    </row>
    <row r="1738" spans="4:9">
      <c r="D1738" s="20" t="s">
        <v>90</v>
      </c>
      <c r="E1738" s="275" t="s">
        <v>1219</v>
      </c>
      <c r="F1738" s="334" t="str">
        <f t="shared" si="145"/>
        <v>N0850_―</v>
      </c>
      <c r="I1738" s="8" t="s">
        <v>921</v>
      </c>
    </row>
    <row r="1739" spans="4:9">
      <c r="D1739" s="20" t="s">
        <v>91</v>
      </c>
      <c r="E1739" s="275" t="s">
        <v>1219</v>
      </c>
      <c r="F1739" s="334" t="str">
        <f t="shared" si="145"/>
        <v>N0851_―</v>
      </c>
      <c r="I1739" s="8" t="s">
        <v>921</v>
      </c>
    </row>
    <row r="1740" spans="4:9">
      <c r="D1740" s="20" t="s">
        <v>92</v>
      </c>
      <c r="E1740" s="275" t="s">
        <v>1219</v>
      </c>
      <c r="F1740" s="334" t="str">
        <f t="shared" si="145"/>
        <v>N0852_―</v>
      </c>
      <c r="I1740" s="8" t="s">
        <v>921</v>
      </c>
    </row>
    <row r="1741" spans="4:9">
      <c r="D1741" s="20" t="s">
        <v>93</v>
      </c>
      <c r="E1741" s="275" t="s">
        <v>1219</v>
      </c>
      <c r="F1741" s="334" t="str">
        <f t="shared" si="145"/>
        <v>N0853_―</v>
      </c>
      <c r="I1741" s="8" t="s">
        <v>921</v>
      </c>
    </row>
    <row r="1742" spans="4:9">
      <c r="D1742" s="20" t="s">
        <v>94</v>
      </c>
      <c r="E1742" s="275" t="s">
        <v>1219</v>
      </c>
      <c r="F1742" s="334" t="str">
        <f t="shared" si="145"/>
        <v>N0854_―</v>
      </c>
      <c r="I1742" s="8" t="s">
        <v>921</v>
      </c>
    </row>
    <row r="1743" spans="4:9">
      <c r="D1743" s="20" t="s">
        <v>95</v>
      </c>
      <c r="E1743" s="275" t="s">
        <v>1219</v>
      </c>
      <c r="F1743" s="334" t="str">
        <f t="shared" si="145"/>
        <v>N0855_―</v>
      </c>
      <c r="I1743" s="8" t="s">
        <v>921</v>
      </c>
    </row>
    <row r="1744" spans="4:9">
      <c r="D1744" s="20" t="s">
        <v>96</v>
      </c>
      <c r="E1744" s="275" t="s">
        <v>1219</v>
      </c>
      <c r="F1744" s="334" t="str">
        <f t="shared" si="145"/>
        <v>N0856_―</v>
      </c>
      <c r="I1744" s="8" t="s">
        <v>921</v>
      </c>
    </row>
    <row r="1745" spans="4:9">
      <c r="D1745" s="20" t="s">
        <v>97</v>
      </c>
      <c r="E1745" s="275" t="s">
        <v>1219</v>
      </c>
      <c r="F1745" s="334" t="str">
        <f t="shared" si="145"/>
        <v>N0857_―</v>
      </c>
      <c r="I1745" s="8" t="s">
        <v>921</v>
      </c>
    </row>
    <row r="1746" spans="4:9">
      <c r="D1746" s="20" t="s">
        <v>98</v>
      </c>
      <c r="E1746" s="275" t="s">
        <v>1219</v>
      </c>
      <c r="F1746" s="334" t="str">
        <f t="shared" ref="F1746:F1809" si="146">LEFT(D1746,5)&amp;"_"&amp;LEFT(E1746,2)</f>
        <v>N0858_―</v>
      </c>
      <c r="I1746" s="8" t="s">
        <v>921</v>
      </c>
    </row>
    <row r="1747" spans="4:9">
      <c r="D1747" s="20" t="s">
        <v>99</v>
      </c>
      <c r="E1747" s="275" t="s">
        <v>1219</v>
      </c>
      <c r="F1747" s="334" t="str">
        <f t="shared" si="146"/>
        <v>N0859_―</v>
      </c>
      <c r="I1747" s="8" t="s">
        <v>921</v>
      </c>
    </row>
    <row r="1748" spans="4:9">
      <c r="D1748" s="20" t="s">
        <v>100</v>
      </c>
      <c r="E1748" s="275" t="s">
        <v>1219</v>
      </c>
      <c r="F1748" s="334" t="str">
        <f t="shared" si="146"/>
        <v>N0860_―</v>
      </c>
      <c r="I1748" s="8" t="s">
        <v>921</v>
      </c>
    </row>
    <row r="1749" spans="4:9">
      <c r="D1749" s="20" t="s">
        <v>101</v>
      </c>
      <c r="E1749" s="275" t="s">
        <v>1219</v>
      </c>
      <c r="F1749" s="334" t="str">
        <f t="shared" si="146"/>
        <v>N0861_―</v>
      </c>
      <c r="I1749" s="8" t="s">
        <v>921</v>
      </c>
    </row>
    <row r="1750" spans="4:9">
      <c r="D1750" s="20" t="s">
        <v>102</v>
      </c>
      <c r="E1750" s="275" t="s">
        <v>1219</v>
      </c>
      <c r="F1750" s="334" t="str">
        <f t="shared" si="146"/>
        <v>N0862_―</v>
      </c>
      <c r="I1750" s="8" t="s">
        <v>921</v>
      </c>
    </row>
    <row r="1751" spans="4:9">
      <c r="D1751" s="20" t="s">
        <v>103</v>
      </c>
      <c r="E1751" s="275" t="s">
        <v>1219</v>
      </c>
      <c r="F1751" s="334" t="str">
        <f t="shared" si="146"/>
        <v>N0863_―</v>
      </c>
      <c r="I1751" s="8" t="s">
        <v>921</v>
      </c>
    </row>
    <row r="1752" spans="4:9">
      <c r="D1752" s="20" t="s">
        <v>104</v>
      </c>
      <c r="E1752" s="275" t="s">
        <v>1219</v>
      </c>
      <c r="F1752" s="334" t="str">
        <f t="shared" si="146"/>
        <v>N0864_―</v>
      </c>
      <c r="I1752" s="8" t="s">
        <v>921</v>
      </c>
    </row>
    <row r="1753" spans="4:9">
      <c r="D1753" s="20" t="s">
        <v>105</v>
      </c>
      <c r="E1753" s="275" t="s">
        <v>1219</v>
      </c>
      <c r="F1753" s="334" t="str">
        <f t="shared" si="146"/>
        <v>N0865_―</v>
      </c>
      <c r="I1753" s="8" t="s">
        <v>921</v>
      </c>
    </row>
    <row r="1754" spans="4:9">
      <c r="D1754" s="20" t="s">
        <v>106</v>
      </c>
      <c r="E1754" s="275" t="s">
        <v>1219</v>
      </c>
      <c r="F1754" s="334" t="str">
        <f t="shared" si="146"/>
        <v>N0866_―</v>
      </c>
      <c r="I1754" s="8" t="s">
        <v>921</v>
      </c>
    </row>
    <row r="1755" spans="4:9">
      <c r="D1755" s="20" t="s">
        <v>107</v>
      </c>
      <c r="E1755" s="275" t="s">
        <v>1219</v>
      </c>
      <c r="F1755" s="334" t="str">
        <f t="shared" si="146"/>
        <v>N0901_―</v>
      </c>
      <c r="I1755" s="8" t="s">
        <v>921</v>
      </c>
    </row>
    <row r="1756" spans="4:9">
      <c r="D1756" s="20" t="s">
        <v>108</v>
      </c>
      <c r="E1756" s="275" t="s">
        <v>1219</v>
      </c>
      <c r="F1756" s="334" t="str">
        <f t="shared" si="146"/>
        <v>N0902_―</v>
      </c>
      <c r="I1756" s="8" t="s">
        <v>921</v>
      </c>
    </row>
    <row r="1757" spans="4:9">
      <c r="D1757" s="20" t="s">
        <v>109</v>
      </c>
      <c r="E1757" s="275" t="s">
        <v>1219</v>
      </c>
      <c r="F1757" s="334" t="str">
        <f t="shared" si="146"/>
        <v>N0903_―</v>
      </c>
      <c r="I1757" s="8" t="s">
        <v>921</v>
      </c>
    </row>
    <row r="1758" spans="4:9">
      <c r="D1758" s="20" t="s">
        <v>110</v>
      </c>
      <c r="E1758" s="275" t="s">
        <v>1219</v>
      </c>
      <c r="F1758" s="334" t="str">
        <f t="shared" si="146"/>
        <v>N0904_―</v>
      </c>
      <c r="I1758" s="8" t="s">
        <v>921</v>
      </c>
    </row>
    <row r="1759" spans="4:9">
      <c r="D1759" s="20" t="s">
        <v>111</v>
      </c>
      <c r="E1759" s="275" t="s">
        <v>1219</v>
      </c>
      <c r="F1759" s="334" t="str">
        <f t="shared" si="146"/>
        <v>N0905_―</v>
      </c>
      <c r="I1759" s="8" t="s">
        <v>921</v>
      </c>
    </row>
    <row r="1760" spans="4:9">
      <c r="D1760" s="20" t="s">
        <v>112</v>
      </c>
      <c r="E1760" s="275" t="s">
        <v>1219</v>
      </c>
      <c r="F1760" s="334" t="str">
        <f t="shared" si="146"/>
        <v>N0906_―</v>
      </c>
      <c r="I1760" s="8" t="s">
        <v>921</v>
      </c>
    </row>
    <row r="1761" spans="4:9">
      <c r="D1761" s="20" t="s">
        <v>113</v>
      </c>
      <c r="E1761" s="275" t="s">
        <v>1219</v>
      </c>
      <c r="F1761" s="334" t="str">
        <f t="shared" si="146"/>
        <v>N0907_―</v>
      </c>
      <c r="I1761" s="8" t="s">
        <v>921</v>
      </c>
    </row>
    <row r="1762" spans="4:9">
      <c r="D1762" s="20" t="s">
        <v>114</v>
      </c>
      <c r="E1762" s="275" t="s">
        <v>1219</v>
      </c>
      <c r="F1762" s="334" t="str">
        <f t="shared" si="146"/>
        <v>N0908_―</v>
      </c>
      <c r="I1762" s="8" t="s">
        <v>921</v>
      </c>
    </row>
    <row r="1763" spans="4:9">
      <c r="D1763" s="20" t="s">
        <v>115</v>
      </c>
      <c r="E1763" s="275" t="s">
        <v>1219</v>
      </c>
      <c r="F1763" s="334" t="str">
        <f t="shared" si="146"/>
        <v>N0909_―</v>
      </c>
      <c r="I1763" s="8" t="s">
        <v>921</v>
      </c>
    </row>
    <row r="1764" spans="4:9">
      <c r="D1764" s="20" t="s">
        <v>116</v>
      </c>
      <c r="E1764" s="275" t="s">
        <v>1219</v>
      </c>
      <c r="F1764" s="334" t="str">
        <f t="shared" si="146"/>
        <v>N0910_―</v>
      </c>
      <c r="I1764" s="8" t="s">
        <v>921</v>
      </c>
    </row>
    <row r="1765" spans="4:9">
      <c r="D1765" s="20" t="s">
        <v>117</v>
      </c>
      <c r="E1765" s="275" t="s">
        <v>1219</v>
      </c>
      <c r="F1765" s="334" t="str">
        <f t="shared" si="146"/>
        <v>N0911_―</v>
      </c>
      <c r="I1765" s="8" t="s">
        <v>921</v>
      </c>
    </row>
    <row r="1766" spans="4:9">
      <c r="D1766" s="20" t="s">
        <v>118</v>
      </c>
      <c r="E1766" s="275" t="s">
        <v>1219</v>
      </c>
      <c r="F1766" s="334" t="str">
        <f t="shared" si="146"/>
        <v>N0912_―</v>
      </c>
      <c r="I1766" s="8" t="s">
        <v>921</v>
      </c>
    </row>
    <row r="1767" spans="4:9">
      <c r="D1767" s="20" t="s">
        <v>119</v>
      </c>
      <c r="E1767" s="275" t="s">
        <v>1219</v>
      </c>
      <c r="F1767" s="334" t="str">
        <f t="shared" si="146"/>
        <v>N0913_―</v>
      </c>
      <c r="I1767" s="8" t="s">
        <v>921</v>
      </c>
    </row>
    <row r="1768" spans="4:9">
      <c r="D1768" s="20" t="s">
        <v>120</v>
      </c>
      <c r="E1768" s="275" t="s">
        <v>1219</v>
      </c>
      <c r="F1768" s="334" t="str">
        <f t="shared" si="146"/>
        <v>N0914_―</v>
      </c>
      <c r="I1768" s="8" t="s">
        <v>921</v>
      </c>
    </row>
    <row r="1769" spans="4:9">
      <c r="D1769" s="20" t="s">
        <v>121</v>
      </c>
      <c r="E1769" s="275" t="s">
        <v>1219</v>
      </c>
      <c r="F1769" s="334" t="str">
        <f t="shared" si="146"/>
        <v>N0915_―</v>
      </c>
      <c r="I1769" s="8" t="s">
        <v>921</v>
      </c>
    </row>
    <row r="1770" spans="4:9">
      <c r="D1770" s="20" t="s">
        <v>122</v>
      </c>
      <c r="E1770" s="275" t="s">
        <v>1219</v>
      </c>
      <c r="F1770" s="334" t="str">
        <f t="shared" si="146"/>
        <v>N0916_―</v>
      </c>
      <c r="I1770" s="8" t="s">
        <v>921</v>
      </c>
    </row>
    <row r="1771" spans="4:9">
      <c r="D1771" s="20" t="s">
        <v>123</v>
      </c>
      <c r="E1771" s="275" t="s">
        <v>1219</v>
      </c>
      <c r="F1771" s="334" t="str">
        <f t="shared" si="146"/>
        <v>N0917_―</v>
      </c>
      <c r="I1771" s="8" t="s">
        <v>921</v>
      </c>
    </row>
    <row r="1772" spans="4:9">
      <c r="D1772" s="20" t="s">
        <v>1005</v>
      </c>
      <c r="E1772" s="275" t="s">
        <v>1219</v>
      </c>
      <c r="F1772" s="334" t="str">
        <f t="shared" si="146"/>
        <v>N1001_―</v>
      </c>
      <c r="I1772" s="8" t="s">
        <v>921</v>
      </c>
    </row>
    <row r="1773" spans="4:9">
      <c r="D1773" s="20" t="s">
        <v>124</v>
      </c>
      <c r="E1773" s="275" t="s">
        <v>1219</v>
      </c>
      <c r="F1773" s="334" t="str">
        <f t="shared" si="146"/>
        <v>N1101_―</v>
      </c>
      <c r="I1773" s="8" t="s">
        <v>921</v>
      </c>
    </row>
    <row r="1774" spans="4:9">
      <c r="D1774" s="20" t="s">
        <v>125</v>
      </c>
      <c r="E1774" s="275" t="s">
        <v>1219</v>
      </c>
      <c r="F1774" s="334" t="str">
        <f t="shared" si="146"/>
        <v>N1102_―</v>
      </c>
      <c r="I1774" s="8" t="s">
        <v>921</v>
      </c>
    </row>
    <row r="1775" spans="4:9">
      <c r="D1775" s="20" t="s">
        <v>126</v>
      </c>
      <c r="E1775" s="275" t="s">
        <v>1219</v>
      </c>
      <c r="F1775" s="334" t="str">
        <f t="shared" si="146"/>
        <v>N1103_―</v>
      </c>
      <c r="I1775" s="8" t="s">
        <v>921</v>
      </c>
    </row>
    <row r="1776" spans="4:9">
      <c r="D1776" s="20" t="s">
        <v>127</v>
      </c>
      <c r="E1776" s="275" t="s">
        <v>1219</v>
      </c>
      <c r="F1776" s="334" t="str">
        <f t="shared" si="146"/>
        <v>N1104_―</v>
      </c>
      <c r="I1776" s="8" t="s">
        <v>921</v>
      </c>
    </row>
    <row r="1777" spans="4:9">
      <c r="D1777" s="20" t="s">
        <v>128</v>
      </c>
      <c r="E1777" s="275" t="s">
        <v>1219</v>
      </c>
      <c r="F1777" s="334" t="str">
        <f t="shared" si="146"/>
        <v>N1105_―</v>
      </c>
      <c r="I1777" s="8" t="s">
        <v>921</v>
      </c>
    </row>
    <row r="1778" spans="4:9">
      <c r="D1778" s="20" t="s">
        <v>129</v>
      </c>
      <c r="E1778" s="275" t="s">
        <v>1219</v>
      </c>
      <c r="F1778" s="334" t="str">
        <f t="shared" si="146"/>
        <v>N1106_―</v>
      </c>
      <c r="I1778" s="8" t="s">
        <v>921</v>
      </c>
    </row>
    <row r="1779" spans="4:9">
      <c r="D1779" s="20" t="s">
        <v>130</v>
      </c>
      <c r="E1779" s="275" t="s">
        <v>1219</v>
      </c>
      <c r="F1779" s="334" t="str">
        <f t="shared" si="146"/>
        <v>N1107_―</v>
      </c>
      <c r="I1779" s="8" t="s">
        <v>921</v>
      </c>
    </row>
    <row r="1780" spans="4:9">
      <c r="D1780" s="20" t="s">
        <v>131</v>
      </c>
      <c r="E1780" s="275" t="s">
        <v>1219</v>
      </c>
      <c r="F1780" s="334" t="str">
        <f t="shared" si="146"/>
        <v>N1108_―</v>
      </c>
      <c r="I1780" s="8" t="s">
        <v>921</v>
      </c>
    </row>
    <row r="1781" spans="4:9">
      <c r="D1781" s="20" t="s">
        <v>132</v>
      </c>
      <c r="E1781" s="275" t="s">
        <v>1219</v>
      </c>
      <c r="F1781" s="334" t="str">
        <f t="shared" si="146"/>
        <v>N1109_―</v>
      </c>
      <c r="I1781" s="8" t="s">
        <v>921</v>
      </c>
    </row>
    <row r="1782" spans="4:9">
      <c r="D1782" s="20" t="s">
        <v>133</v>
      </c>
      <c r="E1782" s="275" t="s">
        <v>1219</v>
      </c>
      <c r="F1782" s="334" t="str">
        <f t="shared" si="146"/>
        <v>N1110_―</v>
      </c>
      <c r="I1782" s="8" t="s">
        <v>921</v>
      </c>
    </row>
    <row r="1783" spans="4:9">
      <c r="D1783" s="20" t="s">
        <v>134</v>
      </c>
      <c r="E1783" s="275" t="s">
        <v>1219</v>
      </c>
      <c r="F1783" s="334" t="str">
        <f t="shared" si="146"/>
        <v>N1111_―</v>
      </c>
      <c r="I1783" s="8" t="s">
        <v>921</v>
      </c>
    </row>
    <row r="1784" spans="4:9">
      <c r="D1784" s="250" t="s">
        <v>135</v>
      </c>
      <c r="E1784" s="275" t="s">
        <v>1219</v>
      </c>
      <c r="F1784" s="334" t="str">
        <f t="shared" si="146"/>
        <v>N1201_―</v>
      </c>
      <c r="I1784" s="8" t="s">
        <v>921</v>
      </c>
    </row>
    <row r="1785" spans="4:9">
      <c r="D1785" s="250" t="s">
        <v>136</v>
      </c>
      <c r="E1785" s="275" t="s">
        <v>1219</v>
      </c>
      <c r="F1785" s="334" t="str">
        <f t="shared" si="146"/>
        <v>N1202_―</v>
      </c>
      <c r="I1785" s="8" t="s">
        <v>921</v>
      </c>
    </row>
    <row r="1786" spans="4:9">
      <c r="D1786" s="250" t="s">
        <v>137</v>
      </c>
      <c r="E1786" s="275" t="s">
        <v>1219</v>
      </c>
      <c r="F1786" s="334" t="str">
        <f t="shared" si="146"/>
        <v>N1203_―</v>
      </c>
      <c r="I1786" s="8" t="s">
        <v>921</v>
      </c>
    </row>
    <row r="1787" spans="4:9">
      <c r="D1787" s="250" t="s">
        <v>1006</v>
      </c>
      <c r="E1787" s="275" t="s">
        <v>1219</v>
      </c>
      <c r="F1787" s="334" t="str">
        <f t="shared" si="146"/>
        <v>N1301_―</v>
      </c>
      <c r="I1787" s="8" t="s">
        <v>921</v>
      </c>
    </row>
    <row r="1788" spans="4:9">
      <c r="D1788" s="250" t="s">
        <v>1007</v>
      </c>
      <c r="E1788" s="275" t="s">
        <v>1219</v>
      </c>
      <c r="F1788" s="334" t="str">
        <f t="shared" si="146"/>
        <v>N1302_―</v>
      </c>
      <c r="I1788" s="8" t="s">
        <v>921</v>
      </c>
    </row>
    <row r="1789" spans="4:9">
      <c r="D1789" s="250" t="s">
        <v>1008</v>
      </c>
      <c r="E1789" s="275" t="s">
        <v>1219</v>
      </c>
      <c r="F1789" s="334" t="str">
        <f t="shared" si="146"/>
        <v>N1303_―</v>
      </c>
      <c r="I1789" s="8" t="s">
        <v>921</v>
      </c>
    </row>
    <row r="1790" spans="4:9">
      <c r="D1790" s="250" t="s">
        <v>1009</v>
      </c>
      <c r="E1790" s="275" t="s">
        <v>1219</v>
      </c>
      <c r="F1790" s="334" t="str">
        <f t="shared" si="146"/>
        <v>N1304_―</v>
      </c>
      <c r="I1790" s="8" t="s">
        <v>921</v>
      </c>
    </row>
    <row r="1791" spans="4:9">
      <c r="D1791" s="250" t="s">
        <v>1010</v>
      </c>
      <c r="E1791" s="275" t="s">
        <v>1219</v>
      </c>
      <c r="F1791" s="334" t="str">
        <f t="shared" si="146"/>
        <v>N1305_―</v>
      </c>
      <c r="I1791" s="8" t="s">
        <v>921</v>
      </c>
    </row>
    <row r="1792" spans="4:9">
      <c r="D1792" s="250" t="s">
        <v>1011</v>
      </c>
      <c r="E1792" s="275" t="s">
        <v>1219</v>
      </c>
      <c r="F1792" s="334" t="str">
        <f t="shared" si="146"/>
        <v>N1306_―</v>
      </c>
      <c r="I1792" s="8" t="s">
        <v>921</v>
      </c>
    </row>
    <row r="1793" spans="4:9">
      <c r="D1793" s="250" t="s">
        <v>1012</v>
      </c>
      <c r="E1793" s="275" t="s">
        <v>1219</v>
      </c>
      <c r="F1793" s="334" t="str">
        <f t="shared" si="146"/>
        <v>N1307_―</v>
      </c>
      <c r="I1793" s="8" t="s">
        <v>921</v>
      </c>
    </row>
    <row r="1794" spans="4:9">
      <c r="D1794" s="250" t="s">
        <v>1013</v>
      </c>
      <c r="E1794" s="275" t="s">
        <v>1219</v>
      </c>
      <c r="F1794" s="334" t="str">
        <f t="shared" si="146"/>
        <v>N1308_―</v>
      </c>
      <c r="I1794" s="8" t="s">
        <v>921</v>
      </c>
    </row>
    <row r="1795" spans="4:9">
      <c r="D1795" s="250" t="s">
        <v>1014</v>
      </c>
      <c r="E1795" s="275" t="s">
        <v>1219</v>
      </c>
      <c r="F1795" s="334" t="str">
        <f t="shared" si="146"/>
        <v>N1309_―</v>
      </c>
      <c r="I1795" s="8" t="s">
        <v>921</v>
      </c>
    </row>
    <row r="1796" spans="4:9">
      <c r="D1796" s="250" t="s">
        <v>1015</v>
      </c>
      <c r="E1796" s="275" t="s">
        <v>1219</v>
      </c>
      <c r="F1796" s="334" t="str">
        <f t="shared" si="146"/>
        <v>N1310_―</v>
      </c>
      <c r="I1796" s="8" t="s">
        <v>921</v>
      </c>
    </row>
    <row r="1797" spans="4:9">
      <c r="D1797" s="250" t="s">
        <v>1016</v>
      </c>
      <c r="E1797" s="275" t="s">
        <v>1219</v>
      </c>
      <c r="F1797" s="334" t="str">
        <f t="shared" si="146"/>
        <v>N1401_―</v>
      </c>
      <c r="I1797" s="8" t="s">
        <v>921</v>
      </c>
    </row>
    <row r="1798" spans="4:9">
      <c r="D1798" s="250" t="s">
        <v>1017</v>
      </c>
      <c r="E1798" s="275" t="s">
        <v>1219</v>
      </c>
      <c r="F1798" s="334" t="str">
        <f t="shared" si="146"/>
        <v>N1402_―</v>
      </c>
      <c r="I1798" s="8" t="s">
        <v>921</v>
      </c>
    </row>
    <row r="1799" spans="4:9">
      <c r="D1799" s="250" t="s">
        <v>1018</v>
      </c>
      <c r="E1799" s="275" t="s">
        <v>1219</v>
      </c>
      <c r="F1799" s="334" t="str">
        <f t="shared" si="146"/>
        <v>N1403_―</v>
      </c>
      <c r="I1799" s="8" t="s">
        <v>921</v>
      </c>
    </row>
    <row r="1800" spans="4:9">
      <c r="D1800" s="250" t="s">
        <v>1019</v>
      </c>
      <c r="E1800" s="275" t="s">
        <v>1219</v>
      </c>
      <c r="F1800" s="334" t="str">
        <f t="shared" si="146"/>
        <v>N1404_―</v>
      </c>
      <c r="I1800" s="8" t="s">
        <v>921</v>
      </c>
    </row>
    <row r="1801" spans="4:9">
      <c r="D1801" s="250" t="s">
        <v>1020</v>
      </c>
      <c r="E1801" s="275" t="s">
        <v>1219</v>
      </c>
      <c r="F1801" s="334" t="str">
        <f t="shared" si="146"/>
        <v>N1405_―</v>
      </c>
      <c r="I1801" s="8" t="s">
        <v>921</v>
      </c>
    </row>
    <row r="1802" spans="4:9">
      <c r="D1802" s="250" t="s">
        <v>1021</v>
      </c>
      <c r="E1802" s="275" t="s">
        <v>1219</v>
      </c>
      <c r="F1802" s="334" t="str">
        <f t="shared" si="146"/>
        <v>N1406_―</v>
      </c>
      <c r="I1802" s="8" t="s">
        <v>921</v>
      </c>
    </row>
    <row r="1803" spans="4:9">
      <c r="D1803" s="250" t="s">
        <v>1022</v>
      </c>
      <c r="E1803" s="275" t="s">
        <v>1219</v>
      </c>
      <c r="F1803" s="334" t="str">
        <f t="shared" si="146"/>
        <v>N1407_―</v>
      </c>
      <c r="I1803" s="8" t="s">
        <v>921</v>
      </c>
    </row>
    <row r="1804" spans="4:9">
      <c r="D1804" s="250" t="s">
        <v>1023</v>
      </c>
      <c r="E1804" s="275" t="s">
        <v>1219</v>
      </c>
      <c r="F1804" s="334" t="str">
        <f t="shared" si="146"/>
        <v>N1408_―</v>
      </c>
      <c r="I1804" s="8" t="s">
        <v>921</v>
      </c>
    </row>
    <row r="1805" spans="4:9">
      <c r="D1805" s="250" t="s">
        <v>1024</v>
      </c>
      <c r="E1805" s="275" t="s">
        <v>1219</v>
      </c>
      <c r="F1805" s="334" t="str">
        <f t="shared" si="146"/>
        <v>N1409_―</v>
      </c>
      <c r="I1805" s="8" t="s">
        <v>921</v>
      </c>
    </row>
    <row r="1806" spans="4:9">
      <c r="D1806" s="250" t="s">
        <v>1025</v>
      </c>
      <c r="E1806" s="275" t="s">
        <v>1219</v>
      </c>
      <c r="F1806" s="334" t="str">
        <f t="shared" si="146"/>
        <v>N1410_―</v>
      </c>
      <c r="I1806" s="8" t="s">
        <v>921</v>
      </c>
    </row>
    <row r="1807" spans="4:9">
      <c r="D1807" s="250" t="s">
        <v>1026</v>
      </c>
      <c r="E1807" s="275" t="s">
        <v>1219</v>
      </c>
      <c r="F1807" s="334" t="str">
        <f t="shared" si="146"/>
        <v>N1411_―</v>
      </c>
      <c r="I1807" s="8" t="s">
        <v>921</v>
      </c>
    </row>
    <row r="1808" spans="4:9">
      <c r="D1808" s="250" t="s">
        <v>1027</v>
      </c>
      <c r="E1808" s="275" t="s">
        <v>1219</v>
      </c>
      <c r="F1808" s="334" t="str">
        <f t="shared" si="146"/>
        <v>N1412_―</v>
      </c>
      <c r="I1808" s="8" t="s">
        <v>921</v>
      </c>
    </row>
    <row r="1809" spans="4:9">
      <c r="D1809" s="250" t="s">
        <v>1028</v>
      </c>
      <c r="E1809" s="275" t="s">
        <v>1219</v>
      </c>
      <c r="F1809" s="334" t="str">
        <f t="shared" si="146"/>
        <v>N1413_―</v>
      </c>
      <c r="I1809" s="8" t="s">
        <v>921</v>
      </c>
    </row>
    <row r="1810" spans="4:9">
      <c r="D1810" s="250" t="s">
        <v>1029</v>
      </c>
      <c r="E1810" s="275" t="s">
        <v>1219</v>
      </c>
      <c r="F1810" s="334" t="str">
        <f t="shared" ref="F1810:F1857" si="147">LEFT(D1810,5)&amp;"_"&amp;LEFT(E1810,2)</f>
        <v>N1414_―</v>
      </c>
      <c r="I1810" s="8" t="s">
        <v>921</v>
      </c>
    </row>
    <row r="1811" spans="4:9">
      <c r="D1811" s="250" t="s">
        <v>1030</v>
      </c>
      <c r="E1811" s="275" t="s">
        <v>1219</v>
      </c>
      <c r="F1811" s="334" t="str">
        <f t="shared" si="147"/>
        <v>N1501_―</v>
      </c>
      <c r="I1811" s="8" t="s">
        <v>921</v>
      </c>
    </row>
    <row r="1812" spans="4:9">
      <c r="D1812" s="20" t="s">
        <v>1031</v>
      </c>
      <c r="E1812" s="275" t="s">
        <v>1219</v>
      </c>
      <c r="F1812" s="334" t="str">
        <f t="shared" si="147"/>
        <v>N1502_―</v>
      </c>
      <c r="I1812" s="8" t="s">
        <v>921</v>
      </c>
    </row>
    <row r="1813" spans="4:9">
      <c r="D1813" s="20" t="s">
        <v>1032</v>
      </c>
      <c r="E1813" s="275" t="s">
        <v>1219</v>
      </c>
      <c r="F1813" s="334" t="str">
        <f t="shared" si="147"/>
        <v>N1503_―</v>
      </c>
      <c r="I1813" s="8" t="s">
        <v>921</v>
      </c>
    </row>
    <row r="1814" spans="4:9">
      <c r="D1814" s="20" t="s">
        <v>1033</v>
      </c>
      <c r="E1814" s="275" t="s">
        <v>1219</v>
      </c>
      <c r="F1814" s="334" t="str">
        <f t="shared" si="147"/>
        <v>N1504_―</v>
      </c>
      <c r="I1814" s="8" t="s">
        <v>921</v>
      </c>
    </row>
    <row r="1815" spans="4:9">
      <c r="D1815" s="20" t="s">
        <v>1034</v>
      </c>
      <c r="E1815" s="275" t="s">
        <v>1219</v>
      </c>
      <c r="F1815" s="334" t="str">
        <f t="shared" si="147"/>
        <v>N1505_―</v>
      </c>
      <c r="I1815" s="8" t="s">
        <v>921</v>
      </c>
    </row>
    <row r="1816" spans="4:9">
      <c r="D1816" s="20" t="s">
        <v>1035</v>
      </c>
      <c r="E1816" s="275" t="s">
        <v>1219</v>
      </c>
      <c r="F1816" s="334" t="str">
        <f t="shared" si="147"/>
        <v>N1506_―</v>
      </c>
      <c r="I1816" s="8" t="s">
        <v>921</v>
      </c>
    </row>
    <row r="1817" spans="4:9">
      <c r="D1817" s="20" t="s">
        <v>1036</v>
      </c>
      <c r="E1817" s="275" t="s">
        <v>1219</v>
      </c>
      <c r="F1817" s="334" t="str">
        <f t="shared" si="147"/>
        <v>N1507_―</v>
      </c>
      <c r="I1817" s="8" t="s">
        <v>921</v>
      </c>
    </row>
    <row r="1818" spans="4:9">
      <c r="D1818" s="20" t="s">
        <v>1037</v>
      </c>
      <c r="E1818" s="275" t="s">
        <v>1219</v>
      </c>
      <c r="F1818" s="334" t="str">
        <f t="shared" si="147"/>
        <v>N1508_―</v>
      </c>
      <c r="I1818" s="8" t="s">
        <v>921</v>
      </c>
    </row>
    <row r="1819" spans="4:9">
      <c r="D1819" s="20" t="s">
        <v>1038</v>
      </c>
      <c r="E1819" s="275" t="s">
        <v>1219</v>
      </c>
      <c r="F1819" s="334" t="str">
        <f t="shared" si="147"/>
        <v>H0101_―</v>
      </c>
      <c r="I1819" s="8" t="s">
        <v>921</v>
      </c>
    </row>
    <row r="1820" spans="4:9">
      <c r="D1820" s="20" t="s">
        <v>1039</v>
      </c>
      <c r="E1820" s="275" t="s">
        <v>1219</v>
      </c>
      <c r="F1820" s="334" t="str">
        <f t="shared" si="147"/>
        <v>H0201_―</v>
      </c>
      <c r="I1820" s="8" t="s">
        <v>921</v>
      </c>
    </row>
    <row r="1821" spans="4:9">
      <c r="D1821" s="20" t="s">
        <v>138</v>
      </c>
      <c r="E1821" s="275" t="s">
        <v>1219</v>
      </c>
      <c r="F1821" s="334" t="str">
        <f t="shared" si="147"/>
        <v>H0301_―</v>
      </c>
      <c r="I1821" s="8" t="s">
        <v>921</v>
      </c>
    </row>
    <row r="1822" spans="4:9">
      <c r="D1822" s="20" t="s">
        <v>139</v>
      </c>
      <c r="E1822" s="275" t="s">
        <v>1219</v>
      </c>
      <c r="F1822" s="334" t="str">
        <f t="shared" si="147"/>
        <v>H0302_―</v>
      </c>
      <c r="I1822" s="8" t="s">
        <v>921</v>
      </c>
    </row>
    <row r="1823" spans="4:9">
      <c r="D1823" s="20" t="s">
        <v>140</v>
      </c>
      <c r="E1823" s="275" t="s">
        <v>1219</v>
      </c>
      <c r="F1823" s="334" t="str">
        <f t="shared" si="147"/>
        <v>H0303_―</v>
      </c>
      <c r="I1823" s="8" t="s">
        <v>921</v>
      </c>
    </row>
    <row r="1824" spans="4:9">
      <c r="D1824" s="20" t="s">
        <v>141</v>
      </c>
      <c r="E1824" s="275" t="s">
        <v>1219</v>
      </c>
      <c r="F1824" s="334" t="str">
        <f t="shared" si="147"/>
        <v>H0304_―</v>
      </c>
      <c r="I1824" s="8" t="s">
        <v>921</v>
      </c>
    </row>
    <row r="1825" spans="4:9">
      <c r="D1825" s="20" t="s">
        <v>142</v>
      </c>
      <c r="E1825" s="275" t="s">
        <v>1219</v>
      </c>
      <c r="F1825" s="334" t="str">
        <f t="shared" si="147"/>
        <v>H0305_―</v>
      </c>
      <c r="I1825" s="8" t="s">
        <v>921</v>
      </c>
    </row>
    <row r="1826" spans="4:9">
      <c r="D1826" s="20" t="s">
        <v>143</v>
      </c>
      <c r="E1826" s="275" t="s">
        <v>1219</v>
      </c>
      <c r="F1826" s="334" t="str">
        <f t="shared" si="147"/>
        <v>H0401_―</v>
      </c>
      <c r="I1826" s="8" t="s">
        <v>921</v>
      </c>
    </row>
    <row r="1827" spans="4:9">
      <c r="D1827" s="20" t="s">
        <v>144</v>
      </c>
      <c r="E1827" s="275" t="s">
        <v>1219</v>
      </c>
      <c r="F1827" s="334" t="str">
        <f t="shared" si="147"/>
        <v>H0501_―</v>
      </c>
      <c r="I1827" s="8" t="s">
        <v>921</v>
      </c>
    </row>
    <row r="1828" spans="4:9">
      <c r="D1828" s="20" t="s">
        <v>145</v>
      </c>
      <c r="E1828" s="275" t="s">
        <v>1219</v>
      </c>
      <c r="F1828" s="334" t="str">
        <f t="shared" si="147"/>
        <v>H0502_―</v>
      </c>
      <c r="I1828" s="8" t="s">
        <v>921</v>
      </c>
    </row>
    <row r="1829" spans="4:9">
      <c r="D1829" s="20" t="s">
        <v>146</v>
      </c>
      <c r="E1829" s="275" t="s">
        <v>1219</v>
      </c>
      <c r="F1829" s="334" t="str">
        <f t="shared" si="147"/>
        <v>H0601_―</v>
      </c>
      <c r="I1829" s="8" t="s">
        <v>921</v>
      </c>
    </row>
    <row r="1830" spans="4:9">
      <c r="D1830" s="20" t="s">
        <v>147</v>
      </c>
      <c r="E1830" s="275" t="s">
        <v>1219</v>
      </c>
      <c r="F1830" s="334" t="str">
        <f t="shared" si="147"/>
        <v>H0602_―</v>
      </c>
      <c r="I1830" s="8" t="s">
        <v>921</v>
      </c>
    </row>
    <row r="1831" spans="4:9">
      <c r="D1831" s="20" t="s">
        <v>151</v>
      </c>
      <c r="E1831" s="275" t="s">
        <v>1219</v>
      </c>
      <c r="F1831" s="334" t="str">
        <f t="shared" si="147"/>
        <v>H0603_―</v>
      </c>
      <c r="I1831" s="8" t="s">
        <v>921</v>
      </c>
    </row>
    <row r="1832" spans="4:9">
      <c r="D1832" s="20" t="s">
        <v>152</v>
      </c>
      <c r="E1832" s="275" t="s">
        <v>1219</v>
      </c>
      <c r="F1832" s="334" t="str">
        <f t="shared" si="147"/>
        <v>H0604_―</v>
      </c>
      <c r="I1832" s="8" t="s">
        <v>921</v>
      </c>
    </row>
    <row r="1833" spans="4:9">
      <c r="D1833" s="20" t="s">
        <v>153</v>
      </c>
      <c r="E1833" s="275" t="s">
        <v>1219</v>
      </c>
      <c r="F1833" s="334" t="str">
        <f t="shared" si="147"/>
        <v>H0701_―</v>
      </c>
      <c r="I1833" s="8" t="s">
        <v>921</v>
      </c>
    </row>
    <row r="1834" spans="4:9">
      <c r="D1834" s="20" t="s">
        <v>154</v>
      </c>
      <c r="E1834" s="275" t="s">
        <v>1219</v>
      </c>
      <c r="F1834" s="334" t="str">
        <f t="shared" si="147"/>
        <v>H0702_―</v>
      </c>
      <c r="I1834" s="8" t="s">
        <v>921</v>
      </c>
    </row>
    <row r="1835" spans="4:9">
      <c r="D1835" s="20" t="s">
        <v>155</v>
      </c>
      <c r="E1835" s="275" t="s">
        <v>1219</v>
      </c>
      <c r="F1835" s="334" t="str">
        <f t="shared" si="147"/>
        <v>H0703_―</v>
      </c>
      <c r="I1835" s="8" t="s">
        <v>921</v>
      </c>
    </row>
    <row r="1836" spans="4:9">
      <c r="D1836" s="20" t="s">
        <v>156</v>
      </c>
      <c r="E1836" s="275" t="s">
        <v>1219</v>
      </c>
      <c r="F1836" s="334" t="str">
        <f t="shared" si="147"/>
        <v>H0801_―</v>
      </c>
      <c r="I1836" s="8" t="s">
        <v>921</v>
      </c>
    </row>
    <row r="1837" spans="4:9">
      <c r="D1837" s="20" t="s">
        <v>157</v>
      </c>
      <c r="E1837" s="275" t="s">
        <v>1219</v>
      </c>
      <c r="F1837" s="334" t="str">
        <f t="shared" si="147"/>
        <v>H0802_―</v>
      </c>
      <c r="I1837" s="8" t="s">
        <v>921</v>
      </c>
    </row>
    <row r="1838" spans="4:9">
      <c r="D1838" s="20" t="s">
        <v>1040</v>
      </c>
      <c r="E1838" s="275" t="s">
        <v>1219</v>
      </c>
      <c r="F1838" s="334" t="str">
        <f t="shared" si="147"/>
        <v>H0901_―</v>
      </c>
      <c r="I1838" s="8" t="s">
        <v>921</v>
      </c>
    </row>
    <row r="1839" spans="4:9">
      <c r="D1839" s="20" t="s">
        <v>1041</v>
      </c>
      <c r="E1839" s="275" t="s">
        <v>1219</v>
      </c>
      <c r="F1839" s="334" t="str">
        <f t="shared" si="147"/>
        <v>H1001_―</v>
      </c>
      <c r="I1839" s="8" t="s">
        <v>921</v>
      </c>
    </row>
    <row r="1840" spans="4:9">
      <c r="D1840" s="20" t="s">
        <v>1042</v>
      </c>
      <c r="E1840" s="275" t="s">
        <v>1219</v>
      </c>
      <c r="F1840" s="334" t="str">
        <f t="shared" si="147"/>
        <v>H1101_―</v>
      </c>
      <c r="I1840" s="8" t="s">
        <v>921</v>
      </c>
    </row>
    <row r="1841" spans="4:9">
      <c r="D1841" s="20" t="s">
        <v>158</v>
      </c>
      <c r="E1841" s="275" t="s">
        <v>1219</v>
      </c>
      <c r="F1841" s="334" t="str">
        <f t="shared" si="147"/>
        <v>P0101_―</v>
      </c>
      <c r="I1841" s="8" t="s">
        <v>921</v>
      </c>
    </row>
    <row r="1842" spans="4:9">
      <c r="D1842" s="20" t="s">
        <v>159</v>
      </c>
      <c r="E1842" s="275" t="s">
        <v>1219</v>
      </c>
      <c r="F1842" s="334" t="str">
        <f t="shared" si="147"/>
        <v>P0102_―</v>
      </c>
      <c r="I1842" s="8" t="s">
        <v>921</v>
      </c>
    </row>
    <row r="1843" spans="4:9">
      <c r="D1843" s="20" t="s">
        <v>1043</v>
      </c>
      <c r="E1843" s="275" t="s">
        <v>1219</v>
      </c>
      <c r="F1843" s="334" t="str">
        <f t="shared" si="147"/>
        <v>P0201_―</v>
      </c>
      <c r="I1843" s="8" t="s">
        <v>921</v>
      </c>
    </row>
    <row r="1844" spans="4:9">
      <c r="D1844" s="20" t="s">
        <v>160</v>
      </c>
      <c r="E1844" s="275" t="s">
        <v>1219</v>
      </c>
      <c r="F1844" s="334" t="str">
        <f t="shared" si="147"/>
        <v>P0301_―</v>
      </c>
      <c r="I1844" s="8" t="s">
        <v>921</v>
      </c>
    </row>
    <row r="1845" spans="4:9">
      <c r="D1845" s="20" t="s">
        <v>161</v>
      </c>
      <c r="E1845" s="275" t="s">
        <v>1219</v>
      </c>
      <c r="F1845" s="334" t="str">
        <f t="shared" si="147"/>
        <v>P0302_―</v>
      </c>
      <c r="I1845" s="8" t="s">
        <v>921</v>
      </c>
    </row>
    <row r="1846" spans="4:9">
      <c r="D1846" s="20" t="s">
        <v>162</v>
      </c>
      <c r="E1846" s="275" t="s">
        <v>1219</v>
      </c>
      <c r="F1846" s="334" t="str">
        <f t="shared" si="147"/>
        <v>P0303_―</v>
      </c>
      <c r="I1846" s="8" t="s">
        <v>921</v>
      </c>
    </row>
    <row r="1847" spans="4:9">
      <c r="D1847" s="20" t="s">
        <v>163</v>
      </c>
      <c r="E1847" s="275" t="s">
        <v>1219</v>
      </c>
      <c r="F1847" s="334" t="str">
        <f t="shared" si="147"/>
        <v>P0304_―</v>
      </c>
      <c r="I1847" s="8" t="s">
        <v>921</v>
      </c>
    </row>
    <row r="1848" spans="4:9">
      <c r="D1848" s="20" t="s">
        <v>164</v>
      </c>
      <c r="E1848" s="275" t="s">
        <v>1219</v>
      </c>
      <c r="F1848" s="334" t="str">
        <f t="shared" si="147"/>
        <v>P0305_―</v>
      </c>
      <c r="I1848" s="8" t="s">
        <v>921</v>
      </c>
    </row>
    <row r="1849" spans="4:9">
      <c r="D1849" s="20" t="s">
        <v>165</v>
      </c>
      <c r="E1849" s="275" t="s">
        <v>1219</v>
      </c>
      <c r="F1849" s="334" t="str">
        <f t="shared" si="147"/>
        <v>P0306_―</v>
      </c>
      <c r="I1849" s="8" t="s">
        <v>921</v>
      </c>
    </row>
    <row r="1850" spans="4:9">
      <c r="D1850" s="20" t="s">
        <v>1044</v>
      </c>
      <c r="E1850" s="275" t="s">
        <v>1219</v>
      </c>
      <c r="F1850" s="334" t="str">
        <f t="shared" si="147"/>
        <v>P0401_―</v>
      </c>
      <c r="I1850" s="8" t="s">
        <v>921</v>
      </c>
    </row>
    <row r="1851" spans="4:9">
      <c r="D1851" s="20" t="s">
        <v>1045</v>
      </c>
      <c r="E1851" s="275" t="s">
        <v>1219</v>
      </c>
      <c r="F1851" s="334" t="str">
        <f t="shared" si="147"/>
        <v>S0101_―</v>
      </c>
      <c r="I1851" s="8" t="s">
        <v>921</v>
      </c>
    </row>
    <row r="1852" spans="4:9">
      <c r="D1852" s="20" t="s">
        <v>1046</v>
      </c>
      <c r="E1852" s="275" t="s">
        <v>1219</v>
      </c>
      <c r="F1852" s="334" t="str">
        <f t="shared" si="147"/>
        <v>S0201_―</v>
      </c>
      <c r="I1852" s="8" t="s">
        <v>921</v>
      </c>
    </row>
    <row r="1853" spans="4:9">
      <c r="D1853" s="20" t="s">
        <v>1047</v>
      </c>
      <c r="E1853" s="275" t="s">
        <v>1219</v>
      </c>
      <c r="F1853" s="334" t="str">
        <f t="shared" si="147"/>
        <v>S0301_―</v>
      </c>
      <c r="I1853" s="8" t="s">
        <v>921</v>
      </c>
    </row>
    <row r="1854" spans="4:9">
      <c r="D1854" s="20" t="s">
        <v>1048</v>
      </c>
      <c r="E1854" s="275" t="s">
        <v>1219</v>
      </c>
      <c r="F1854" s="334" t="str">
        <f t="shared" si="147"/>
        <v>S0401_―</v>
      </c>
      <c r="I1854" s="8" t="s">
        <v>921</v>
      </c>
    </row>
    <row r="1855" spans="4:9">
      <c r="D1855" s="20" t="s">
        <v>1049</v>
      </c>
      <c r="E1855" s="275" t="s">
        <v>1219</v>
      </c>
      <c r="F1855" s="334" t="str">
        <f t="shared" si="147"/>
        <v>S0501_―</v>
      </c>
      <c r="I1855" s="8" t="s">
        <v>921</v>
      </c>
    </row>
    <row r="1856" spans="4:9">
      <c r="D1856" s="20" t="s">
        <v>1050</v>
      </c>
      <c r="E1856" s="275" t="s">
        <v>1219</v>
      </c>
      <c r="F1856" s="334" t="str">
        <f t="shared" si="147"/>
        <v>S0601_―</v>
      </c>
      <c r="I1856" s="8" t="s">
        <v>921</v>
      </c>
    </row>
    <row r="1857" spans="4:9">
      <c r="D1857" s="21" t="s">
        <v>1051</v>
      </c>
      <c r="E1857" s="275" t="s">
        <v>1219</v>
      </c>
      <c r="F1857" s="334" t="str">
        <f t="shared" si="147"/>
        <v>S0701_―</v>
      </c>
      <c r="I1857" s="8" t="s">
        <v>921</v>
      </c>
    </row>
  </sheetData>
  <sheetProtection password="D13A" sheet="1" objects="1" scenarios="1" selectLockedCells="1" selectUnlockedCells="1"/>
  <phoneticPr fontId="22"/>
  <pageMargins left="0.23622047244094491" right="0.23622047244094491" top="0.74803149606299213" bottom="0.74803149606299213" header="0.31496062992125984" footer="0.31496062992125984"/>
  <pageSetup paperSize="9" scale="87" orientation="portrait" verticalDpi="0" r:id="rId1"/>
  <headerFooter>
    <oddHeader>&amp;A</oddHead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39"/>
  <sheetViews>
    <sheetView showGridLines="0" view="pageBreakPreview" zoomScale="85" zoomScaleNormal="100" zoomScaleSheetLayoutView="85" workbookViewId="0">
      <selection activeCell="I10" sqref="I10:S10"/>
    </sheetView>
  </sheetViews>
  <sheetFormatPr defaultColWidth="9" defaultRowHeight="13.2"/>
  <cols>
    <col min="1" max="1" width="2.88671875" style="341" customWidth="1"/>
    <col min="2" max="2" width="10.21875" style="342" customWidth="1"/>
    <col min="3" max="3" width="69.109375" style="342" customWidth="1"/>
    <col min="4" max="4" width="54.6640625" style="631" bestFit="1" customWidth="1"/>
    <col min="5" max="26" width="9" style="632"/>
    <col min="27" max="16384" width="9" style="342"/>
  </cols>
  <sheetData>
    <row r="1" spans="1:26">
      <c r="A1" s="395" t="s">
        <v>924</v>
      </c>
    </row>
    <row r="2" spans="1:26" s="344" customFormat="1" ht="18" customHeight="1">
      <c r="A2" s="102" t="s">
        <v>1320</v>
      </c>
      <c r="B2" s="35"/>
      <c r="C2" s="35"/>
      <c r="D2" s="633"/>
      <c r="E2" s="633"/>
      <c r="F2" s="633"/>
      <c r="G2" s="633"/>
      <c r="H2" s="633"/>
      <c r="I2" s="633"/>
      <c r="J2" s="633"/>
      <c r="K2" s="633"/>
      <c r="L2" s="633"/>
      <c r="M2" s="633"/>
      <c r="N2" s="633"/>
      <c r="O2" s="633"/>
      <c r="P2" s="633"/>
      <c r="Q2" s="633"/>
      <c r="R2" s="633"/>
      <c r="S2" s="633"/>
      <c r="T2" s="633"/>
      <c r="U2" s="633"/>
      <c r="V2" s="633"/>
      <c r="W2" s="633"/>
      <c r="X2" s="633"/>
      <c r="Y2" s="633"/>
      <c r="Z2" s="633"/>
    </row>
    <row r="3" spans="1:26" s="344" customFormat="1" ht="18" customHeight="1">
      <c r="A3" s="107"/>
      <c r="B3" s="35"/>
      <c r="C3" s="35"/>
      <c r="D3" s="633"/>
      <c r="E3" s="633"/>
      <c r="F3" s="633"/>
      <c r="G3" s="633"/>
      <c r="H3" s="633"/>
      <c r="I3" s="633"/>
      <c r="J3" s="633"/>
      <c r="K3" s="633"/>
      <c r="L3" s="633"/>
      <c r="M3" s="633"/>
      <c r="N3" s="633"/>
      <c r="O3" s="633"/>
      <c r="P3" s="633"/>
      <c r="Q3" s="633"/>
      <c r="R3" s="633"/>
      <c r="S3" s="633"/>
      <c r="T3" s="633"/>
      <c r="U3" s="633"/>
      <c r="V3" s="633"/>
      <c r="W3" s="633"/>
      <c r="X3" s="633"/>
      <c r="Y3" s="633"/>
      <c r="Z3" s="633"/>
    </row>
    <row r="4" spans="1:26" s="344" customFormat="1" ht="20.25" customHeight="1">
      <c r="A4" s="695" t="s">
        <v>2530</v>
      </c>
      <c r="B4" s="695"/>
      <c r="C4" s="695"/>
      <c r="D4" s="633"/>
      <c r="E4" s="633"/>
      <c r="F4" s="633"/>
      <c r="G4" s="633"/>
      <c r="H4" s="633"/>
      <c r="I4" s="633"/>
      <c r="J4" s="633"/>
      <c r="K4" s="633"/>
      <c r="L4" s="633"/>
      <c r="M4" s="633"/>
      <c r="N4" s="633"/>
      <c r="O4" s="633"/>
      <c r="P4" s="633"/>
      <c r="Q4" s="633"/>
      <c r="R4" s="633"/>
      <c r="S4" s="633"/>
      <c r="T4" s="633"/>
      <c r="U4" s="633"/>
      <c r="V4" s="633"/>
      <c r="W4" s="633"/>
      <c r="X4" s="633"/>
      <c r="Y4" s="633"/>
      <c r="Z4" s="633"/>
    </row>
    <row r="5" spans="1:26" s="344" customFormat="1" ht="44.1" customHeight="1">
      <c r="A5" s="3"/>
      <c r="B5" s="696"/>
      <c r="C5" s="697"/>
      <c r="D5" s="634" t="s">
        <v>1063</v>
      </c>
      <c r="E5" s="633"/>
      <c r="F5" s="633"/>
      <c r="G5" s="633"/>
      <c r="H5" s="633"/>
      <c r="I5" s="633"/>
      <c r="J5" s="633"/>
      <c r="K5" s="633"/>
      <c r="L5" s="633"/>
      <c r="M5" s="633"/>
      <c r="N5" s="633"/>
      <c r="O5" s="633"/>
      <c r="P5" s="633"/>
      <c r="Q5" s="633"/>
      <c r="R5" s="633"/>
      <c r="S5" s="633"/>
      <c r="T5" s="633"/>
      <c r="U5" s="633"/>
      <c r="V5" s="633"/>
      <c r="W5" s="633"/>
      <c r="X5" s="633"/>
      <c r="Y5" s="633"/>
      <c r="Z5" s="633"/>
    </row>
    <row r="6" spans="1:26" s="344" customFormat="1" ht="44.1" customHeight="1">
      <c r="A6" s="3"/>
      <c r="B6" s="698"/>
      <c r="C6" s="699"/>
      <c r="D6" s="635" t="s">
        <v>1064</v>
      </c>
      <c r="E6" s="633"/>
      <c r="F6" s="633"/>
      <c r="G6" s="633"/>
      <c r="H6" s="633"/>
      <c r="I6" s="633"/>
      <c r="J6" s="633"/>
      <c r="K6" s="633"/>
      <c r="L6" s="633"/>
      <c r="M6" s="633"/>
      <c r="N6" s="633"/>
      <c r="O6" s="633"/>
      <c r="P6" s="633"/>
      <c r="Q6" s="633"/>
      <c r="R6" s="633"/>
      <c r="S6" s="633"/>
      <c r="T6" s="633"/>
      <c r="U6" s="633"/>
      <c r="V6" s="633"/>
      <c r="W6" s="633"/>
      <c r="X6" s="633"/>
      <c r="Y6" s="633"/>
      <c r="Z6" s="633"/>
    </row>
    <row r="7" spans="1:26" s="344" customFormat="1" ht="44.1" customHeight="1">
      <c r="A7" s="3"/>
      <c r="B7" s="698"/>
      <c r="C7" s="699"/>
      <c r="D7" s="636"/>
      <c r="E7" s="633"/>
      <c r="F7" s="633"/>
      <c r="G7" s="633"/>
      <c r="H7" s="633"/>
      <c r="I7" s="633"/>
      <c r="J7" s="633"/>
      <c r="K7" s="633"/>
      <c r="L7" s="633"/>
      <c r="M7" s="633"/>
      <c r="N7" s="633"/>
      <c r="O7" s="633"/>
      <c r="P7" s="633"/>
      <c r="Q7" s="633"/>
      <c r="R7" s="633"/>
      <c r="S7" s="633"/>
      <c r="T7" s="633"/>
      <c r="U7" s="633"/>
      <c r="V7" s="633"/>
      <c r="W7" s="633"/>
      <c r="X7" s="633"/>
      <c r="Y7" s="633"/>
      <c r="Z7" s="633"/>
    </row>
    <row r="8" spans="1:26" s="344" customFormat="1" ht="44.1" customHeight="1">
      <c r="A8" s="3"/>
      <c r="B8" s="698"/>
      <c r="C8" s="699"/>
      <c r="D8" s="636"/>
      <c r="E8" s="633"/>
      <c r="F8" s="633"/>
      <c r="G8" s="633"/>
      <c r="H8" s="633"/>
      <c r="I8" s="633"/>
      <c r="J8" s="633"/>
      <c r="K8" s="633"/>
      <c r="L8" s="633"/>
      <c r="M8" s="633"/>
      <c r="N8" s="633"/>
      <c r="O8" s="633"/>
      <c r="P8" s="633"/>
      <c r="Q8" s="633"/>
      <c r="R8" s="633"/>
      <c r="S8" s="633"/>
      <c r="T8" s="633"/>
      <c r="U8" s="633"/>
      <c r="V8" s="633"/>
      <c r="W8" s="633"/>
      <c r="X8" s="633"/>
      <c r="Y8" s="633"/>
      <c r="Z8" s="633"/>
    </row>
    <row r="9" spans="1:26" s="344" customFormat="1" ht="44.1" customHeight="1">
      <c r="A9" s="3"/>
      <c r="B9" s="698"/>
      <c r="C9" s="699"/>
      <c r="D9" s="636"/>
      <c r="E9" s="633"/>
      <c r="F9" s="633"/>
      <c r="G9" s="633"/>
      <c r="H9" s="633"/>
      <c r="I9" s="633"/>
      <c r="J9" s="633"/>
      <c r="K9" s="633"/>
      <c r="L9" s="633"/>
      <c r="M9" s="633"/>
      <c r="N9" s="633"/>
      <c r="O9" s="633"/>
      <c r="P9" s="633"/>
      <c r="Q9" s="633"/>
      <c r="R9" s="633"/>
      <c r="S9" s="633"/>
      <c r="T9" s="633"/>
      <c r="U9" s="633"/>
      <c r="V9" s="633"/>
      <c r="W9" s="633"/>
      <c r="X9" s="633"/>
      <c r="Y9" s="633"/>
      <c r="Z9" s="633"/>
    </row>
    <row r="10" spans="1:26" s="344" customFormat="1" ht="44.1" customHeight="1">
      <c r="A10" s="3"/>
      <c r="B10" s="698"/>
      <c r="C10" s="699"/>
      <c r="D10" s="636"/>
      <c r="E10" s="633"/>
      <c r="F10" s="633"/>
      <c r="G10" s="633"/>
      <c r="H10" s="633"/>
      <c r="I10" s="633"/>
      <c r="J10" s="633"/>
      <c r="K10" s="633"/>
      <c r="L10" s="633"/>
      <c r="M10" s="633"/>
      <c r="N10" s="633"/>
      <c r="O10" s="633"/>
      <c r="P10" s="633"/>
      <c r="Q10" s="633"/>
      <c r="R10" s="633"/>
      <c r="S10" s="633"/>
      <c r="T10" s="633"/>
      <c r="U10" s="633"/>
      <c r="V10" s="633"/>
      <c r="W10" s="633"/>
      <c r="X10" s="633"/>
      <c r="Y10" s="633"/>
      <c r="Z10" s="633"/>
    </row>
    <row r="11" spans="1:26" s="344" customFormat="1" ht="26.25" customHeight="1">
      <c r="A11" s="3"/>
      <c r="B11" s="700"/>
      <c r="C11" s="701"/>
      <c r="D11" s="636"/>
      <c r="E11" s="633"/>
      <c r="F11" s="633"/>
      <c r="G11" s="633"/>
      <c r="H11" s="633"/>
      <c r="I11" s="633"/>
      <c r="J11" s="633"/>
      <c r="K11" s="633"/>
      <c r="L11" s="633"/>
      <c r="M11" s="633"/>
      <c r="N11" s="633"/>
      <c r="O11" s="633"/>
      <c r="P11" s="633"/>
      <c r="Q11" s="633"/>
      <c r="R11" s="633"/>
      <c r="S11" s="633"/>
      <c r="T11" s="633"/>
      <c r="U11" s="633"/>
      <c r="V11" s="633"/>
      <c r="W11" s="633"/>
      <c r="X11" s="633"/>
      <c r="Y11" s="633"/>
      <c r="Z11" s="633"/>
    </row>
    <row r="12" spans="1:26" s="344" customFormat="1" ht="20.25" customHeight="1">
      <c r="A12" s="107"/>
      <c r="B12" s="35"/>
      <c r="C12" s="35"/>
      <c r="D12" s="636"/>
      <c r="E12" s="633"/>
      <c r="F12" s="633"/>
      <c r="G12" s="633"/>
      <c r="H12" s="633"/>
      <c r="I12" s="633"/>
      <c r="J12" s="633"/>
      <c r="K12" s="633"/>
      <c r="L12" s="633"/>
      <c r="M12" s="633"/>
      <c r="N12" s="633"/>
      <c r="O12" s="633"/>
      <c r="P12" s="633"/>
      <c r="Q12" s="633"/>
      <c r="R12" s="633"/>
      <c r="S12" s="633"/>
      <c r="T12" s="633"/>
      <c r="U12" s="633"/>
      <c r="V12" s="633"/>
      <c r="W12" s="633"/>
      <c r="X12" s="633"/>
      <c r="Y12" s="633"/>
      <c r="Z12" s="633"/>
    </row>
    <row r="13" spans="1:26" s="344" customFormat="1" ht="20.25" customHeight="1">
      <c r="A13" s="695" t="s">
        <v>2531</v>
      </c>
      <c r="B13" s="695"/>
      <c r="C13" s="695"/>
      <c r="D13" s="636"/>
      <c r="E13" s="633"/>
      <c r="F13" s="633"/>
      <c r="G13" s="633"/>
      <c r="H13" s="633"/>
      <c r="I13" s="633"/>
      <c r="J13" s="633"/>
      <c r="K13" s="633"/>
      <c r="L13" s="633"/>
      <c r="M13" s="633"/>
      <c r="N13" s="633"/>
      <c r="O13" s="633"/>
      <c r="P13" s="633"/>
      <c r="Q13" s="633"/>
      <c r="R13" s="633"/>
      <c r="S13" s="633"/>
      <c r="T13" s="633"/>
      <c r="U13" s="633"/>
      <c r="V13" s="633"/>
      <c r="W13" s="633"/>
      <c r="X13" s="633"/>
      <c r="Y13" s="633"/>
      <c r="Z13" s="633"/>
    </row>
    <row r="14" spans="1:26" s="344" customFormat="1" ht="39.75" customHeight="1">
      <c r="A14" s="3"/>
      <c r="B14" s="696"/>
      <c r="C14" s="697"/>
      <c r="D14" s="630" t="s">
        <v>2578</v>
      </c>
      <c r="E14" s="633"/>
      <c r="F14" s="633"/>
      <c r="G14" s="633"/>
      <c r="H14" s="633"/>
      <c r="I14" s="633"/>
      <c r="J14" s="633"/>
      <c r="K14" s="633"/>
      <c r="L14" s="633"/>
      <c r="M14" s="633"/>
      <c r="N14" s="633"/>
      <c r="O14" s="633"/>
      <c r="P14" s="633"/>
      <c r="Q14" s="633"/>
      <c r="R14" s="633"/>
      <c r="S14" s="633"/>
      <c r="T14" s="633"/>
      <c r="U14" s="633"/>
      <c r="V14" s="633"/>
      <c r="W14" s="633"/>
      <c r="X14" s="633"/>
      <c r="Y14" s="633"/>
      <c r="Z14" s="633"/>
    </row>
    <row r="15" spans="1:26" s="344" customFormat="1" ht="39.75" customHeight="1">
      <c r="A15" s="3"/>
      <c r="B15" s="698"/>
      <c r="C15" s="699"/>
      <c r="D15" s="634" t="s">
        <v>1065</v>
      </c>
      <c r="E15" s="633"/>
      <c r="F15" s="633"/>
      <c r="G15" s="633"/>
      <c r="H15" s="637"/>
      <c r="I15" s="633"/>
      <c r="J15" s="633"/>
      <c r="K15" s="633"/>
      <c r="L15" s="633"/>
      <c r="M15" s="633"/>
      <c r="N15" s="633"/>
      <c r="O15" s="633"/>
      <c r="P15" s="633"/>
      <c r="Q15" s="633"/>
      <c r="R15" s="633"/>
      <c r="S15" s="633"/>
      <c r="T15" s="633"/>
      <c r="U15" s="633"/>
      <c r="V15" s="633"/>
      <c r="W15" s="633"/>
      <c r="X15" s="633"/>
      <c r="Y15" s="633"/>
      <c r="Z15" s="633"/>
    </row>
    <row r="16" spans="1:26" s="344" customFormat="1" ht="39.75" customHeight="1">
      <c r="A16" s="3"/>
      <c r="B16" s="698"/>
      <c r="C16" s="699"/>
      <c r="D16" s="633"/>
      <c r="E16" s="633"/>
      <c r="F16" s="633"/>
      <c r="G16" s="633"/>
      <c r="H16" s="633"/>
      <c r="I16" s="633"/>
      <c r="J16" s="633"/>
      <c r="K16" s="633"/>
      <c r="L16" s="633"/>
      <c r="M16" s="633"/>
      <c r="N16" s="633"/>
      <c r="O16" s="633"/>
      <c r="P16" s="633"/>
      <c r="Q16" s="633"/>
      <c r="R16" s="633"/>
      <c r="S16" s="633"/>
      <c r="T16" s="633"/>
      <c r="U16" s="633"/>
      <c r="V16" s="633"/>
      <c r="W16" s="633"/>
      <c r="X16" s="633"/>
      <c r="Y16" s="633"/>
      <c r="Z16" s="633"/>
    </row>
    <row r="17" spans="1:26" s="344" customFormat="1" ht="39.75" customHeight="1">
      <c r="A17" s="3"/>
      <c r="B17" s="698"/>
      <c r="C17" s="699"/>
      <c r="D17" s="633"/>
      <c r="E17" s="633"/>
      <c r="F17" s="633"/>
      <c r="G17" s="633"/>
      <c r="H17" s="633"/>
      <c r="I17" s="633"/>
      <c r="J17" s="633"/>
      <c r="K17" s="633"/>
      <c r="L17" s="633"/>
      <c r="M17" s="633"/>
      <c r="N17" s="633"/>
      <c r="O17" s="633"/>
      <c r="P17" s="633"/>
      <c r="Q17" s="633"/>
      <c r="R17" s="633"/>
      <c r="S17" s="633"/>
      <c r="T17" s="633"/>
      <c r="U17" s="633"/>
      <c r="V17" s="633"/>
      <c r="W17" s="633"/>
      <c r="X17" s="633"/>
      <c r="Y17" s="633"/>
      <c r="Z17" s="633"/>
    </row>
    <row r="18" spans="1:26" s="344" customFormat="1" ht="39.75" customHeight="1">
      <c r="A18" s="3"/>
      <c r="B18" s="698"/>
      <c r="C18" s="699"/>
      <c r="D18" s="633"/>
      <c r="E18" s="633"/>
      <c r="F18" s="633"/>
      <c r="G18" s="633"/>
      <c r="H18" s="633"/>
      <c r="I18" s="633"/>
      <c r="J18" s="633"/>
      <c r="K18" s="633"/>
      <c r="L18" s="633"/>
      <c r="M18" s="633"/>
      <c r="N18" s="633"/>
      <c r="O18" s="633"/>
      <c r="P18" s="633"/>
      <c r="Q18" s="633"/>
      <c r="R18" s="633"/>
      <c r="S18" s="633"/>
      <c r="T18" s="633"/>
      <c r="U18" s="633"/>
      <c r="V18" s="633"/>
      <c r="W18" s="633"/>
      <c r="X18" s="633"/>
      <c r="Y18" s="633"/>
      <c r="Z18" s="633"/>
    </row>
    <row r="19" spans="1:26" s="344" customFormat="1" ht="39.75" customHeight="1">
      <c r="A19" s="3"/>
      <c r="B19" s="698"/>
      <c r="C19" s="699"/>
      <c r="D19" s="633"/>
      <c r="E19" s="633"/>
      <c r="F19" s="633"/>
      <c r="G19" s="633"/>
      <c r="H19" s="633"/>
      <c r="I19" s="633"/>
      <c r="J19" s="633"/>
      <c r="K19" s="633"/>
      <c r="L19" s="633"/>
      <c r="M19" s="633"/>
      <c r="N19" s="633"/>
      <c r="O19" s="633"/>
      <c r="P19" s="633"/>
      <c r="Q19" s="633"/>
      <c r="R19" s="633"/>
      <c r="S19" s="633"/>
      <c r="T19" s="633"/>
      <c r="U19" s="633"/>
      <c r="V19" s="633"/>
      <c r="W19" s="633"/>
      <c r="X19" s="633"/>
      <c r="Y19" s="633"/>
      <c r="Z19" s="633"/>
    </row>
    <row r="20" spans="1:26" s="344" customFormat="1" ht="39.75" customHeight="1">
      <c r="A20" s="3"/>
      <c r="B20" s="698"/>
      <c r="C20" s="699"/>
      <c r="D20" s="633"/>
      <c r="E20" s="633"/>
      <c r="F20" s="633"/>
      <c r="G20" s="633"/>
      <c r="H20" s="633"/>
      <c r="I20" s="633"/>
      <c r="J20" s="633"/>
      <c r="K20" s="633"/>
      <c r="L20" s="633"/>
      <c r="M20" s="633"/>
      <c r="N20" s="633"/>
      <c r="O20" s="633"/>
      <c r="P20" s="633"/>
      <c r="Q20" s="633"/>
      <c r="R20" s="633"/>
      <c r="S20" s="633"/>
      <c r="T20" s="633"/>
      <c r="U20" s="633"/>
      <c r="V20" s="633"/>
      <c r="W20" s="633"/>
      <c r="X20" s="633"/>
      <c r="Y20" s="633"/>
      <c r="Z20" s="633"/>
    </row>
    <row r="21" spans="1:26" s="344" customFormat="1" ht="39.75" customHeight="1">
      <c r="A21" s="3"/>
      <c r="B21" s="698"/>
      <c r="C21" s="699"/>
      <c r="D21" s="633"/>
      <c r="E21" s="633"/>
      <c r="F21" s="633"/>
      <c r="G21" s="633"/>
      <c r="H21" s="633"/>
      <c r="I21" s="633"/>
      <c r="J21" s="633"/>
      <c r="K21" s="633"/>
      <c r="L21" s="633"/>
      <c r="M21" s="633"/>
      <c r="N21" s="633"/>
      <c r="O21" s="633"/>
      <c r="P21" s="633"/>
      <c r="Q21" s="633"/>
      <c r="R21" s="633"/>
      <c r="S21" s="633"/>
      <c r="T21" s="633"/>
      <c r="U21" s="633"/>
      <c r="V21" s="633"/>
      <c r="W21" s="633"/>
      <c r="X21" s="633"/>
      <c r="Y21" s="633"/>
      <c r="Z21" s="633"/>
    </row>
    <row r="22" spans="1:26" s="344" customFormat="1" ht="39.75" customHeight="1">
      <c r="A22" s="3"/>
      <c r="B22" s="698"/>
      <c r="C22" s="699"/>
      <c r="D22" s="633"/>
      <c r="E22" s="633"/>
      <c r="F22" s="633"/>
      <c r="G22" s="633"/>
      <c r="H22" s="633"/>
      <c r="I22" s="633"/>
      <c r="J22" s="633"/>
      <c r="K22" s="633"/>
      <c r="L22" s="633"/>
      <c r="M22" s="633"/>
      <c r="N22" s="633"/>
      <c r="O22" s="633"/>
      <c r="P22" s="633"/>
      <c r="Q22" s="633"/>
      <c r="R22" s="633"/>
      <c r="S22" s="633"/>
      <c r="T22" s="633"/>
      <c r="U22" s="633"/>
      <c r="V22" s="633"/>
      <c r="W22" s="633"/>
      <c r="X22" s="633"/>
      <c r="Y22" s="633"/>
      <c r="Z22" s="633"/>
    </row>
    <row r="23" spans="1:26" s="344" customFormat="1" ht="39.75" customHeight="1">
      <c r="A23" s="3"/>
      <c r="B23" s="700"/>
      <c r="C23" s="701"/>
      <c r="D23" s="633"/>
      <c r="E23" s="633"/>
      <c r="F23" s="633"/>
      <c r="G23" s="633"/>
      <c r="H23" s="633"/>
      <c r="I23" s="633"/>
      <c r="J23" s="633"/>
      <c r="K23" s="633"/>
      <c r="L23" s="633"/>
      <c r="M23" s="633"/>
      <c r="N23" s="633"/>
      <c r="O23" s="633"/>
      <c r="P23" s="633"/>
      <c r="Q23" s="633"/>
      <c r="R23" s="633"/>
      <c r="S23" s="633"/>
      <c r="T23" s="633"/>
      <c r="U23" s="633"/>
      <c r="V23" s="633"/>
      <c r="W23" s="633"/>
      <c r="X23" s="633"/>
      <c r="Y23" s="633"/>
      <c r="Z23" s="633"/>
    </row>
    <row r="24" spans="1:26" s="344" customFormat="1">
      <c r="A24" s="343"/>
      <c r="D24" s="633"/>
      <c r="E24" s="633"/>
      <c r="F24" s="633"/>
      <c r="G24" s="633"/>
      <c r="H24" s="633"/>
      <c r="I24" s="633"/>
      <c r="J24" s="633"/>
      <c r="K24" s="633"/>
      <c r="L24" s="633"/>
      <c r="M24" s="633"/>
      <c r="N24" s="633"/>
      <c r="O24" s="633"/>
      <c r="P24" s="633"/>
      <c r="Q24" s="633"/>
      <c r="R24" s="633"/>
      <c r="S24" s="633"/>
      <c r="T24" s="633"/>
      <c r="U24" s="633"/>
      <c r="V24" s="633"/>
      <c r="W24" s="633"/>
      <c r="X24" s="633"/>
      <c r="Y24" s="633"/>
      <c r="Z24" s="633"/>
    </row>
    <row r="25" spans="1:26" s="344" customFormat="1">
      <c r="A25" s="343"/>
      <c r="D25" s="633"/>
      <c r="E25" s="633"/>
      <c r="F25" s="633"/>
      <c r="G25" s="633"/>
      <c r="H25" s="633"/>
      <c r="I25" s="633"/>
      <c r="J25" s="633"/>
      <c r="K25" s="633"/>
      <c r="L25" s="633"/>
      <c r="M25" s="633"/>
      <c r="N25" s="633"/>
      <c r="O25" s="633"/>
      <c r="P25" s="633"/>
      <c r="Q25" s="633"/>
      <c r="R25" s="633"/>
      <c r="S25" s="633"/>
      <c r="T25" s="633"/>
      <c r="U25" s="633"/>
      <c r="V25" s="633"/>
      <c r="W25" s="633"/>
      <c r="X25" s="633"/>
      <c r="Y25" s="633"/>
      <c r="Z25" s="633"/>
    </row>
    <row r="26" spans="1:26" s="344" customFormat="1">
      <c r="A26" s="343"/>
      <c r="D26" s="633"/>
      <c r="E26" s="633"/>
      <c r="F26" s="633"/>
      <c r="G26" s="633"/>
      <c r="H26" s="633"/>
      <c r="I26" s="633"/>
      <c r="J26" s="633"/>
      <c r="K26" s="633"/>
      <c r="L26" s="633"/>
      <c r="M26" s="633"/>
      <c r="N26" s="633"/>
      <c r="O26" s="633"/>
      <c r="P26" s="633"/>
      <c r="Q26" s="633"/>
      <c r="R26" s="633"/>
      <c r="S26" s="633"/>
      <c r="T26" s="633"/>
      <c r="U26" s="633"/>
      <c r="V26" s="633"/>
      <c r="W26" s="633"/>
      <c r="X26" s="633"/>
      <c r="Y26" s="633"/>
      <c r="Z26" s="633"/>
    </row>
    <row r="27" spans="1:26" s="344" customFormat="1">
      <c r="A27" s="343"/>
      <c r="D27" s="633"/>
      <c r="E27" s="633"/>
      <c r="F27" s="633"/>
      <c r="G27" s="633"/>
      <c r="H27" s="633"/>
      <c r="I27" s="633"/>
      <c r="J27" s="633"/>
      <c r="K27" s="633"/>
      <c r="L27" s="633"/>
      <c r="M27" s="633"/>
      <c r="N27" s="633"/>
      <c r="O27" s="633"/>
      <c r="P27" s="633"/>
      <c r="Q27" s="633"/>
      <c r="R27" s="633"/>
      <c r="S27" s="633"/>
      <c r="T27" s="633"/>
      <c r="U27" s="633"/>
      <c r="V27" s="633"/>
      <c r="W27" s="633"/>
      <c r="X27" s="633"/>
      <c r="Y27" s="633"/>
      <c r="Z27" s="633"/>
    </row>
    <row r="28" spans="1:26" s="344" customFormat="1">
      <c r="A28" s="343"/>
      <c r="D28" s="633"/>
      <c r="E28" s="633"/>
      <c r="F28" s="633"/>
      <c r="G28" s="633"/>
      <c r="H28" s="633"/>
      <c r="I28" s="633"/>
      <c r="J28" s="633"/>
      <c r="K28" s="633"/>
      <c r="L28" s="633"/>
      <c r="M28" s="633"/>
      <c r="N28" s="633"/>
      <c r="O28" s="633"/>
      <c r="P28" s="633"/>
      <c r="Q28" s="633"/>
      <c r="R28" s="633"/>
      <c r="S28" s="633"/>
      <c r="T28" s="633"/>
      <c r="U28" s="633"/>
      <c r="V28" s="633"/>
      <c r="W28" s="633"/>
      <c r="X28" s="633"/>
      <c r="Y28" s="633"/>
      <c r="Z28" s="633"/>
    </row>
    <row r="29" spans="1:26" s="344" customFormat="1">
      <c r="A29" s="343"/>
      <c r="D29" s="633"/>
      <c r="E29" s="633"/>
      <c r="F29" s="633"/>
      <c r="G29" s="633"/>
      <c r="H29" s="633"/>
      <c r="I29" s="633"/>
      <c r="J29" s="633"/>
      <c r="K29" s="633"/>
      <c r="L29" s="633"/>
      <c r="M29" s="633"/>
      <c r="N29" s="633"/>
      <c r="O29" s="633"/>
      <c r="P29" s="633"/>
      <c r="Q29" s="633"/>
      <c r="R29" s="633"/>
      <c r="S29" s="633"/>
      <c r="T29" s="633"/>
      <c r="U29" s="633"/>
      <c r="V29" s="633"/>
      <c r="W29" s="633"/>
      <c r="X29" s="633"/>
      <c r="Y29" s="633"/>
      <c r="Z29" s="633"/>
    </row>
    <row r="30" spans="1:26" s="344" customFormat="1">
      <c r="A30" s="343"/>
      <c r="D30" s="633"/>
      <c r="E30" s="633"/>
      <c r="F30" s="633"/>
      <c r="G30" s="633"/>
      <c r="H30" s="633"/>
      <c r="I30" s="633"/>
      <c r="J30" s="633"/>
      <c r="K30" s="633"/>
      <c r="L30" s="633"/>
      <c r="M30" s="633"/>
      <c r="N30" s="633"/>
      <c r="O30" s="633"/>
      <c r="P30" s="633"/>
      <c r="Q30" s="633"/>
      <c r="R30" s="633"/>
      <c r="S30" s="633"/>
      <c r="T30" s="633"/>
      <c r="U30" s="633"/>
      <c r="V30" s="633"/>
      <c r="W30" s="633"/>
      <c r="X30" s="633"/>
      <c r="Y30" s="633"/>
      <c r="Z30" s="633"/>
    </row>
    <row r="31" spans="1:26" s="344" customFormat="1">
      <c r="A31" s="343"/>
      <c r="D31" s="633"/>
      <c r="E31" s="633"/>
      <c r="F31" s="633"/>
      <c r="G31" s="633"/>
      <c r="H31" s="633"/>
      <c r="I31" s="633"/>
      <c r="J31" s="633"/>
      <c r="K31" s="633"/>
      <c r="L31" s="633"/>
      <c r="M31" s="633"/>
      <c r="N31" s="633"/>
      <c r="O31" s="633"/>
      <c r="P31" s="633"/>
      <c r="Q31" s="633"/>
      <c r="R31" s="633"/>
      <c r="S31" s="633"/>
      <c r="T31" s="633"/>
      <c r="U31" s="633"/>
      <c r="V31" s="633"/>
      <c r="W31" s="633"/>
      <c r="X31" s="633"/>
      <c r="Y31" s="633"/>
      <c r="Z31" s="633"/>
    </row>
    <row r="32" spans="1:26" s="344" customFormat="1">
      <c r="A32" s="343"/>
      <c r="D32" s="633"/>
      <c r="E32" s="633"/>
      <c r="F32" s="633"/>
      <c r="G32" s="633"/>
      <c r="H32" s="633"/>
      <c r="I32" s="633"/>
      <c r="J32" s="633"/>
      <c r="K32" s="633"/>
      <c r="L32" s="633"/>
      <c r="M32" s="633"/>
      <c r="N32" s="633"/>
      <c r="O32" s="633"/>
      <c r="P32" s="633"/>
      <c r="Q32" s="633"/>
      <c r="R32" s="633"/>
      <c r="S32" s="633"/>
      <c r="T32" s="633"/>
      <c r="U32" s="633"/>
      <c r="V32" s="633"/>
      <c r="W32" s="633"/>
      <c r="X32" s="633"/>
      <c r="Y32" s="633"/>
      <c r="Z32" s="633"/>
    </row>
    <row r="33" spans="1:26" s="344" customFormat="1">
      <c r="A33" s="343"/>
      <c r="D33" s="633"/>
      <c r="E33" s="633"/>
      <c r="F33" s="633"/>
      <c r="G33" s="633"/>
      <c r="H33" s="633"/>
      <c r="I33" s="633"/>
      <c r="J33" s="633"/>
      <c r="K33" s="633"/>
      <c r="L33" s="633"/>
      <c r="M33" s="633"/>
      <c r="N33" s="633"/>
      <c r="O33" s="633"/>
      <c r="P33" s="633"/>
      <c r="Q33" s="633"/>
      <c r="R33" s="633"/>
      <c r="S33" s="633"/>
      <c r="T33" s="633"/>
      <c r="U33" s="633"/>
      <c r="V33" s="633"/>
      <c r="W33" s="633"/>
      <c r="X33" s="633"/>
      <c r="Y33" s="633"/>
      <c r="Z33" s="633"/>
    </row>
    <row r="34" spans="1:26" s="344" customFormat="1">
      <c r="A34" s="343"/>
      <c r="D34" s="633"/>
      <c r="E34" s="633"/>
      <c r="F34" s="633"/>
      <c r="G34" s="633"/>
      <c r="H34" s="633"/>
      <c r="I34" s="633"/>
      <c r="J34" s="633"/>
      <c r="K34" s="633"/>
      <c r="L34" s="633"/>
      <c r="M34" s="633"/>
      <c r="N34" s="633"/>
      <c r="O34" s="633"/>
      <c r="P34" s="633"/>
      <c r="Q34" s="633"/>
      <c r="R34" s="633"/>
      <c r="S34" s="633"/>
      <c r="T34" s="633"/>
      <c r="U34" s="633"/>
      <c r="V34" s="633"/>
      <c r="W34" s="633"/>
      <c r="X34" s="633"/>
      <c r="Y34" s="633"/>
      <c r="Z34" s="633"/>
    </row>
    <row r="35" spans="1:26" s="344" customFormat="1">
      <c r="A35" s="343"/>
      <c r="D35" s="633"/>
      <c r="E35" s="633"/>
      <c r="F35" s="633"/>
      <c r="G35" s="633"/>
      <c r="H35" s="633"/>
      <c r="I35" s="633"/>
      <c r="J35" s="633"/>
      <c r="K35" s="633"/>
      <c r="L35" s="633"/>
      <c r="M35" s="633"/>
      <c r="N35" s="633"/>
      <c r="O35" s="633"/>
      <c r="P35" s="633"/>
      <c r="Q35" s="633"/>
      <c r="R35" s="633"/>
      <c r="S35" s="633"/>
      <c r="T35" s="633"/>
      <c r="U35" s="633"/>
      <c r="V35" s="633"/>
      <c r="W35" s="633"/>
      <c r="X35" s="633"/>
      <c r="Y35" s="633"/>
      <c r="Z35" s="633"/>
    </row>
    <row r="36" spans="1:26" s="344" customFormat="1">
      <c r="A36" s="343"/>
      <c r="D36" s="633"/>
      <c r="E36" s="633"/>
      <c r="F36" s="633"/>
      <c r="G36" s="633"/>
      <c r="H36" s="633"/>
      <c r="I36" s="633"/>
      <c r="J36" s="633"/>
      <c r="K36" s="633"/>
      <c r="L36" s="633"/>
      <c r="M36" s="633"/>
      <c r="N36" s="633"/>
      <c r="O36" s="633"/>
      <c r="P36" s="633"/>
      <c r="Q36" s="633"/>
      <c r="R36" s="633"/>
      <c r="S36" s="633"/>
      <c r="T36" s="633"/>
      <c r="U36" s="633"/>
      <c r="V36" s="633"/>
      <c r="W36" s="633"/>
      <c r="X36" s="633"/>
      <c r="Y36" s="633"/>
      <c r="Z36" s="633"/>
    </row>
    <row r="37" spans="1:26" s="344" customFormat="1">
      <c r="A37" s="343"/>
      <c r="D37" s="633"/>
      <c r="E37" s="633"/>
      <c r="F37" s="633"/>
      <c r="G37" s="633"/>
      <c r="H37" s="633"/>
      <c r="I37" s="633"/>
      <c r="J37" s="633"/>
      <c r="K37" s="633"/>
      <c r="L37" s="633"/>
      <c r="M37" s="633"/>
      <c r="N37" s="633"/>
      <c r="O37" s="633"/>
      <c r="P37" s="633"/>
      <c r="Q37" s="633"/>
      <c r="R37" s="633"/>
      <c r="S37" s="633"/>
      <c r="T37" s="633"/>
      <c r="U37" s="633"/>
      <c r="V37" s="633"/>
      <c r="W37" s="633"/>
      <c r="X37" s="633"/>
      <c r="Y37" s="633"/>
      <c r="Z37" s="633"/>
    </row>
    <row r="38" spans="1:26" s="344" customFormat="1">
      <c r="A38" s="343"/>
      <c r="D38" s="633"/>
      <c r="E38" s="633"/>
      <c r="F38" s="633"/>
      <c r="G38" s="633"/>
      <c r="H38" s="633"/>
      <c r="I38" s="633"/>
      <c r="J38" s="633"/>
      <c r="K38" s="633"/>
      <c r="L38" s="633"/>
      <c r="M38" s="633"/>
      <c r="N38" s="633"/>
      <c r="O38" s="633"/>
      <c r="P38" s="633"/>
      <c r="Q38" s="633"/>
      <c r="R38" s="633"/>
      <c r="S38" s="633"/>
      <c r="T38" s="633"/>
      <c r="U38" s="633"/>
      <c r="V38" s="633"/>
      <c r="W38" s="633"/>
      <c r="X38" s="633"/>
      <c r="Y38" s="633"/>
      <c r="Z38" s="633"/>
    </row>
    <row r="39" spans="1:26" s="344" customFormat="1">
      <c r="A39" s="343"/>
      <c r="D39" s="633"/>
      <c r="E39" s="633"/>
      <c r="F39" s="633"/>
      <c r="G39" s="633"/>
      <c r="H39" s="633"/>
      <c r="I39" s="633"/>
      <c r="J39" s="633"/>
      <c r="K39" s="633"/>
      <c r="L39" s="633"/>
      <c r="M39" s="633"/>
      <c r="N39" s="633"/>
      <c r="O39" s="633"/>
      <c r="P39" s="633"/>
      <c r="Q39" s="633"/>
      <c r="R39" s="633"/>
      <c r="S39" s="633"/>
      <c r="T39" s="633"/>
      <c r="U39" s="633"/>
      <c r="V39" s="633"/>
      <c r="W39" s="633"/>
      <c r="X39" s="633"/>
      <c r="Y39" s="633"/>
      <c r="Z39" s="633"/>
    </row>
  </sheetData>
  <sheetProtection password="D13A" sheet="1" selectLockedCells="1"/>
  <mergeCells count="4">
    <mergeCell ref="A13:C13"/>
    <mergeCell ref="B14:C23"/>
    <mergeCell ref="A4:C4"/>
    <mergeCell ref="B5:C11"/>
  </mergeCells>
  <phoneticPr fontId="22"/>
  <conditionalFormatting sqref="B14:C23 B5:C11">
    <cfRule type="cellIs" dxfId="963" priority="1" stopIfTrue="1" operator="equal">
      <formula>""</formula>
    </cfRule>
  </conditionalFormatting>
  <dataValidations count="1">
    <dataValidation type="textLength" imeMode="on" operator="lessThanOrEqual" allowBlank="1" showInputMessage="1" showErrorMessage="1" errorTitle="入力エラー" error="文字数制限(1000文字以内)を超過しています。" sqref="B14:C23 B5:C11" xr:uid="{00000000-0002-0000-0100-000000000000}">
      <formula1>1000</formula1>
    </dataValidation>
  </dataValidations>
  <pageMargins left="0.94488188976377963" right="0.74803149606299213" top="0.59055118110236227" bottom="0" header="0.51181102362204722" footer="0.5118110236220472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35"/>
  <sheetViews>
    <sheetView showGridLines="0" view="pageBreakPreview" zoomScale="50" zoomScaleNormal="50" zoomScaleSheetLayoutView="50" workbookViewId="0">
      <selection activeCell="P61" sqref="P61"/>
    </sheetView>
  </sheetViews>
  <sheetFormatPr defaultColWidth="9" defaultRowHeight="23.4"/>
  <cols>
    <col min="1" max="1" width="7" style="346" customWidth="1"/>
    <col min="2" max="2" width="7.21875" style="346" customWidth="1"/>
    <col min="3" max="3" width="9.21875" style="346" customWidth="1"/>
    <col min="4" max="4" width="18" style="346" customWidth="1"/>
    <col min="5" max="5" width="37" style="346" customWidth="1"/>
    <col min="6" max="6" width="19.109375" style="346" customWidth="1"/>
    <col min="7" max="7" width="8.44140625" style="347" customWidth="1"/>
    <col min="8" max="8" width="8.21875" style="346" customWidth="1"/>
    <col min="9" max="9" width="16.88671875" style="347" customWidth="1"/>
    <col min="10" max="10" width="6.77734375" style="346" customWidth="1"/>
    <col min="11" max="11" width="16.44140625" style="346" customWidth="1"/>
    <col min="12" max="12" width="15.88671875" style="347" customWidth="1"/>
    <col min="13" max="13" width="6.77734375" style="346" customWidth="1"/>
    <col min="14" max="14" width="14.109375" style="346" customWidth="1"/>
    <col min="15" max="15" width="26.6640625" style="347" customWidth="1"/>
    <col min="16" max="16" width="15.33203125" style="347" customWidth="1"/>
    <col min="17" max="17" width="21" style="346" customWidth="1"/>
    <col min="18" max="18" width="35" style="348" customWidth="1"/>
    <col min="19" max="19" width="37.88671875" style="348" customWidth="1"/>
    <col min="20" max="20" width="10.33203125" style="346" hidden="1" customWidth="1"/>
    <col min="21" max="21" width="18" style="346" hidden="1" customWidth="1"/>
    <col min="22" max="22" width="171.44140625" style="483" customWidth="1"/>
    <col min="23" max="16384" width="9" style="346"/>
  </cols>
  <sheetData>
    <row r="1" spans="1:22" ht="25.5" customHeight="1">
      <c r="A1" s="393" t="s">
        <v>943</v>
      </c>
    </row>
    <row r="2" spans="1:22" ht="19.5" customHeight="1">
      <c r="A2" s="898" t="s">
        <v>958</v>
      </c>
      <c r="B2" s="898"/>
      <c r="C2" s="898"/>
      <c r="D2" s="898"/>
      <c r="E2" s="898"/>
      <c r="F2" s="898"/>
      <c r="G2" s="898"/>
      <c r="H2" s="898"/>
      <c r="I2" s="898"/>
      <c r="J2" s="898"/>
      <c r="K2" s="898"/>
      <c r="L2" s="898"/>
      <c r="M2" s="898"/>
      <c r="N2" s="898"/>
      <c r="O2" s="898"/>
      <c r="P2" s="898"/>
      <c r="Q2" s="10"/>
      <c r="R2" s="134"/>
      <c r="S2" s="134"/>
    </row>
    <row r="3" spans="1:22" ht="19.5" customHeight="1" thickBot="1">
      <c r="A3" s="899"/>
      <c r="B3" s="899"/>
      <c r="C3" s="899"/>
      <c r="D3" s="899"/>
      <c r="E3" s="899"/>
      <c r="F3" s="899"/>
      <c r="G3" s="899"/>
      <c r="H3" s="899"/>
      <c r="I3" s="899"/>
      <c r="J3" s="899"/>
      <c r="K3" s="899"/>
      <c r="L3" s="899"/>
      <c r="M3" s="899"/>
      <c r="N3" s="899"/>
      <c r="O3" s="899"/>
      <c r="P3" s="899"/>
      <c r="Q3" s="10"/>
      <c r="R3" s="134"/>
      <c r="S3" s="134"/>
    </row>
    <row r="4" spans="1:22" ht="37.5" customHeight="1">
      <c r="A4" s="28"/>
      <c r="B4" s="900" t="s">
        <v>1125</v>
      </c>
      <c r="C4" s="901"/>
      <c r="D4" s="901"/>
      <c r="E4" s="901"/>
      <c r="F4" s="911"/>
      <c r="G4" s="900" t="s">
        <v>1622</v>
      </c>
      <c r="H4" s="902"/>
      <c r="I4" s="892" t="s">
        <v>370</v>
      </c>
      <c r="J4" s="893"/>
      <c r="K4" s="30" t="s">
        <v>1134</v>
      </c>
      <c r="L4" s="907" t="s">
        <v>1126</v>
      </c>
      <c r="M4" s="908"/>
      <c r="N4" s="30" t="s">
        <v>1135</v>
      </c>
      <c r="O4" s="900" t="s">
        <v>1136</v>
      </c>
      <c r="P4" s="901"/>
      <c r="Q4" s="902"/>
      <c r="R4" s="909" t="s">
        <v>1723</v>
      </c>
      <c r="S4" s="910"/>
    </row>
    <row r="5" spans="1:22" ht="42" customHeight="1">
      <c r="A5" s="29"/>
      <c r="B5" s="912"/>
      <c r="C5" s="913"/>
      <c r="D5" s="913"/>
      <c r="E5" s="913"/>
      <c r="F5" s="914"/>
      <c r="G5" s="789" t="s">
        <v>1137</v>
      </c>
      <c r="H5" s="790"/>
      <c r="I5" s="791" t="s">
        <v>1138</v>
      </c>
      <c r="J5" s="792"/>
      <c r="K5" s="277" t="s">
        <v>1139</v>
      </c>
      <c r="L5" s="791" t="s">
        <v>1140</v>
      </c>
      <c r="M5" s="792"/>
      <c r="N5" s="277" t="s">
        <v>1141</v>
      </c>
      <c r="O5" s="905" t="s">
        <v>1142</v>
      </c>
      <c r="P5" s="906"/>
      <c r="Q5" s="790"/>
      <c r="R5" s="903" t="s">
        <v>1143</v>
      </c>
      <c r="S5" s="904"/>
    </row>
    <row r="6" spans="1:22" ht="27.75" customHeight="1" thickBot="1">
      <c r="A6" s="42"/>
      <c r="B6" s="915"/>
      <c r="C6" s="916"/>
      <c r="D6" s="916"/>
      <c r="E6" s="916"/>
      <c r="F6" s="917"/>
      <c r="G6" s="278"/>
      <c r="H6" s="279" t="s">
        <v>1218</v>
      </c>
      <c r="I6" s="280" t="s">
        <v>1220</v>
      </c>
      <c r="J6" s="281" t="s">
        <v>217</v>
      </c>
      <c r="K6" s="282" t="s">
        <v>1144</v>
      </c>
      <c r="L6" s="283" t="s">
        <v>1220</v>
      </c>
      <c r="M6" s="281" t="s">
        <v>217</v>
      </c>
      <c r="N6" s="282" t="s">
        <v>1144</v>
      </c>
      <c r="O6" s="886"/>
      <c r="P6" s="887"/>
      <c r="Q6" s="279" t="s">
        <v>1218</v>
      </c>
      <c r="R6" s="888" t="s">
        <v>1145</v>
      </c>
      <c r="S6" s="889"/>
    </row>
    <row r="7" spans="1:22" ht="41.25" customHeight="1">
      <c r="A7" s="410"/>
      <c r="B7" s="404"/>
      <c r="C7" s="405"/>
      <c r="D7" s="894" t="s">
        <v>1221</v>
      </c>
      <c r="E7" s="895"/>
      <c r="F7" s="896"/>
      <c r="G7" s="286">
        <v>38.200000000000003</v>
      </c>
      <c r="H7" s="287" t="s">
        <v>1146</v>
      </c>
      <c r="I7" s="181"/>
      <c r="J7" s="287" t="s">
        <v>1147</v>
      </c>
      <c r="K7" s="41">
        <f>G7*I7</f>
        <v>0</v>
      </c>
      <c r="L7" s="181"/>
      <c r="M7" s="287" t="s">
        <v>1147</v>
      </c>
      <c r="N7" s="41">
        <f>G7*L7</f>
        <v>0</v>
      </c>
      <c r="O7" s="918">
        <v>1.8700000000000001E-2</v>
      </c>
      <c r="P7" s="919"/>
      <c r="Q7" s="287" t="s">
        <v>360</v>
      </c>
      <c r="R7" s="846" t="str">
        <f>IF(I7="","",ROUND(((K7*O7)-(N7*O7))*44/12,4))</f>
        <v/>
      </c>
      <c r="S7" s="847"/>
      <c r="V7" s="484" t="s">
        <v>970</v>
      </c>
    </row>
    <row r="8" spans="1:22" ht="41.25" customHeight="1">
      <c r="A8" s="411"/>
      <c r="B8" s="406"/>
      <c r="C8" s="407"/>
      <c r="D8" s="856" t="s">
        <v>1222</v>
      </c>
      <c r="E8" s="857"/>
      <c r="F8" s="858"/>
      <c r="G8" s="288">
        <v>35.299999999999997</v>
      </c>
      <c r="H8" s="23" t="s">
        <v>1146</v>
      </c>
      <c r="I8" s="181"/>
      <c r="J8" s="23" t="s">
        <v>1147</v>
      </c>
      <c r="K8" s="41">
        <f t="shared" ref="K8:K54" si="0">G8*I8</f>
        <v>0</v>
      </c>
      <c r="L8" s="181"/>
      <c r="M8" s="23" t="s">
        <v>1147</v>
      </c>
      <c r="N8" s="41">
        <f t="shared" ref="N8:N54" si="1">G8*L8</f>
        <v>0</v>
      </c>
      <c r="O8" s="859">
        <v>1.84E-2</v>
      </c>
      <c r="P8" s="860"/>
      <c r="Q8" s="287" t="s">
        <v>360</v>
      </c>
      <c r="R8" s="846" t="str">
        <f t="shared" ref="R8:R30" si="2">IF(I8="","",ROUND(((K8*O8)-(N8*O8))*44/12,4))</f>
        <v/>
      </c>
      <c r="S8" s="847"/>
      <c r="V8" s="485" t="s">
        <v>0</v>
      </c>
    </row>
    <row r="9" spans="1:22" ht="41.25" customHeight="1">
      <c r="A9" s="411"/>
      <c r="B9" s="406"/>
      <c r="C9" s="407"/>
      <c r="D9" s="856" t="s">
        <v>1223</v>
      </c>
      <c r="E9" s="857"/>
      <c r="F9" s="858"/>
      <c r="G9" s="288">
        <v>34.6</v>
      </c>
      <c r="H9" s="23" t="s">
        <v>1148</v>
      </c>
      <c r="I9" s="181"/>
      <c r="J9" s="23" t="s">
        <v>1149</v>
      </c>
      <c r="K9" s="41">
        <f t="shared" si="0"/>
        <v>0</v>
      </c>
      <c r="L9" s="181"/>
      <c r="M9" s="23" t="s">
        <v>1149</v>
      </c>
      <c r="N9" s="41">
        <f t="shared" si="1"/>
        <v>0</v>
      </c>
      <c r="O9" s="859">
        <v>1.83E-2</v>
      </c>
      <c r="P9" s="860"/>
      <c r="Q9" s="23" t="s">
        <v>1150</v>
      </c>
      <c r="R9" s="846" t="str">
        <f t="shared" si="2"/>
        <v/>
      </c>
      <c r="S9" s="847"/>
      <c r="V9" s="486" t="s">
        <v>969</v>
      </c>
    </row>
    <row r="10" spans="1:22" ht="41.25" customHeight="1">
      <c r="A10" s="411"/>
      <c r="B10" s="406"/>
      <c r="C10" s="407"/>
      <c r="D10" s="856" t="s">
        <v>1151</v>
      </c>
      <c r="E10" s="857"/>
      <c r="F10" s="858"/>
      <c r="G10" s="288">
        <v>33.6</v>
      </c>
      <c r="H10" s="23" t="s">
        <v>1148</v>
      </c>
      <c r="I10" s="181"/>
      <c r="J10" s="23" t="s">
        <v>1149</v>
      </c>
      <c r="K10" s="41">
        <f t="shared" si="0"/>
        <v>0</v>
      </c>
      <c r="L10" s="181"/>
      <c r="M10" s="23" t="s">
        <v>1149</v>
      </c>
      <c r="N10" s="41">
        <f t="shared" si="1"/>
        <v>0</v>
      </c>
      <c r="O10" s="859">
        <v>1.8200000000000001E-2</v>
      </c>
      <c r="P10" s="860"/>
      <c r="Q10" s="23" t="s">
        <v>1150</v>
      </c>
      <c r="R10" s="846" t="str">
        <f t="shared" si="2"/>
        <v/>
      </c>
      <c r="S10" s="847"/>
      <c r="V10" s="486"/>
    </row>
    <row r="11" spans="1:22" ht="41.25" customHeight="1">
      <c r="A11" s="411"/>
      <c r="B11" s="406"/>
      <c r="C11" s="407"/>
      <c r="D11" s="856" t="s">
        <v>1224</v>
      </c>
      <c r="E11" s="857"/>
      <c r="F11" s="858"/>
      <c r="G11" s="288">
        <v>36.700000000000003</v>
      </c>
      <c r="H11" s="23" t="s">
        <v>1152</v>
      </c>
      <c r="I11" s="181"/>
      <c r="J11" s="23" t="s">
        <v>1153</v>
      </c>
      <c r="K11" s="41">
        <f>G11*I11</f>
        <v>0</v>
      </c>
      <c r="L11" s="181"/>
      <c r="M11" s="23" t="s">
        <v>1153</v>
      </c>
      <c r="N11" s="41">
        <f t="shared" si="1"/>
        <v>0</v>
      </c>
      <c r="O11" s="859">
        <v>1.8499999999999999E-2</v>
      </c>
      <c r="P11" s="860"/>
      <c r="Q11" s="23" t="s">
        <v>1154</v>
      </c>
      <c r="R11" s="846" t="str">
        <f t="shared" si="2"/>
        <v/>
      </c>
      <c r="S11" s="847"/>
      <c r="V11" s="486"/>
    </row>
    <row r="12" spans="1:22" ht="41.25" customHeight="1">
      <c r="A12" s="411"/>
      <c r="B12" s="406"/>
      <c r="C12" s="407"/>
      <c r="D12" s="856" t="s">
        <v>1225</v>
      </c>
      <c r="E12" s="857"/>
      <c r="F12" s="858"/>
      <c r="G12" s="288">
        <v>37.700000000000003</v>
      </c>
      <c r="H12" s="23" t="s">
        <v>1155</v>
      </c>
      <c r="I12" s="181"/>
      <c r="J12" s="23" t="s">
        <v>1156</v>
      </c>
      <c r="K12" s="41">
        <f t="shared" si="0"/>
        <v>0</v>
      </c>
      <c r="L12" s="181"/>
      <c r="M12" s="23" t="s">
        <v>1156</v>
      </c>
      <c r="N12" s="41">
        <f t="shared" si="1"/>
        <v>0</v>
      </c>
      <c r="O12" s="859">
        <v>1.8700000000000001E-2</v>
      </c>
      <c r="P12" s="860"/>
      <c r="Q12" s="23" t="s">
        <v>1157</v>
      </c>
      <c r="R12" s="846" t="str">
        <f t="shared" si="2"/>
        <v/>
      </c>
      <c r="S12" s="847"/>
      <c r="V12" s="486"/>
    </row>
    <row r="13" spans="1:22" ht="41.25" customHeight="1">
      <c r="A13" s="411"/>
      <c r="B13" s="406"/>
      <c r="C13" s="407"/>
      <c r="D13" s="856" t="s">
        <v>1226</v>
      </c>
      <c r="E13" s="857"/>
      <c r="F13" s="858"/>
      <c r="G13" s="288">
        <v>39.1</v>
      </c>
      <c r="H13" s="23" t="s">
        <v>1158</v>
      </c>
      <c r="I13" s="181"/>
      <c r="J13" s="23" t="s">
        <v>1159</v>
      </c>
      <c r="K13" s="41">
        <f t="shared" si="0"/>
        <v>0</v>
      </c>
      <c r="L13" s="181"/>
      <c r="M13" s="23" t="s">
        <v>1159</v>
      </c>
      <c r="N13" s="41">
        <f t="shared" si="1"/>
        <v>0</v>
      </c>
      <c r="O13" s="859">
        <v>1.89E-2</v>
      </c>
      <c r="P13" s="860"/>
      <c r="Q13" s="23" t="s">
        <v>1160</v>
      </c>
      <c r="R13" s="846" t="str">
        <f t="shared" si="2"/>
        <v/>
      </c>
      <c r="S13" s="847"/>
      <c r="V13" s="486"/>
    </row>
    <row r="14" spans="1:22" ht="41.25" customHeight="1">
      <c r="A14" s="411"/>
      <c r="B14" s="406"/>
      <c r="C14" s="407"/>
      <c r="D14" s="856" t="s">
        <v>1227</v>
      </c>
      <c r="E14" s="857"/>
      <c r="F14" s="858"/>
      <c r="G14" s="288">
        <v>41.9</v>
      </c>
      <c r="H14" s="23" t="s">
        <v>1158</v>
      </c>
      <c r="I14" s="181"/>
      <c r="J14" s="23" t="s">
        <v>1159</v>
      </c>
      <c r="K14" s="41">
        <f t="shared" si="0"/>
        <v>0</v>
      </c>
      <c r="L14" s="181"/>
      <c r="M14" s="23" t="s">
        <v>1159</v>
      </c>
      <c r="N14" s="41">
        <f t="shared" si="1"/>
        <v>0</v>
      </c>
      <c r="O14" s="859">
        <v>1.95E-2</v>
      </c>
      <c r="P14" s="860"/>
      <c r="Q14" s="23" t="s">
        <v>1160</v>
      </c>
      <c r="R14" s="846" t="str">
        <f t="shared" si="2"/>
        <v/>
      </c>
      <c r="S14" s="847"/>
      <c r="V14" s="486"/>
    </row>
    <row r="15" spans="1:22" ht="41.25" customHeight="1">
      <c r="A15" s="411"/>
      <c r="B15" s="406"/>
      <c r="C15" s="407"/>
      <c r="D15" s="856" t="s">
        <v>1228</v>
      </c>
      <c r="E15" s="857"/>
      <c r="F15" s="858"/>
      <c r="G15" s="288">
        <v>40.9</v>
      </c>
      <c r="H15" s="23" t="s">
        <v>1161</v>
      </c>
      <c r="I15" s="181"/>
      <c r="J15" s="23" t="s">
        <v>1167</v>
      </c>
      <c r="K15" s="41">
        <f t="shared" si="0"/>
        <v>0</v>
      </c>
      <c r="L15" s="181"/>
      <c r="M15" s="23" t="s">
        <v>1167</v>
      </c>
      <c r="N15" s="41">
        <f t="shared" si="1"/>
        <v>0</v>
      </c>
      <c r="O15" s="859">
        <v>2.0799999999999999E-2</v>
      </c>
      <c r="P15" s="860"/>
      <c r="Q15" s="23" t="s">
        <v>1168</v>
      </c>
      <c r="R15" s="846" t="str">
        <f t="shared" si="2"/>
        <v/>
      </c>
      <c r="S15" s="847"/>
      <c r="V15" s="486"/>
    </row>
    <row r="16" spans="1:22" ht="41.25" customHeight="1">
      <c r="A16" s="411"/>
      <c r="B16" s="406"/>
      <c r="C16" s="407"/>
      <c r="D16" s="856" t="s">
        <v>1229</v>
      </c>
      <c r="E16" s="857"/>
      <c r="F16" s="858"/>
      <c r="G16" s="288">
        <v>29.9</v>
      </c>
      <c r="H16" s="23" t="s">
        <v>1161</v>
      </c>
      <c r="I16" s="181"/>
      <c r="J16" s="23" t="s">
        <v>1167</v>
      </c>
      <c r="K16" s="41">
        <f t="shared" si="0"/>
        <v>0</v>
      </c>
      <c r="L16" s="181"/>
      <c r="M16" s="23" t="s">
        <v>1167</v>
      </c>
      <c r="N16" s="41">
        <f t="shared" si="1"/>
        <v>0</v>
      </c>
      <c r="O16" s="859">
        <v>2.5399999999999999E-2</v>
      </c>
      <c r="P16" s="860"/>
      <c r="Q16" s="23" t="s">
        <v>1168</v>
      </c>
      <c r="R16" s="846" t="str">
        <f t="shared" si="2"/>
        <v/>
      </c>
      <c r="S16" s="847"/>
      <c r="V16" s="486"/>
    </row>
    <row r="17" spans="1:22" ht="41.25" customHeight="1">
      <c r="A17" s="411"/>
      <c r="B17" s="406"/>
      <c r="C17" s="407"/>
      <c r="D17" s="883" t="s">
        <v>1230</v>
      </c>
      <c r="E17" s="856" t="s">
        <v>1169</v>
      </c>
      <c r="F17" s="858"/>
      <c r="G17" s="288">
        <v>50.8</v>
      </c>
      <c r="H17" s="23" t="s">
        <v>1161</v>
      </c>
      <c r="I17" s="181"/>
      <c r="J17" s="23" t="s">
        <v>1167</v>
      </c>
      <c r="K17" s="41">
        <f t="shared" si="0"/>
        <v>0</v>
      </c>
      <c r="L17" s="181"/>
      <c r="M17" s="23" t="s">
        <v>1167</v>
      </c>
      <c r="N17" s="41">
        <f t="shared" si="1"/>
        <v>0</v>
      </c>
      <c r="O17" s="859">
        <v>1.61E-2</v>
      </c>
      <c r="P17" s="860"/>
      <c r="Q17" s="23" t="s">
        <v>1168</v>
      </c>
      <c r="R17" s="846" t="str">
        <f t="shared" si="2"/>
        <v/>
      </c>
      <c r="S17" s="847"/>
      <c r="V17" s="486"/>
    </row>
    <row r="18" spans="1:22" ht="41.25" customHeight="1">
      <c r="A18" s="411"/>
      <c r="B18" s="406"/>
      <c r="C18" s="407"/>
      <c r="D18" s="885"/>
      <c r="E18" s="856" t="s">
        <v>1231</v>
      </c>
      <c r="F18" s="858"/>
      <c r="G18" s="288">
        <v>44.9</v>
      </c>
      <c r="H18" s="23" t="s">
        <v>1170</v>
      </c>
      <c r="I18" s="181"/>
      <c r="J18" s="23" t="s">
        <v>1131</v>
      </c>
      <c r="K18" s="41">
        <f t="shared" si="0"/>
        <v>0</v>
      </c>
      <c r="L18" s="181"/>
      <c r="M18" s="23" t="s">
        <v>1131</v>
      </c>
      <c r="N18" s="41">
        <f t="shared" si="1"/>
        <v>0</v>
      </c>
      <c r="O18" s="859">
        <v>1.4200000000000001E-2</v>
      </c>
      <c r="P18" s="860"/>
      <c r="Q18" s="23" t="s">
        <v>1168</v>
      </c>
      <c r="R18" s="846" t="str">
        <f t="shared" si="2"/>
        <v/>
      </c>
      <c r="S18" s="847"/>
      <c r="V18" s="486"/>
    </row>
    <row r="19" spans="1:22" ht="41.25" customHeight="1">
      <c r="A19" s="411"/>
      <c r="B19" s="406"/>
      <c r="C19" s="407"/>
      <c r="D19" s="897" t="s">
        <v>1127</v>
      </c>
      <c r="E19" s="856" t="s">
        <v>1162</v>
      </c>
      <c r="F19" s="858"/>
      <c r="G19" s="288">
        <v>54.6</v>
      </c>
      <c r="H19" s="23" t="s">
        <v>1171</v>
      </c>
      <c r="I19" s="181"/>
      <c r="J19" s="23" t="s">
        <v>1172</v>
      </c>
      <c r="K19" s="41">
        <f t="shared" si="0"/>
        <v>0</v>
      </c>
      <c r="L19" s="181"/>
      <c r="M19" s="23" t="s">
        <v>1172</v>
      </c>
      <c r="N19" s="41">
        <f t="shared" si="1"/>
        <v>0</v>
      </c>
      <c r="O19" s="859">
        <v>1.35E-2</v>
      </c>
      <c r="P19" s="860"/>
      <c r="Q19" s="23" t="s">
        <v>1173</v>
      </c>
      <c r="R19" s="846" t="str">
        <f t="shared" si="2"/>
        <v/>
      </c>
      <c r="S19" s="847"/>
      <c r="V19" s="486"/>
    </row>
    <row r="20" spans="1:22" ht="41.25" customHeight="1">
      <c r="A20" s="411"/>
      <c r="B20" s="406"/>
      <c r="C20" s="407"/>
      <c r="D20" s="885"/>
      <c r="E20" s="856" t="s">
        <v>1232</v>
      </c>
      <c r="F20" s="858"/>
      <c r="G20" s="288">
        <v>43.5</v>
      </c>
      <c r="H20" s="23" t="s">
        <v>1174</v>
      </c>
      <c r="I20" s="181"/>
      <c r="J20" s="23" t="s">
        <v>1131</v>
      </c>
      <c r="K20" s="41">
        <f t="shared" si="0"/>
        <v>0</v>
      </c>
      <c r="L20" s="181"/>
      <c r="M20" s="23" t="s">
        <v>1131</v>
      </c>
      <c r="N20" s="41">
        <f t="shared" si="1"/>
        <v>0</v>
      </c>
      <c r="O20" s="859">
        <v>1.3899999999999999E-2</v>
      </c>
      <c r="P20" s="860"/>
      <c r="Q20" s="23" t="s">
        <v>1168</v>
      </c>
      <c r="R20" s="846" t="str">
        <f t="shared" si="2"/>
        <v/>
      </c>
      <c r="S20" s="847"/>
      <c r="V20" s="486"/>
    </row>
    <row r="21" spans="1:22" ht="41.25" customHeight="1">
      <c r="A21" s="411"/>
      <c r="B21" s="406"/>
      <c r="C21" s="407"/>
      <c r="D21" s="883" t="s">
        <v>1233</v>
      </c>
      <c r="E21" s="856" t="s">
        <v>1234</v>
      </c>
      <c r="F21" s="858"/>
      <c r="G21" s="288">
        <v>29</v>
      </c>
      <c r="H21" s="23" t="s">
        <v>1175</v>
      </c>
      <c r="I21" s="181"/>
      <c r="J21" s="23" t="s">
        <v>1176</v>
      </c>
      <c r="K21" s="41">
        <f t="shared" si="0"/>
        <v>0</v>
      </c>
      <c r="L21" s="181"/>
      <c r="M21" s="23" t="s">
        <v>1176</v>
      </c>
      <c r="N21" s="41">
        <f t="shared" si="1"/>
        <v>0</v>
      </c>
      <c r="O21" s="859">
        <v>2.4500000000000001E-2</v>
      </c>
      <c r="P21" s="860"/>
      <c r="Q21" s="23" t="s">
        <v>1177</v>
      </c>
      <c r="R21" s="846" t="str">
        <f t="shared" si="2"/>
        <v/>
      </c>
      <c r="S21" s="847"/>
      <c r="V21" s="486"/>
    </row>
    <row r="22" spans="1:22" ht="41.25" customHeight="1">
      <c r="A22" s="931" t="s">
        <v>932</v>
      </c>
      <c r="B22" s="890" t="s">
        <v>931</v>
      </c>
      <c r="C22" s="891"/>
      <c r="D22" s="884"/>
      <c r="E22" s="856" t="s">
        <v>1235</v>
      </c>
      <c r="F22" s="858"/>
      <c r="G22" s="288">
        <v>25.7</v>
      </c>
      <c r="H22" s="23" t="s">
        <v>1178</v>
      </c>
      <c r="I22" s="181"/>
      <c r="J22" s="23" t="s">
        <v>1179</v>
      </c>
      <c r="K22" s="41">
        <f t="shared" si="0"/>
        <v>0</v>
      </c>
      <c r="L22" s="181"/>
      <c r="M22" s="23" t="s">
        <v>1179</v>
      </c>
      <c r="N22" s="41">
        <f t="shared" si="1"/>
        <v>0</v>
      </c>
      <c r="O22" s="859">
        <v>2.47E-2</v>
      </c>
      <c r="P22" s="860"/>
      <c r="Q22" s="23" t="s">
        <v>1180</v>
      </c>
      <c r="R22" s="846" t="str">
        <f t="shared" si="2"/>
        <v/>
      </c>
      <c r="S22" s="847"/>
      <c r="V22" s="486"/>
    </row>
    <row r="23" spans="1:22" ht="41.25" customHeight="1">
      <c r="A23" s="931"/>
      <c r="B23" s="890"/>
      <c r="C23" s="891"/>
      <c r="D23" s="885"/>
      <c r="E23" s="856" t="s">
        <v>1236</v>
      </c>
      <c r="F23" s="858"/>
      <c r="G23" s="288">
        <v>26.9</v>
      </c>
      <c r="H23" s="23" t="s">
        <v>1181</v>
      </c>
      <c r="I23" s="181"/>
      <c r="J23" s="23" t="s">
        <v>1182</v>
      </c>
      <c r="K23" s="41">
        <f t="shared" si="0"/>
        <v>0</v>
      </c>
      <c r="L23" s="181"/>
      <c r="M23" s="23" t="s">
        <v>1182</v>
      </c>
      <c r="N23" s="41">
        <f t="shared" si="1"/>
        <v>0</v>
      </c>
      <c r="O23" s="859">
        <v>2.5499999999999998E-2</v>
      </c>
      <c r="P23" s="860"/>
      <c r="Q23" s="23" t="s">
        <v>1183</v>
      </c>
      <c r="R23" s="846" t="str">
        <f t="shared" si="2"/>
        <v/>
      </c>
      <c r="S23" s="847"/>
      <c r="V23" s="486"/>
    </row>
    <row r="24" spans="1:22" ht="41.25" customHeight="1">
      <c r="A24" s="931"/>
      <c r="B24" s="890"/>
      <c r="C24" s="891"/>
      <c r="D24" s="856" t="s">
        <v>1237</v>
      </c>
      <c r="E24" s="857"/>
      <c r="F24" s="858"/>
      <c r="G24" s="288">
        <v>29.4</v>
      </c>
      <c r="H24" s="23" t="s">
        <v>1161</v>
      </c>
      <c r="I24" s="181"/>
      <c r="J24" s="289" t="s">
        <v>1167</v>
      </c>
      <c r="K24" s="41">
        <f t="shared" si="0"/>
        <v>0</v>
      </c>
      <c r="L24" s="181"/>
      <c r="M24" s="23" t="s">
        <v>1167</v>
      </c>
      <c r="N24" s="41">
        <f t="shared" si="1"/>
        <v>0</v>
      </c>
      <c r="O24" s="859">
        <v>2.9399999999999999E-2</v>
      </c>
      <c r="P24" s="860"/>
      <c r="Q24" s="23" t="s">
        <v>1168</v>
      </c>
      <c r="R24" s="846" t="str">
        <f t="shared" si="2"/>
        <v/>
      </c>
      <c r="S24" s="847"/>
      <c r="V24" s="486"/>
    </row>
    <row r="25" spans="1:22" ht="41.25" customHeight="1">
      <c r="A25" s="931"/>
      <c r="B25" s="890"/>
      <c r="C25" s="891"/>
      <c r="D25" s="856" t="s">
        <v>1184</v>
      </c>
      <c r="E25" s="857"/>
      <c r="F25" s="858"/>
      <c r="G25" s="288">
        <v>37.299999999999997</v>
      </c>
      <c r="H25" s="23" t="s">
        <v>1161</v>
      </c>
      <c r="I25" s="181"/>
      <c r="J25" s="289" t="s">
        <v>1167</v>
      </c>
      <c r="K25" s="41">
        <f t="shared" si="0"/>
        <v>0</v>
      </c>
      <c r="L25" s="181"/>
      <c r="M25" s="23" t="s">
        <v>1167</v>
      </c>
      <c r="N25" s="41">
        <f t="shared" si="1"/>
        <v>0</v>
      </c>
      <c r="O25" s="859">
        <v>2.0899999999999998E-2</v>
      </c>
      <c r="P25" s="860"/>
      <c r="Q25" s="23" t="s">
        <v>1168</v>
      </c>
      <c r="R25" s="846" t="str">
        <f t="shared" si="2"/>
        <v/>
      </c>
      <c r="S25" s="847"/>
      <c r="V25" s="486"/>
    </row>
    <row r="26" spans="1:22" ht="41.25" customHeight="1">
      <c r="A26" s="931"/>
      <c r="B26" s="406"/>
      <c r="C26" s="407"/>
      <c r="D26" s="856" t="s">
        <v>1238</v>
      </c>
      <c r="E26" s="857"/>
      <c r="F26" s="858"/>
      <c r="G26" s="288">
        <v>21.1</v>
      </c>
      <c r="H26" s="23" t="s">
        <v>1185</v>
      </c>
      <c r="I26" s="181"/>
      <c r="J26" s="289" t="s">
        <v>1131</v>
      </c>
      <c r="K26" s="41">
        <f t="shared" si="0"/>
        <v>0</v>
      </c>
      <c r="L26" s="181"/>
      <c r="M26" s="23" t="s">
        <v>1131</v>
      </c>
      <c r="N26" s="41">
        <f t="shared" si="1"/>
        <v>0</v>
      </c>
      <c r="O26" s="859">
        <v>1.0999999999999999E-2</v>
      </c>
      <c r="P26" s="860"/>
      <c r="Q26" s="23" t="s">
        <v>1168</v>
      </c>
      <c r="R26" s="846" t="str">
        <f t="shared" si="2"/>
        <v/>
      </c>
      <c r="S26" s="847"/>
      <c r="V26" s="486"/>
    </row>
    <row r="27" spans="1:22" ht="41.25" customHeight="1">
      <c r="A27" s="931"/>
      <c r="B27" s="406"/>
      <c r="C27" s="407"/>
      <c r="D27" s="856" t="s">
        <v>1239</v>
      </c>
      <c r="E27" s="857"/>
      <c r="F27" s="858"/>
      <c r="G27" s="288">
        <v>3.41</v>
      </c>
      <c r="H27" s="23" t="s">
        <v>1186</v>
      </c>
      <c r="I27" s="181"/>
      <c r="J27" s="289" t="s">
        <v>1131</v>
      </c>
      <c r="K27" s="41">
        <f t="shared" si="0"/>
        <v>0</v>
      </c>
      <c r="L27" s="181"/>
      <c r="M27" s="23" t="s">
        <v>1131</v>
      </c>
      <c r="N27" s="41">
        <f t="shared" si="1"/>
        <v>0</v>
      </c>
      <c r="O27" s="859">
        <v>2.63E-2</v>
      </c>
      <c r="P27" s="860"/>
      <c r="Q27" s="23" t="s">
        <v>1168</v>
      </c>
      <c r="R27" s="846" t="str">
        <f t="shared" si="2"/>
        <v/>
      </c>
      <c r="S27" s="847"/>
      <c r="V27" s="486"/>
    </row>
    <row r="28" spans="1:22" ht="41.25" customHeight="1">
      <c r="A28" s="931"/>
      <c r="B28" s="406"/>
      <c r="C28" s="407"/>
      <c r="D28" s="856" t="s">
        <v>1240</v>
      </c>
      <c r="E28" s="857"/>
      <c r="F28" s="858"/>
      <c r="G28" s="288">
        <v>8.41</v>
      </c>
      <c r="H28" s="23" t="s">
        <v>1187</v>
      </c>
      <c r="I28" s="181"/>
      <c r="J28" s="289" t="s">
        <v>1131</v>
      </c>
      <c r="K28" s="41">
        <f t="shared" si="0"/>
        <v>0</v>
      </c>
      <c r="L28" s="181"/>
      <c r="M28" s="23" t="s">
        <v>1131</v>
      </c>
      <c r="N28" s="41">
        <f t="shared" si="1"/>
        <v>0</v>
      </c>
      <c r="O28" s="859">
        <v>3.8399999999999997E-2</v>
      </c>
      <c r="P28" s="860"/>
      <c r="Q28" s="23" t="s">
        <v>1168</v>
      </c>
      <c r="R28" s="846" t="str">
        <f t="shared" si="2"/>
        <v/>
      </c>
      <c r="S28" s="847"/>
      <c r="V28" s="486"/>
    </row>
    <row r="29" spans="1:22" ht="41.25" customHeight="1">
      <c r="A29" s="931"/>
      <c r="B29" s="406"/>
      <c r="C29" s="407"/>
      <c r="D29" s="702" t="s">
        <v>1120</v>
      </c>
      <c r="E29" s="290" t="s">
        <v>2419</v>
      </c>
      <c r="F29" s="291" t="s">
        <v>2420</v>
      </c>
      <c r="G29" s="288">
        <v>45</v>
      </c>
      <c r="H29" s="23" t="s">
        <v>1188</v>
      </c>
      <c r="I29" s="181"/>
      <c r="J29" s="289" t="s">
        <v>1131</v>
      </c>
      <c r="K29" s="41">
        <f t="shared" si="0"/>
        <v>0</v>
      </c>
      <c r="L29" s="181"/>
      <c r="M29" s="23" t="s">
        <v>1131</v>
      </c>
      <c r="N29" s="41">
        <f t="shared" si="1"/>
        <v>0</v>
      </c>
      <c r="O29" s="859">
        <v>1.3899999999999999E-2</v>
      </c>
      <c r="P29" s="860"/>
      <c r="Q29" s="23" t="s">
        <v>1168</v>
      </c>
      <c r="R29" s="846" t="str">
        <f>IF(I29="","",ROUND(((K29*O29)-(N29*O29))*44/12,4))</f>
        <v/>
      </c>
      <c r="S29" s="847"/>
      <c r="V29" s="486"/>
    </row>
    <row r="30" spans="1:22" ht="41.25" customHeight="1">
      <c r="A30" s="931"/>
      <c r="B30" s="406"/>
      <c r="C30" s="407"/>
      <c r="D30" s="703"/>
      <c r="E30" s="292" t="s">
        <v>2421</v>
      </c>
      <c r="F30" s="291" t="s">
        <v>2422</v>
      </c>
      <c r="G30" s="288">
        <v>45</v>
      </c>
      <c r="H30" s="23" t="s">
        <v>1188</v>
      </c>
      <c r="I30" s="181"/>
      <c r="J30" s="289" t="s">
        <v>1131</v>
      </c>
      <c r="K30" s="41">
        <f t="shared" si="0"/>
        <v>0</v>
      </c>
      <c r="L30" s="181"/>
      <c r="M30" s="23" t="s">
        <v>1131</v>
      </c>
      <c r="N30" s="41">
        <f t="shared" si="1"/>
        <v>0</v>
      </c>
      <c r="O30" s="859">
        <v>1.3899999999999999E-2</v>
      </c>
      <c r="P30" s="860"/>
      <c r="Q30" s="23" t="s">
        <v>1168</v>
      </c>
      <c r="R30" s="846" t="str">
        <f t="shared" si="2"/>
        <v/>
      </c>
      <c r="S30" s="847"/>
      <c r="V30" s="486"/>
    </row>
    <row r="31" spans="1:22" ht="41.25" customHeight="1">
      <c r="A31" s="931"/>
      <c r="B31" s="406"/>
      <c r="C31" s="407"/>
      <c r="D31" s="704" t="s">
        <v>2423</v>
      </c>
      <c r="E31" s="109"/>
      <c r="F31" s="110"/>
      <c r="G31" s="147"/>
      <c r="H31" s="57"/>
      <c r="I31" s="181"/>
      <c r="J31" s="57"/>
      <c r="K31" s="41">
        <f t="shared" si="0"/>
        <v>0</v>
      </c>
      <c r="L31" s="183"/>
      <c r="M31" s="57"/>
      <c r="N31" s="41">
        <f>G31*L31</f>
        <v>0</v>
      </c>
      <c r="O31" s="848"/>
      <c r="P31" s="849"/>
      <c r="Q31" s="23" t="s">
        <v>1154</v>
      </c>
      <c r="R31" s="846" t="str">
        <f>IF(I31="","",ROUND(((K31*O31)-(N31*O31))*44/12,4))</f>
        <v/>
      </c>
      <c r="S31" s="847"/>
      <c r="V31" s="486" t="s">
        <v>1066</v>
      </c>
    </row>
    <row r="32" spans="1:22" ht="41.25" customHeight="1">
      <c r="A32" s="440"/>
      <c r="B32" s="406"/>
      <c r="C32" s="407"/>
      <c r="D32" s="705"/>
      <c r="E32" s="109"/>
      <c r="F32" s="110"/>
      <c r="G32" s="147"/>
      <c r="H32" s="57"/>
      <c r="I32" s="181"/>
      <c r="J32" s="57"/>
      <c r="K32" s="41">
        <f>G32*I32</f>
        <v>0</v>
      </c>
      <c r="L32" s="183"/>
      <c r="M32" s="57"/>
      <c r="N32" s="41">
        <f t="shared" si="1"/>
        <v>0</v>
      </c>
      <c r="O32" s="848"/>
      <c r="P32" s="849"/>
      <c r="Q32" s="23" t="s">
        <v>1154</v>
      </c>
      <c r="R32" s="846" t="str">
        <f>IF(I32="","",ROUND(((K32*O32)-(N32*O32))*44/12,4))</f>
        <v/>
      </c>
      <c r="S32" s="847"/>
      <c r="V32" s="487" t="s">
        <v>941</v>
      </c>
    </row>
    <row r="33" spans="1:22" ht="41.25" customHeight="1">
      <c r="A33" s="440"/>
      <c r="B33" s="406"/>
      <c r="C33" s="407"/>
      <c r="D33" s="705"/>
      <c r="E33" s="109"/>
      <c r="F33" s="110"/>
      <c r="G33" s="147"/>
      <c r="H33" s="57"/>
      <c r="I33" s="181"/>
      <c r="J33" s="57"/>
      <c r="K33" s="41">
        <f t="shared" si="0"/>
        <v>0</v>
      </c>
      <c r="L33" s="183"/>
      <c r="M33" s="57"/>
      <c r="N33" s="41">
        <f t="shared" si="1"/>
        <v>0</v>
      </c>
      <c r="O33" s="848"/>
      <c r="P33" s="849"/>
      <c r="Q33" s="23" t="s">
        <v>1154</v>
      </c>
      <c r="R33" s="846" t="str">
        <f>IF(G33*I33*O33*44/12-G33*L33*O33*44/12=0,"",ROUND(G33*I33*O33*44/12-G33*L33*O33*44/12,4))</f>
        <v/>
      </c>
      <c r="S33" s="847"/>
    </row>
    <row r="34" spans="1:22" ht="41.25" customHeight="1">
      <c r="A34" s="440"/>
      <c r="B34" s="406"/>
      <c r="C34" s="407"/>
      <c r="D34" s="705"/>
      <c r="E34" s="109"/>
      <c r="F34" s="110"/>
      <c r="G34" s="147"/>
      <c r="H34" s="57"/>
      <c r="I34" s="181"/>
      <c r="J34" s="57"/>
      <c r="K34" s="41">
        <f t="shared" si="0"/>
        <v>0</v>
      </c>
      <c r="L34" s="183"/>
      <c r="M34" s="57"/>
      <c r="N34" s="41">
        <f t="shared" si="1"/>
        <v>0</v>
      </c>
      <c r="O34" s="848"/>
      <c r="P34" s="849"/>
      <c r="Q34" s="23" t="s">
        <v>1154</v>
      </c>
      <c r="R34" s="846" t="str">
        <f>IF(G34*I34*O34*44/12-G34*L34*O34*44/12=0,"",ROUND(G34*I34*O34*44/12-G34*L34*O34*44/12,4))</f>
        <v/>
      </c>
      <c r="S34" s="847"/>
    </row>
    <row r="35" spans="1:22" ht="41.25" customHeight="1">
      <c r="A35" s="437"/>
      <c r="B35" s="406"/>
      <c r="C35" s="407"/>
      <c r="D35" s="705"/>
      <c r="E35" s="109"/>
      <c r="F35" s="110"/>
      <c r="G35" s="147"/>
      <c r="H35" s="57"/>
      <c r="I35" s="181"/>
      <c r="J35" s="57"/>
      <c r="K35" s="41">
        <f t="shared" ref="K35:K49" si="3">G35*I35</f>
        <v>0</v>
      </c>
      <c r="L35" s="183"/>
      <c r="M35" s="57"/>
      <c r="N35" s="41">
        <f t="shared" ref="N35:N49" si="4">G35*L35</f>
        <v>0</v>
      </c>
      <c r="O35" s="848"/>
      <c r="P35" s="849"/>
      <c r="Q35" s="23" t="s">
        <v>1150</v>
      </c>
      <c r="R35" s="846" t="str">
        <f t="shared" ref="R35:R49" si="5">IF(G35*I35*O35*44/12-G35*L35*O35*44/12=0,"",ROUND(G35*I35*O35*44/12-G35*L35*O35*44/12,4))</f>
        <v/>
      </c>
      <c r="S35" s="847"/>
      <c r="V35" s="486"/>
    </row>
    <row r="36" spans="1:22" ht="41.25" customHeight="1">
      <c r="A36" s="437"/>
      <c r="B36" s="406"/>
      <c r="C36" s="407"/>
      <c r="D36" s="705"/>
      <c r="E36" s="109"/>
      <c r="F36" s="110"/>
      <c r="G36" s="147"/>
      <c r="H36" s="57"/>
      <c r="I36" s="181"/>
      <c r="J36" s="57"/>
      <c r="K36" s="41">
        <f t="shared" si="3"/>
        <v>0</v>
      </c>
      <c r="L36" s="183"/>
      <c r="M36" s="57"/>
      <c r="N36" s="41">
        <f t="shared" si="4"/>
        <v>0</v>
      </c>
      <c r="O36" s="848"/>
      <c r="P36" s="849"/>
      <c r="Q36" s="23" t="s">
        <v>1150</v>
      </c>
      <c r="R36" s="846" t="str">
        <f t="shared" si="5"/>
        <v/>
      </c>
      <c r="S36" s="847"/>
      <c r="V36" s="488"/>
    </row>
    <row r="37" spans="1:22" ht="41.25" customHeight="1">
      <c r="A37" s="437"/>
      <c r="B37" s="406"/>
      <c r="C37" s="407"/>
      <c r="D37" s="705"/>
      <c r="E37" s="109"/>
      <c r="F37" s="110"/>
      <c r="G37" s="147"/>
      <c r="H37" s="57"/>
      <c r="I37" s="181"/>
      <c r="J37" s="57"/>
      <c r="K37" s="41">
        <f t="shared" si="3"/>
        <v>0</v>
      </c>
      <c r="L37" s="183"/>
      <c r="M37" s="57"/>
      <c r="N37" s="41">
        <f t="shared" si="4"/>
        <v>0</v>
      </c>
      <c r="O37" s="848"/>
      <c r="P37" s="849"/>
      <c r="Q37" s="23" t="s">
        <v>1150</v>
      </c>
      <c r="R37" s="846" t="str">
        <f t="shared" si="5"/>
        <v/>
      </c>
      <c r="S37" s="847"/>
      <c r="V37" s="488"/>
    </row>
    <row r="38" spans="1:22" ht="41.25" customHeight="1">
      <c r="A38" s="437"/>
      <c r="B38" s="406"/>
      <c r="C38" s="407"/>
      <c r="D38" s="705"/>
      <c r="E38" s="109"/>
      <c r="F38" s="110"/>
      <c r="G38" s="147"/>
      <c r="H38" s="57"/>
      <c r="I38" s="181"/>
      <c r="J38" s="57"/>
      <c r="K38" s="41">
        <f t="shared" si="3"/>
        <v>0</v>
      </c>
      <c r="L38" s="183"/>
      <c r="M38" s="57"/>
      <c r="N38" s="41">
        <f t="shared" si="4"/>
        <v>0</v>
      </c>
      <c r="O38" s="848"/>
      <c r="P38" s="849"/>
      <c r="Q38" s="23" t="s">
        <v>1150</v>
      </c>
      <c r="R38" s="846" t="str">
        <f t="shared" si="5"/>
        <v/>
      </c>
      <c r="S38" s="847"/>
      <c r="V38" s="488"/>
    </row>
    <row r="39" spans="1:22" ht="41.25" hidden="1" customHeight="1">
      <c r="A39" s="437"/>
      <c r="B39" s="406"/>
      <c r="C39" s="407"/>
      <c r="D39" s="705"/>
      <c r="E39" s="109"/>
      <c r="F39" s="110"/>
      <c r="G39" s="147"/>
      <c r="H39" s="57"/>
      <c r="I39" s="181"/>
      <c r="J39" s="57"/>
      <c r="K39" s="41">
        <f t="shared" si="3"/>
        <v>0</v>
      </c>
      <c r="L39" s="183"/>
      <c r="M39" s="57"/>
      <c r="N39" s="41">
        <f t="shared" si="4"/>
        <v>0</v>
      </c>
      <c r="O39" s="848"/>
      <c r="P39" s="849"/>
      <c r="Q39" s="23" t="s">
        <v>1150</v>
      </c>
      <c r="R39" s="846" t="str">
        <f t="shared" si="5"/>
        <v/>
      </c>
      <c r="S39" s="847"/>
      <c r="V39" s="488"/>
    </row>
    <row r="40" spans="1:22" ht="41.25" hidden="1" customHeight="1">
      <c r="A40" s="437"/>
      <c r="B40" s="406"/>
      <c r="C40" s="407"/>
      <c r="D40" s="706"/>
      <c r="E40" s="109"/>
      <c r="F40" s="110"/>
      <c r="G40" s="147"/>
      <c r="H40" s="57"/>
      <c r="I40" s="181"/>
      <c r="J40" s="57"/>
      <c r="K40" s="41">
        <f t="shared" si="3"/>
        <v>0</v>
      </c>
      <c r="L40" s="183"/>
      <c r="M40" s="57"/>
      <c r="N40" s="41">
        <f t="shared" si="4"/>
        <v>0</v>
      </c>
      <c r="O40" s="848"/>
      <c r="P40" s="849"/>
      <c r="Q40" s="23" t="s">
        <v>1150</v>
      </c>
      <c r="R40" s="846" t="str">
        <f t="shared" si="5"/>
        <v/>
      </c>
      <c r="S40" s="847"/>
      <c r="V40" s="488"/>
    </row>
    <row r="41" spans="1:22" ht="41.25" hidden="1" customHeight="1">
      <c r="A41" s="437"/>
      <c r="B41" s="406"/>
      <c r="C41" s="407"/>
      <c r="D41" s="449"/>
      <c r="E41" s="109"/>
      <c r="F41" s="110"/>
      <c r="G41" s="147"/>
      <c r="H41" s="57"/>
      <c r="I41" s="181"/>
      <c r="J41" s="57"/>
      <c r="K41" s="41">
        <f t="shared" si="3"/>
        <v>0</v>
      </c>
      <c r="L41" s="183"/>
      <c r="M41" s="57"/>
      <c r="N41" s="41">
        <f t="shared" si="4"/>
        <v>0</v>
      </c>
      <c r="O41" s="848"/>
      <c r="P41" s="849"/>
      <c r="Q41" s="23" t="s">
        <v>1150</v>
      </c>
      <c r="R41" s="846" t="str">
        <f t="shared" si="5"/>
        <v/>
      </c>
      <c r="S41" s="847"/>
      <c r="V41" s="488"/>
    </row>
    <row r="42" spans="1:22" ht="41.25" hidden="1" customHeight="1">
      <c r="A42" s="437"/>
      <c r="B42" s="406"/>
      <c r="C42" s="407"/>
      <c r="D42" s="449"/>
      <c r="E42" s="109"/>
      <c r="F42" s="110"/>
      <c r="G42" s="147"/>
      <c r="H42" s="57"/>
      <c r="I42" s="181"/>
      <c r="J42" s="57"/>
      <c r="K42" s="41">
        <f t="shared" si="3"/>
        <v>0</v>
      </c>
      <c r="L42" s="183"/>
      <c r="M42" s="57"/>
      <c r="N42" s="41">
        <f t="shared" si="4"/>
        <v>0</v>
      </c>
      <c r="O42" s="848"/>
      <c r="P42" s="849"/>
      <c r="Q42" s="23" t="s">
        <v>1150</v>
      </c>
      <c r="R42" s="846" t="str">
        <f t="shared" si="5"/>
        <v/>
      </c>
      <c r="S42" s="847"/>
      <c r="V42" s="488"/>
    </row>
    <row r="43" spans="1:22" ht="41.25" hidden="1" customHeight="1">
      <c r="A43" s="437"/>
      <c r="B43" s="406"/>
      <c r="C43" s="407"/>
      <c r="D43" s="449"/>
      <c r="E43" s="109"/>
      <c r="F43" s="110"/>
      <c r="G43" s="147"/>
      <c r="H43" s="57"/>
      <c r="I43" s="181"/>
      <c r="J43" s="57"/>
      <c r="K43" s="41">
        <f t="shared" si="3"/>
        <v>0</v>
      </c>
      <c r="L43" s="183"/>
      <c r="M43" s="57"/>
      <c r="N43" s="41">
        <f t="shared" si="4"/>
        <v>0</v>
      </c>
      <c r="O43" s="848"/>
      <c r="P43" s="849"/>
      <c r="Q43" s="23" t="s">
        <v>1150</v>
      </c>
      <c r="R43" s="846" t="str">
        <f t="shared" si="5"/>
        <v/>
      </c>
      <c r="S43" s="847"/>
      <c r="V43" s="488"/>
    </row>
    <row r="44" spans="1:22" ht="41.25" hidden="1" customHeight="1">
      <c r="A44" s="437"/>
      <c r="B44" s="406"/>
      <c r="C44" s="407"/>
      <c r="D44" s="449"/>
      <c r="E44" s="109"/>
      <c r="F44" s="110"/>
      <c r="G44" s="147"/>
      <c r="H44" s="57"/>
      <c r="I44" s="181"/>
      <c r="J44" s="57"/>
      <c r="K44" s="41">
        <f t="shared" si="3"/>
        <v>0</v>
      </c>
      <c r="L44" s="183"/>
      <c r="M44" s="57"/>
      <c r="N44" s="41">
        <f t="shared" si="4"/>
        <v>0</v>
      </c>
      <c r="O44" s="848"/>
      <c r="P44" s="849"/>
      <c r="Q44" s="23" t="s">
        <v>1150</v>
      </c>
      <c r="R44" s="846" t="str">
        <f t="shared" si="5"/>
        <v/>
      </c>
      <c r="S44" s="847"/>
      <c r="V44" s="489" t="s">
        <v>941</v>
      </c>
    </row>
    <row r="45" spans="1:22" ht="41.25" hidden="1" customHeight="1">
      <c r="A45" s="437"/>
      <c r="B45" s="406"/>
      <c r="C45" s="407"/>
      <c r="D45" s="449"/>
      <c r="E45" s="109"/>
      <c r="F45" s="110"/>
      <c r="G45" s="147"/>
      <c r="H45" s="57"/>
      <c r="I45" s="181"/>
      <c r="J45" s="57"/>
      <c r="K45" s="41">
        <f t="shared" si="3"/>
        <v>0</v>
      </c>
      <c r="L45" s="183"/>
      <c r="M45" s="57"/>
      <c r="N45" s="41">
        <f t="shared" si="4"/>
        <v>0</v>
      </c>
      <c r="O45" s="848"/>
      <c r="P45" s="849"/>
      <c r="Q45" s="23" t="s">
        <v>1150</v>
      </c>
      <c r="R45" s="846" t="str">
        <f t="shared" si="5"/>
        <v/>
      </c>
      <c r="S45" s="847"/>
      <c r="V45" s="488"/>
    </row>
    <row r="46" spans="1:22" ht="41.25" hidden="1" customHeight="1">
      <c r="A46" s="437"/>
      <c r="B46" s="406"/>
      <c r="C46" s="407"/>
      <c r="D46" s="449"/>
      <c r="E46" s="109"/>
      <c r="F46" s="110"/>
      <c r="G46" s="147"/>
      <c r="H46" s="57"/>
      <c r="I46" s="181"/>
      <c r="J46" s="57"/>
      <c r="K46" s="41">
        <f t="shared" si="3"/>
        <v>0</v>
      </c>
      <c r="L46" s="183"/>
      <c r="M46" s="57"/>
      <c r="N46" s="41">
        <f t="shared" si="4"/>
        <v>0</v>
      </c>
      <c r="O46" s="848"/>
      <c r="P46" s="849"/>
      <c r="Q46" s="23" t="s">
        <v>1150</v>
      </c>
      <c r="R46" s="846" t="str">
        <f t="shared" si="5"/>
        <v/>
      </c>
      <c r="S46" s="847"/>
      <c r="V46" s="488"/>
    </row>
    <row r="47" spans="1:22" ht="41.25" hidden="1" customHeight="1">
      <c r="A47" s="437"/>
      <c r="B47" s="406"/>
      <c r="C47" s="407"/>
      <c r="D47" s="449"/>
      <c r="E47" s="109"/>
      <c r="F47" s="110"/>
      <c r="G47" s="147"/>
      <c r="H47" s="57"/>
      <c r="I47" s="181"/>
      <c r="J47" s="57"/>
      <c r="K47" s="41">
        <f t="shared" si="3"/>
        <v>0</v>
      </c>
      <c r="L47" s="183"/>
      <c r="M47" s="57"/>
      <c r="N47" s="41">
        <f t="shared" si="4"/>
        <v>0</v>
      </c>
      <c r="O47" s="848"/>
      <c r="P47" s="849"/>
      <c r="Q47" s="23" t="s">
        <v>1150</v>
      </c>
      <c r="R47" s="846" t="str">
        <f t="shared" si="5"/>
        <v/>
      </c>
      <c r="S47" s="847"/>
      <c r="V47" s="488"/>
    </row>
    <row r="48" spans="1:22" ht="41.25" hidden="1" customHeight="1">
      <c r="A48" s="437"/>
      <c r="B48" s="406"/>
      <c r="C48" s="407"/>
      <c r="D48" s="449"/>
      <c r="E48" s="109"/>
      <c r="F48" s="110"/>
      <c r="G48" s="147"/>
      <c r="H48" s="57"/>
      <c r="I48" s="181"/>
      <c r="J48" s="57"/>
      <c r="K48" s="41">
        <f t="shared" si="3"/>
        <v>0</v>
      </c>
      <c r="L48" s="183"/>
      <c r="M48" s="57"/>
      <c r="N48" s="41">
        <f t="shared" si="4"/>
        <v>0</v>
      </c>
      <c r="O48" s="848"/>
      <c r="P48" s="849"/>
      <c r="Q48" s="23" t="s">
        <v>1150</v>
      </c>
      <c r="R48" s="846" t="str">
        <f t="shared" si="5"/>
        <v/>
      </c>
      <c r="S48" s="847"/>
      <c r="V48" s="488"/>
    </row>
    <row r="49" spans="1:22" ht="41.25" hidden="1" customHeight="1">
      <c r="A49" s="437"/>
      <c r="B49" s="406"/>
      <c r="C49" s="407"/>
      <c r="D49" s="449"/>
      <c r="E49" s="109"/>
      <c r="F49" s="110"/>
      <c r="G49" s="147"/>
      <c r="H49" s="57"/>
      <c r="I49" s="181"/>
      <c r="J49" s="57"/>
      <c r="K49" s="41">
        <f t="shared" si="3"/>
        <v>0</v>
      </c>
      <c r="L49" s="183"/>
      <c r="M49" s="57"/>
      <c r="N49" s="41">
        <f t="shared" si="4"/>
        <v>0</v>
      </c>
      <c r="O49" s="848"/>
      <c r="P49" s="849"/>
      <c r="Q49" s="23" t="s">
        <v>1150</v>
      </c>
      <c r="R49" s="846" t="str">
        <f t="shared" si="5"/>
        <v/>
      </c>
      <c r="S49" s="847"/>
      <c r="V49" s="488"/>
    </row>
    <row r="50" spans="1:22" ht="41.25" hidden="1" customHeight="1">
      <c r="A50" s="411"/>
      <c r="B50" s="406"/>
      <c r="C50" s="407"/>
      <c r="D50" s="450"/>
      <c r="E50" s="109"/>
      <c r="F50" s="110"/>
      <c r="G50" s="147"/>
      <c r="H50" s="57"/>
      <c r="I50" s="181"/>
      <c r="J50" s="57"/>
      <c r="K50" s="41">
        <f t="shared" si="0"/>
        <v>0</v>
      </c>
      <c r="L50" s="183"/>
      <c r="M50" s="57"/>
      <c r="N50" s="41">
        <f t="shared" si="1"/>
        <v>0</v>
      </c>
      <c r="O50" s="848"/>
      <c r="P50" s="849"/>
      <c r="Q50" s="23" t="s">
        <v>1154</v>
      </c>
      <c r="R50" s="846" t="str">
        <f>IF(G50*I50*O50*44/12-G50*L50*O50*44/12=0,"",ROUND(G50*I50*O50*44/12-G50*L50*O50*44/12,4))</f>
        <v/>
      </c>
      <c r="S50" s="847"/>
      <c r="V50" s="488"/>
    </row>
    <row r="51" spans="1:22" ht="41.25" customHeight="1">
      <c r="A51" s="411"/>
      <c r="B51" s="406"/>
      <c r="C51" s="407"/>
      <c r="D51" s="856" t="s">
        <v>1241</v>
      </c>
      <c r="E51" s="857"/>
      <c r="F51" s="858"/>
      <c r="G51" s="288">
        <v>1.02</v>
      </c>
      <c r="H51" s="23" t="s">
        <v>1189</v>
      </c>
      <c r="I51" s="181"/>
      <c r="J51" s="23" t="s">
        <v>1190</v>
      </c>
      <c r="K51" s="41">
        <f t="shared" si="0"/>
        <v>0</v>
      </c>
      <c r="L51" s="181"/>
      <c r="M51" s="23" t="s">
        <v>1190</v>
      </c>
      <c r="N51" s="41">
        <f t="shared" si="1"/>
        <v>0</v>
      </c>
      <c r="O51" s="859">
        <v>0.06</v>
      </c>
      <c r="P51" s="860"/>
      <c r="Q51" s="23" t="s">
        <v>1191</v>
      </c>
      <c r="R51" s="868" t="str">
        <f>IF(I51="","",ROUND(I51*O51-L51*O51,4))</f>
        <v/>
      </c>
      <c r="S51" s="869"/>
      <c r="V51" s="486"/>
    </row>
    <row r="52" spans="1:22" ht="41.25" customHeight="1">
      <c r="A52" s="411"/>
      <c r="B52" s="406"/>
      <c r="C52" s="407"/>
      <c r="D52" s="870" t="s">
        <v>1242</v>
      </c>
      <c r="E52" s="871"/>
      <c r="F52" s="872"/>
      <c r="G52" s="288">
        <v>1.36</v>
      </c>
      <c r="H52" s="23" t="s">
        <v>1189</v>
      </c>
      <c r="I52" s="181"/>
      <c r="J52" s="23" t="s">
        <v>1190</v>
      </c>
      <c r="K52" s="41">
        <f t="shared" si="0"/>
        <v>0</v>
      </c>
      <c r="L52" s="181"/>
      <c r="M52" s="23" t="s">
        <v>1190</v>
      </c>
      <c r="N52" s="41">
        <f t="shared" si="1"/>
        <v>0</v>
      </c>
      <c r="O52" s="859">
        <v>5.7000000000000002E-2</v>
      </c>
      <c r="P52" s="860"/>
      <c r="Q52" s="23" t="s">
        <v>1191</v>
      </c>
      <c r="R52" s="868" t="str">
        <f>IF(I52="","",ROUND(I52*O52-L52*O52,4))</f>
        <v/>
      </c>
      <c r="S52" s="869"/>
      <c r="V52" s="486"/>
    </row>
    <row r="53" spans="1:22" ht="41.25" customHeight="1">
      <c r="A53" s="411"/>
      <c r="B53" s="406"/>
      <c r="C53" s="407"/>
      <c r="D53" s="856" t="s">
        <v>1243</v>
      </c>
      <c r="E53" s="857"/>
      <c r="F53" s="858"/>
      <c r="G53" s="288">
        <v>1.36</v>
      </c>
      <c r="H53" s="23" t="s">
        <v>1192</v>
      </c>
      <c r="I53" s="181"/>
      <c r="J53" s="23" t="s">
        <v>1193</v>
      </c>
      <c r="K53" s="41">
        <f t="shared" si="0"/>
        <v>0</v>
      </c>
      <c r="L53" s="181"/>
      <c r="M53" s="23" t="s">
        <v>1193</v>
      </c>
      <c r="N53" s="41">
        <f t="shared" si="1"/>
        <v>0</v>
      </c>
      <c r="O53" s="859">
        <v>5.7000000000000002E-2</v>
      </c>
      <c r="P53" s="860"/>
      <c r="Q53" s="23" t="s">
        <v>1194</v>
      </c>
      <c r="R53" s="868" t="str">
        <f>IF(I53="","",ROUND(I53*O53-L53*O53,4))</f>
        <v/>
      </c>
      <c r="S53" s="869"/>
      <c r="V53" s="486"/>
    </row>
    <row r="54" spans="1:22" ht="41.25" customHeight="1" thickBot="1">
      <c r="A54" s="411"/>
      <c r="B54" s="406"/>
      <c r="C54" s="407"/>
      <c r="D54" s="863" t="s">
        <v>1244</v>
      </c>
      <c r="E54" s="864"/>
      <c r="F54" s="865"/>
      <c r="G54" s="293">
        <v>1.36</v>
      </c>
      <c r="H54" s="289" t="s">
        <v>1195</v>
      </c>
      <c r="I54" s="182"/>
      <c r="J54" s="289" t="s">
        <v>1196</v>
      </c>
      <c r="K54" s="41">
        <f t="shared" si="0"/>
        <v>0</v>
      </c>
      <c r="L54" s="182"/>
      <c r="M54" s="289" t="s">
        <v>1196</v>
      </c>
      <c r="N54" s="41">
        <f t="shared" si="1"/>
        <v>0</v>
      </c>
      <c r="O54" s="866">
        <v>5.7000000000000002E-2</v>
      </c>
      <c r="P54" s="867"/>
      <c r="Q54" s="289" t="s">
        <v>1197</v>
      </c>
      <c r="R54" s="923" t="str">
        <f>IF(I54="","",ROUND(I54*O54-L54*O54,4))</f>
        <v/>
      </c>
      <c r="S54" s="924"/>
      <c r="V54" s="486"/>
    </row>
    <row r="55" spans="1:22" ht="48.75" customHeight="1" thickTop="1" thickBot="1">
      <c r="A55" s="411"/>
      <c r="B55" s="408"/>
      <c r="C55" s="409"/>
      <c r="D55" s="873" t="s">
        <v>1198</v>
      </c>
      <c r="E55" s="874"/>
      <c r="F55" s="875"/>
      <c r="G55" s="876"/>
      <c r="H55" s="877"/>
      <c r="I55" s="878"/>
      <c r="J55" s="879"/>
      <c r="K55" s="294">
        <f>SUM(K7:K54)</f>
        <v>0</v>
      </c>
      <c r="L55" s="879"/>
      <c r="M55" s="879"/>
      <c r="N55" s="294">
        <f>SUM(N7:N54)</f>
        <v>0</v>
      </c>
      <c r="O55" s="842"/>
      <c r="P55" s="843"/>
      <c r="Q55" s="844"/>
      <c r="R55" s="861" t="str">
        <f>IF(SUM(R7:S54)=0,"",SUM(R7:S54))</f>
        <v/>
      </c>
      <c r="S55" s="862"/>
      <c r="V55" s="486"/>
    </row>
    <row r="56" spans="1:22" ht="51" customHeight="1" thickTop="1">
      <c r="A56" s="411"/>
      <c r="B56" s="732" t="s">
        <v>1730</v>
      </c>
      <c r="C56" s="733"/>
      <c r="D56" s="295"/>
      <c r="E56" s="284"/>
      <c r="F56" s="285"/>
      <c r="G56" s="737" t="s">
        <v>1199</v>
      </c>
      <c r="H56" s="738"/>
      <c r="I56" s="881" t="s">
        <v>1200</v>
      </c>
      <c r="J56" s="882"/>
      <c r="K56" s="296" t="s">
        <v>1201</v>
      </c>
      <c r="L56" s="925"/>
      <c r="M56" s="926"/>
      <c r="N56" s="384"/>
      <c r="O56" s="928" t="s">
        <v>1202</v>
      </c>
      <c r="P56" s="929"/>
      <c r="Q56" s="930"/>
      <c r="R56" s="145" t="s">
        <v>2532</v>
      </c>
      <c r="S56" s="146" t="s">
        <v>389</v>
      </c>
      <c r="V56" s="486"/>
    </row>
    <row r="57" spans="1:22" ht="34.5" customHeight="1">
      <c r="A57" s="411"/>
      <c r="B57" s="734"/>
      <c r="C57" s="735"/>
      <c r="D57" s="726" t="s">
        <v>2606</v>
      </c>
      <c r="E57" s="716" t="s">
        <v>1245</v>
      </c>
      <c r="F57" s="717"/>
      <c r="G57" s="722">
        <v>9.9700000000000006</v>
      </c>
      <c r="H57" s="711" t="s">
        <v>1247</v>
      </c>
      <c r="I57" s="713"/>
      <c r="J57" s="711" t="s">
        <v>1246</v>
      </c>
      <c r="K57" s="824">
        <f>G57*I57</f>
        <v>0</v>
      </c>
      <c r="L57" s="829"/>
      <c r="M57" s="742"/>
      <c r="N57" s="826"/>
      <c r="O57" s="297" t="s">
        <v>2533</v>
      </c>
      <c r="P57" s="149">
        <v>0.433</v>
      </c>
      <c r="Q57" s="23" t="s">
        <v>1132</v>
      </c>
      <c r="R57" s="298" t="str">
        <f>IF(I57="","",ROUND(I57*P57,4))</f>
        <v/>
      </c>
      <c r="S57" s="388"/>
      <c r="T57" s="348" t="str">
        <f>R57</f>
        <v/>
      </c>
      <c r="V57" s="486" t="s">
        <v>2534</v>
      </c>
    </row>
    <row r="58" spans="1:22" ht="34.5" customHeight="1">
      <c r="A58" s="411"/>
      <c r="B58" s="734"/>
      <c r="C58" s="735"/>
      <c r="D58" s="727"/>
      <c r="E58" s="720"/>
      <c r="F58" s="721"/>
      <c r="G58" s="723"/>
      <c r="H58" s="715"/>
      <c r="I58" s="922"/>
      <c r="J58" s="715"/>
      <c r="K58" s="825"/>
      <c r="L58" s="830"/>
      <c r="M58" s="809"/>
      <c r="N58" s="927"/>
      <c r="O58" s="297" t="s">
        <v>1119</v>
      </c>
      <c r="P58" s="149">
        <v>0.45900000000000002</v>
      </c>
      <c r="Q58" s="23" t="s">
        <v>1132</v>
      </c>
      <c r="R58" s="387"/>
      <c r="S58" s="300" t="str">
        <f>IF(I57="","",ROUND(I57*P58,4))</f>
        <v/>
      </c>
      <c r="U58" s="348" t="str">
        <f>S58</f>
        <v/>
      </c>
      <c r="V58" s="486" t="s">
        <v>1067</v>
      </c>
    </row>
    <row r="59" spans="1:22" ht="34.5" customHeight="1">
      <c r="A59" s="411"/>
      <c r="B59" s="734"/>
      <c r="C59" s="735"/>
      <c r="D59" s="727"/>
      <c r="E59" s="716" t="s">
        <v>1248</v>
      </c>
      <c r="F59" s="717"/>
      <c r="G59" s="722">
        <v>9.2799999999999994</v>
      </c>
      <c r="H59" s="711" t="s">
        <v>1247</v>
      </c>
      <c r="I59" s="713"/>
      <c r="J59" s="711" t="s">
        <v>1246</v>
      </c>
      <c r="K59" s="824">
        <f>G59*I59</f>
        <v>0</v>
      </c>
      <c r="L59" s="829"/>
      <c r="M59" s="742"/>
      <c r="N59" s="826"/>
      <c r="O59" s="297" t="s">
        <v>2533</v>
      </c>
      <c r="P59" s="149">
        <v>0.433</v>
      </c>
      <c r="Q59" s="23" t="s">
        <v>1132</v>
      </c>
      <c r="R59" s="298" t="str">
        <f>IF(I59="","",ROUND(I59*P59,4))</f>
        <v/>
      </c>
      <c r="S59" s="388"/>
      <c r="T59" s="348" t="str">
        <f>R59</f>
        <v/>
      </c>
      <c r="V59" s="486" t="s">
        <v>1068</v>
      </c>
    </row>
    <row r="60" spans="1:22" ht="34.5" customHeight="1">
      <c r="A60" s="411"/>
      <c r="B60" s="734"/>
      <c r="C60" s="735"/>
      <c r="D60" s="706"/>
      <c r="E60" s="718"/>
      <c r="F60" s="719"/>
      <c r="G60" s="728"/>
      <c r="H60" s="712"/>
      <c r="I60" s="714"/>
      <c r="J60" s="712"/>
      <c r="K60" s="825"/>
      <c r="L60" s="830"/>
      <c r="M60" s="809"/>
      <c r="N60" s="927"/>
      <c r="O60" s="297" t="s">
        <v>1119</v>
      </c>
      <c r="P60" s="149">
        <v>0.45900000000000002</v>
      </c>
      <c r="Q60" s="287" t="s">
        <v>1132</v>
      </c>
      <c r="R60" s="387"/>
      <c r="S60" s="300" t="str">
        <f>IF(I59="","",ROUND(I59*P60,4))</f>
        <v/>
      </c>
      <c r="U60" s="348" t="str">
        <f>S60</f>
        <v/>
      </c>
      <c r="V60" s="646" t="s">
        <v>2594</v>
      </c>
    </row>
    <row r="61" spans="1:22" ht="38.1" customHeight="1">
      <c r="A61" s="411"/>
      <c r="B61" s="734"/>
      <c r="C61" s="735"/>
      <c r="D61" s="708" t="s">
        <v>2424</v>
      </c>
      <c r="E61" s="724" t="s">
        <v>2425</v>
      </c>
      <c r="F61" s="730"/>
      <c r="G61" s="722">
        <v>9.9700000000000006</v>
      </c>
      <c r="H61" s="711" t="s">
        <v>1247</v>
      </c>
      <c r="I61" s="713"/>
      <c r="J61" s="711" t="s">
        <v>1246</v>
      </c>
      <c r="K61" s="824">
        <f>G61*I61</f>
        <v>0</v>
      </c>
      <c r="L61" s="829"/>
      <c r="M61" s="742"/>
      <c r="N61" s="826"/>
      <c r="O61" s="297" t="s">
        <v>2533</v>
      </c>
      <c r="P61" s="149"/>
      <c r="Q61" s="287" t="s">
        <v>1132</v>
      </c>
      <c r="R61" s="298" t="str">
        <f>IF(I61="","",ROUND(I61*P61,4))</f>
        <v/>
      </c>
      <c r="S61" s="388"/>
      <c r="T61" s="348" t="str">
        <f>R61</f>
        <v/>
      </c>
      <c r="V61" s="646" t="s">
        <v>2595</v>
      </c>
    </row>
    <row r="62" spans="1:22" ht="38.1" customHeight="1">
      <c r="A62" s="411"/>
      <c r="B62" s="734"/>
      <c r="C62" s="735"/>
      <c r="D62" s="709"/>
      <c r="E62" s="725"/>
      <c r="F62" s="731"/>
      <c r="G62" s="728"/>
      <c r="H62" s="712"/>
      <c r="I62" s="714"/>
      <c r="J62" s="712"/>
      <c r="K62" s="825"/>
      <c r="L62" s="830"/>
      <c r="M62" s="809"/>
      <c r="N62" s="827"/>
      <c r="O62" s="297" t="s">
        <v>1119</v>
      </c>
      <c r="P62" s="149"/>
      <c r="Q62" s="23" t="s">
        <v>1132</v>
      </c>
      <c r="R62" s="387"/>
      <c r="S62" s="300" t="str">
        <f>IF(I61="","",ROUND(I61*P62,4))</f>
        <v/>
      </c>
      <c r="U62" s="348" t="str">
        <f>S62</f>
        <v/>
      </c>
      <c r="V62" s="647" t="s">
        <v>2596</v>
      </c>
    </row>
    <row r="63" spans="1:22" ht="38.1" customHeight="1">
      <c r="A63" s="411"/>
      <c r="B63" s="734"/>
      <c r="C63" s="735"/>
      <c r="D63" s="709"/>
      <c r="E63" s="724" t="s">
        <v>2426</v>
      </c>
      <c r="F63" s="730"/>
      <c r="G63" s="722">
        <v>9.2799999999999994</v>
      </c>
      <c r="H63" s="711" t="s">
        <v>1247</v>
      </c>
      <c r="I63" s="713"/>
      <c r="J63" s="711" t="s">
        <v>1246</v>
      </c>
      <c r="K63" s="824">
        <f>G63*I63</f>
        <v>0</v>
      </c>
      <c r="L63" s="829"/>
      <c r="M63" s="742"/>
      <c r="N63" s="826"/>
      <c r="O63" s="297" t="s">
        <v>2535</v>
      </c>
      <c r="P63" s="149"/>
      <c r="Q63" s="23" t="s">
        <v>1132</v>
      </c>
      <c r="R63" s="298" t="str">
        <f>IF(I63="","",ROUND(I63*P63,4))</f>
        <v/>
      </c>
      <c r="S63" s="388"/>
      <c r="T63" s="348" t="str">
        <f>R63</f>
        <v/>
      </c>
      <c r="U63" s="348"/>
      <c r="V63" s="647" t="s">
        <v>2597</v>
      </c>
    </row>
    <row r="64" spans="1:22" ht="38.1" customHeight="1">
      <c r="A64" s="411"/>
      <c r="B64" s="734"/>
      <c r="C64" s="735"/>
      <c r="D64" s="709"/>
      <c r="E64" s="725"/>
      <c r="F64" s="731"/>
      <c r="G64" s="728"/>
      <c r="H64" s="712"/>
      <c r="I64" s="714"/>
      <c r="J64" s="712"/>
      <c r="K64" s="825"/>
      <c r="L64" s="830"/>
      <c r="M64" s="809"/>
      <c r="N64" s="827"/>
      <c r="O64" s="297" t="s">
        <v>1119</v>
      </c>
      <c r="P64" s="149"/>
      <c r="Q64" s="23" t="s">
        <v>1132</v>
      </c>
      <c r="R64" s="387"/>
      <c r="S64" s="300" t="str">
        <f>IF(I63="","",ROUND(I63*P64,4))</f>
        <v/>
      </c>
      <c r="U64" s="348" t="str">
        <f>S64</f>
        <v/>
      </c>
      <c r="V64" s="647" t="s">
        <v>2598</v>
      </c>
    </row>
    <row r="65" spans="1:22" ht="38.1" customHeight="1">
      <c r="A65" s="411"/>
      <c r="B65" s="734"/>
      <c r="C65" s="735"/>
      <c r="D65" s="709"/>
      <c r="E65" s="724" t="s">
        <v>2425</v>
      </c>
      <c r="F65" s="730"/>
      <c r="G65" s="722">
        <v>9.9700000000000006</v>
      </c>
      <c r="H65" s="711" t="s">
        <v>1247</v>
      </c>
      <c r="I65" s="713"/>
      <c r="J65" s="711" t="s">
        <v>1246</v>
      </c>
      <c r="K65" s="824">
        <f>G65*I65</f>
        <v>0</v>
      </c>
      <c r="L65" s="829"/>
      <c r="M65" s="742"/>
      <c r="N65" s="826"/>
      <c r="O65" s="297" t="s">
        <v>2533</v>
      </c>
      <c r="P65" s="149"/>
      <c r="Q65" s="23" t="s">
        <v>1132</v>
      </c>
      <c r="R65" s="298" t="str">
        <f>IF(I65="","",ROUND(I65*P65,4))</f>
        <v/>
      </c>
      <c r="S65" s="388"/>
      <c r="T65" s="348" t="str">
        <f>R65</f>
        <v/>
      </c>
      <c r="U65" s="348"/>
      <c r="V65" s="647" t="s">
        <v>2599</v>
      </c>
    </row>
    <row r="66" spans="1:22" ht="38.1" customHeight="1">
      <c r="A66" s="411"/>
      <c r="B66" s="734"/>
      <c r="C66" s="735"/>
      <c r="D66" s="709"/>
      <c r="E66" s="725"/>
      <c r="F66" s="731"/>
      <c r="G66" s="728"/>
      <c r="H66" s="712"/>
      <c r="I66" s="714"/>
      <c r="J66" s="712"/>
      <c r="K66" s="825"/>
      <c r="L66" s="830"/>
      <c r="M66" s="809"/>
      <c r="N66" s="827"/>
      <c r="O66" s="297" t="s">
        <v>1119</v>
      </c>
      <c r="P66" s="149"/>
      <c r="Q66" s="23" t="s">
        <v>1132</v>
      </c>
      <c r="R66" s="387"/>
      <c r="S66" s="300" t="str">
        <f>IF(I65="","",ROUND(I65*P66,4))</f>
        <v/>
      </c>
      <c r="U66" s="348" t="str">
        <f>S66</f>
        <v/>
      </c>
      <c r="V66" s="647" t="s">
        <v>2600</v>
      </c>
    </row>
    <row r="67" spans="1:22" ht="38.1" customHeight="1">
      <c r="A67" s="411"/>
      <c r="B67" s="734"/>
      <c r="C67" s="735"/>
      <c r="D67" s="709"/>
      <c r="E67" s="724" t="s">
        <v>2426</v>
      </c>
      <c r="F67" s="730"/>
      <c r="G67" s="722">
        <v>9.2799999999999994</v>
      </c>
      <c r="H67" s="711" t="s">
        <v>1247</v>
      </c>
      <c r="I67" s="713"/>
      <c r="J67" s="711" t="s">
        <v>1246</v>
      </c>
      <c r="K67" s="824">
        <f>G67*I67</f>
        <v>0</v>
      </c>
      <c r="L67" s="829"/>
      <c r="M67" s="742"/>
      <c r="N67" s="826"/>
      <c r="O67" s="297" t="s">
        <v>2533</v>
      </c>
      <c r="P67" s="149"/>
      <c r="Q67" s="23" t="s">
        <v>1132</v>
      </c>
      <c r="R67" s="298" t="str">
        <f>IF(I67="","",ROUND(I67*P67,4))</f>
        <v/>
      </c>
      <c r="S67" s="388"/>
      <c r="T67" s="348" t="str">
        <f>R67</f>
        <v/>
      </c>
      <c r="U67" s="348"/>
      <c r="V67" s="488"/>
    </row>
    <row r="68" spans="1:22" ht="38.1" customHeight="1">
      <c r="A68" s="411"/>
      <c r="B68" s="734"/>
      <c r="C68" s="735"/>
      <c r="D68" s="709"/>
      <c r="E68" s="725"/>
      <c r="F68" s="731"/>
      <c r="G68" s="728"/>
      <c r="H68" s="712"/>
      <c r="I68" s="714"/>
      <c r="J68" s="712"/>
      <c r="K68" s="825"/>
      <c r="L68" s="830"/>
      <c r="M68" s="809"/>
      <c r="N68" s="827"/>
      <c r="O68" s="297" t="s">
        <v>1119</v>
      </c>
      <c r="P68" s="149"/>
      <c r="Q68" s="23" t="s">
        <v>1132</v>
      </c>
      <c r="R68" s="387"/>
      <c r="S68" s="300" t="str">
        <f>IF(I67="","",ROUND(I67*P68,4))</f>
        <v/>
      </c>
      <c r="U68" s="348" t="str">
        <f>S68</f>
        <v/>
      </c>
      <c r="V68" s="486"/>
    </row>
    <row r="69" spans="1:22" ht="38.1" customHeight="1">
      <c r="A69" s="411"/>
      <c r="B69" s="734"/>
      <c r="C69" s="735"/>
      <c r="D69" s="709"/>
      <c r="E69" s="724" t="s">
        <v>2425</v>
      </c>
      <c r="F69" s="730"/>
      <c r="G69" s="722">
        <v>9.9700000000000006</v>
      </c>
      <c r="H69" s="711" t="s">
        <v>1247</v>
      </c>
      <c r="I69" s="713"/>
      <c r="J69" s="711" t="s">
        <v>1246</v>
      </c>
      <c r="K69" s="824">
        <f>G69*I69</f>
        <v>0</v>
      </c>
      <c r="L69" s="829"/>
      <c r="M69" s="742"/>
      <c r="N69" s="826"/>
      <c r="O69" s="297" t="s">
        <v>2533</v>
      </c>
      <c r="P69" s="149"/>
      <c r="Q69" s="23" t="s">
        <v>1132</v>
      </c>
      <c r="R69" s="298" t="str">
        <f>IF(I69="","",ROUND(I69*P69,4))</f>
        <v/>
      </c>
      <c r="S69" s="388"/>
      <c r="T69" s="348" t="str">
        <f>R69</f>
        <v/>
      </c>
      <c r="U69" s="348"/>
      <c r="V69" s="488"/>
    </row>
    <row r="70" spans="1:22" ht="38.1" customHeight="1">
      <c r="A70" s="411"/>
      <c r="B70" s="734"/>
      <c r="C70" s="735"/>
      <c r="D70" s="709"/>
      <c r="E70" s="725"/>
      <c r="F70" s="731"/>
      <c r="G70" s="728"/>
      <c r="H70" s="712"/>
      <c r="I70" s="714"/>
      <c r="J70" s="712"/>
      <c r="K70" s="825"/>
      <c r="L70" s="830"/>
      <c r="M70" s="809"/>
      <c r="N70" s="827"/>
      <c r="O70" s="297" t="s">
        <v>1119</v>
      </c>
      <c r="P70" s="149"/>
      <c r="Q70" s="23" t="s">
        <v>1132</v>
      </c>
      <c r="R70" s="387"/>
      <c r="S70" s="300" t="str">
        <f>IF(I69="","",ROUND(I69*P70,4))</f>
        <v/>
      </c>
      <c r="U70" s="348" t="str">
        <f>S70</f>
        <v/>
      </c>
      <c r="V70" s="486"/>
    </row>
    <row r="71" spans="1:22" ht="38.1" customHeight="1">
      <c r="A71" s="411"/>
      <c r="B71" s="734"/>
      <c r="C71" s="735"/>
      <c r="D71" s="709"/>
      <c r="E71" s="724" t="s">
        <v>2426</v>
      </c>
      <c r="F71" s="730"/>
      <c r="G71" s="722">
        <v>9.2799999999999994</v>
      </c>
      <c r="H71" s="711" t="s">
        <v>1247</v>
      </c>
      <c r="I71" s="713"/>
      <c r="J71" s="711" t="s">
        <v>1246</v>
      </c>
      <c r="K71" s="824">
        <f>G71*I71</f>
        <v>0</v>
      </c>
      <c r="L71" s="829"/>
      <c r="M71" s="742"/>
      <c r="N71" s="826"/>
      <c r="O71" s="297" t="s">
        <v>2533</v>
      </c>
      <c r="P71" s="149"/>
      <c r="Q71" s="23" t="s">
        <v>1132</v>
      </c>
      <c r="R71" s="298" t="str">
        <f>IF(I71="","",ROUND(I71*P71,4))</f>
        <v/>
      </c>
      <c r="S71" s="388"/>
      <c r="T71" s="348" t="str">
        <f>R71</f>
        <v/>
      </c>
      <c r="U71" s="348"/>
      <c r="V71" s="488"/>
    </row>
    <row r="72" spans="1:22" ht="38.1" customHeight="1">
      <c r="A72" s="411"/>
      <c r="B72" s="734"/>
      <c r="C72" s="735"/>
      <c r="D72" s="709"/>
      <c r="E72" s="725"/>
      <c r="F72" s="731"/>
      <c r="G72" s="728"/>
      <c r="H72" s="712"/>
      <c r="I72" s="714"/>
      <c r="J72" s="712"/>
      <c r="K72" s="825"/>
      <c r="L72" s="830"/>
      <c r="M72" s="809"/>
      <c r="N72" s="827"/>
      <c r="O72" s="297" t="s">
        <v>1119</v>
      </c>
      <c r="P72" s="149"/>
      <c r="Q72" s="23" t="s">
        <v>1132</v>
      </c>
      <c r="R72" s="387"/>
      <c r="S72" s="300" t="str">
        <f>IF(I71="","",ROUND(I71*P72,4))</f>
        <v/>
      </c>
      <c r="U72" s="348" t="str">
        <f>S72</f>
        <v/>
      </c>
      <c r="V72" s="486"/>
    </row>
    <row r="73" spans="1:22" ht="38.1" customHeight="1">
      <c r="A73" s="411"/>
      <c r="B73" s="734"/>
      <c r="C73" s="735"/>
      <c r="D73" s="709"/>
      <c r="E73" s="724" t="s">
        <v>2425</v>
      </c>
      <c r="F73" s="730"/>
      <c r="G73" s="722">
        <v>9.9700000000000006</v>
      </c>
      <c r="H73" s="711" t="s">
        <v>1247</v>
      </c>
      <c r="I73" s="713"/>
      <c r="J73" s="711" t="s">
        <v>1246</v>
      </c>
      <c r="K73" s="824">
        <f>G73*I73</f>
        <v>0</v>
      </c>
      <c r="L73" s="829"/>
      <c r="M73" s="742"/>
      <c r="N73" s="826"/>
      <c r="O73" s="297" t="s">
        <v>2535</v>
      </c>
      <c r="P73" s="149"/>
      <c r="Q73" s="23" t="s">
        <v>1132</v>
      </c>
      <c r="R73" s="298" t="str">
        <f>IF(I73="","",ROUND(I73*P73,4))</f>
        <v/>
      </c>
      <c r="S73" s="388"/>
      <c r="T73" s="348" t="str">
        <f>R73</f>
        <v/>
      </c>
      <c r="U73" s="348"/>
      <c r="V73" s="488"/>
    </row>
    <row r="74" spans="1:22" ht="38.1" customHeight="1">
      <c r="A74" s="411"/>
      <c r="B74" s="734"/>
      <c r="C74" s="735"/>
      <c r="D74" s="709"/>
      <c r="E74" s="725"/>
      <c r="F74" s="731"/>
      <c r="G74" s="728"/>
      <c r="H74" s="712"/>
      <c r="I74" s="714"/>
      <c r="J74" s="712"/>
      <c r="K74" s="825"/>
      <c r="L74" s="830"/>
      <c r="M74" s="809"/>
      <c r="N74" s="827"/>
      <c r="O74" s="297" t="s">
        <v>1119</v>
      </c>
      <c r="P74" s="149"/>
      <c r="Q74" s="23" t="s">
        <v>1132</v>
      </c>
      <c r="R74" s="387"/>
      <c r="S74" s="300" t="str">
        <f>IF(I73="","",ROUND(I73*P74,4))</f>
        <v/>
      </c>
      <c r="U74" s="348" t="str">
        <f>S74</f>
        <v/>
      </c>
      <c r="V74" s="486"/>
    </row>
    <row r="75" spans="1:22" ht="38.1" customHeight="1">
      <c r="A75" s="411"/>
      <c r="B75" s="734"/>
      <c r="C75" s="735"/>
      <c r="D75" s="709"/>
      <c r="E75" s="724" t="s">
        <v>2426</v>
      </c>
      <c r="F75" s="730"/>
      <c r="G75" s="722">
        <v>9.2799999999999994</v>
      </c>
      <c r="H75" s="711" t="s">
        <v>1247</v>
      </c>
      <c r="I75" s="713"/>
      <c r="J75" s="711" t="s">
        <v>1246</v>
      </c>
      <c r="K75" s="824">
        <f>G75*I75</f>
        <v>0</v>
      </c>
      <c r="L75" s="829"/>
      <c r="M75" s="742"/>
      <c r="N75" s="826"/>
      <c r="O75" s="442" t="s">
        <v>2533</v>
      </c>
      <c r="P75" s="149"/>
      <c r="Q75" s="23" t="s">
        <v>1132</v>
      </c>
      <c r="R75" s="443" t="str">
        <f>IF(I75="","",ROUND(I75*P75,4))</f>
        <v/>
      </c>
      <c r="S75" s="388"/>
      <c r="T75" s="348" t="str">
        <f>R75</f>
        <v/>
      </c>
      <c r="U75" s="348"/>
      <c r="V75" s="488"/>
    </row>
    <row r="76" spans="1:22" ht="38.1" customHeight="1" thickBot="1">
      <c r="A76" s="411"/>
      <c r="B76" s="734"/>
      <c r="C76" s="735"/>
      <c r="D76" s="710"/>
      <c r="E76" s="729"/>
      <c r="F76" s="880"/>
      <c r="G76" s="739"/>
      <c r="H76" s="740"/>
      <c r="I76" s="751"/>
      <c r="J76" s="740"/>
      <c r="K76" s="841"/>
      <c r="L76" s="838"/>
      <c r="M76" s="839"/>
      <c r="N76" s="840"/>
      <c r="O76" s="444" t="s">
        <v>1119</v>
      </c>
      <c r="P76" s="644"/>
      <c r="Q76" s="424" t="s">
        <v>1132</v>
      </c>
      <c r="R76" s="445"/>
      <c r="S76" s="446" t="str">
        <f>IF(I75="","",ROUND(I75*P76,4))</f>
        <v/>
      </c>
      <c r="U76" s="348" t="str">
        <f>S76</f>
        <v/>
      </c>
      <c r="V76" s="486"/>
    </row>
    <row r="77" spans="1:22" ht="38.1" customHeight="1" thickTop="1">
      <c r="A77" s="411"/>
      <c r="B77" s="734"/>
      <c r="C77" s="735"/>
      <c r="D77" s="707" t="s">
        <v>2428</v>
      </c>
      <c r="E77" s="752" t="s">
        <v>2427</v>
      </c>
      <c r="F77" s="753"/>
      <c r="G77" s="723">
        <v>9.76</v>
      </c>
      <c r="H77" s="715" t="s">
        <v>1247</v>
      </c>
      <c r="I77" s="922"/>
      <c r="J77" s="715" t="s">
        <v>1246</v>
      </c>
      <c r="K77" s="825">
        <f>G77*I77</f>
        <v>0</v>
      </c>
      <c r="L77" s="920"/>
      <c r="M77" s="921"/>
      <c r="N77" s="927"/>
      <c r="O77" s="297" t="s">
        <v>2533</v>
      </c>
      <c r="P77" s="645"/>
      <c r="Q77" s="287" t="s">
        <v>1132</v>
      </c>
      <c r="R77" s="298" t="str">
        <f>IF(I77="","",ROUND(I77*P77,4))</f>
        <v/>
      </c>
      <c r="S77" s="441"/>
      <c r="T77" s="348" t="str">
        <f>R77</f>
        <v/>
      </c>
      <c r="U77" s="348"/>
      <c r="V77" s="488" t="s">
        <v>2573</v>
      </c>
    </row>
    <row r="78" spans="1:22" ht="38.1" customHeight="1">
      <c r="A78" s="411"/>
      <c r="B78" s="734"/>
      <c r="C78" s="735"/>
      <c r="D78" s="707"/>
      <c r="E78" s="725"/>
      <c r="F78" s="731"/>
      <c r="G78" s="728"/>
      <c r="H78" s="712"/>
      <c r="I78" s="714"/>
      <c r="J78" s="712"/>
      <c r="K78" s="825"/>
      <c r="L78" s="830"/>
      <c r="M78" s="809"/>
      <c r="N78" s="827"/>
      <c r="O78" s="297" t="s">
        <v>1119</v>
      </c>
      <c r="P78" s="149"/>
      <c r="Q78" s="23" t="s">
        <v>1132</v>
      </c>
      <c r="R78" s="387"/>
      <c r="S78" s="300" t="str">
        <f>IF(I77="","",ROUND(I77*P78,4))</f>
        <v/>
      </c>
      <c r="U78" s="348" t="str">
        <f>S78</f>
        <v/>
      </c>
      <c r="V78" s="486" t="s">
        <v>2574</v>
      </c>
    </row>
    <row r="79" spans="1:22" ht="38.1" customHeight="1">
      <c r="A79" s="411"/>
      <c r="B79" s="734"/>
      <c r="C79" s="735"/>
      <c r="D79" s="707"/>
      <c r="E79" s="724" t="s">
        <v>2427</v>
      </c>
      <c r="F79" s="730"/>
      <c r="G79" s="722">
        <v>9.76</v>
      </c>
      <c r="H79" s="711" t="s">
        <v>1247</v>
      </c>
      <c r="I79" s="713"/>
      <c r="J79" s="711" t="s">
        <v>1246</v>
      </c>
      <c r="K79" s="824">
        <f>G79*I79</f>
        <v>0</v>
      </c>
      <c r="L79" s="829"/>
      <c r="M79" s="742"/>
      <c r="N79" s="826"/>
      <c r="O79" s="297" t="s">
        <v>2533</v>
      </c>
      <c r="P79" s="149"/>
      <c r="Q79" s="23" t="s">
        <v>1132</v>
      </c>
      <c r="R79" s="298" t="str">
        <f>IF(I79="","",ROUND(I79*P79,4))</f>
        <v/>
      </c>
      <c r="S79" s="388"/>
      <c r="T79" s="348" t="str">
        <f>R79</f>
        <v/>
      </c>
      <c r="U79" s="348"/>
      <c r="V79" s="488"/>
    </row>
    <row r="80" spans="1:22" ht="38.1" customHeight="1">
      <c r="A80" s="411"/>
      <c r="B80" s="734"/>
      <c r="C80" s="735"/>
      <c r="D80" s="707"/>
      <c r="E80" s="725"/>
      <c r="F80" s="731"/>
      <c r="G80" s="728"/>
      <c r="H80" s="712"/>
      <c r="I80" s="714"/>
      <c r="J80" s="712"/>
      <c r="K80" s="825"/>
      <c r="L80" s="830"/>
      <c r="M80" s="809"/>
      <c r="N80" s="827"/>
      <c r="O80" s="297" t="s">
        <v>1119</v>
      </c>
      <c r="P80" s="149"/>
      <c r="Q80" s="23" t="s">
        <v>1132</v>
      </c>
      <c r="R80" s="387"/>
      <c r="S80" s="300" t="str">
        <f>IF(I79="","",ROUND(I79*P80,4))</f>
        <v/>
      </c>
      <c r="U80" s="348" t="str">
        <f>S80</f>
        <v/>
      </c>
      <c r="V80" s="486"/>
    </row>
    <row r="81" spans="1:22" ht="34.5" hidden="1" customHeight="1">
      <c r="A81" s="411"/>
      <c r="B81" s="734"/>
      <c r="C81" s="735"/>
      <c r="D81" s="475"/>
      <c r="E81" s="724" t="s">
        <v>2427</v>
      </c>
      <c r="F81" s="730"/>
      <c r="G81" s="722">
        <v>9.76</v>
      </c>
      <c r="H81" s="711" t="s">
        <v>1247</v>
      </c>
      <c r="I81" s="713"/>
      <c r="J81" s="711" t="s">
        <v>1246</v>
      </c>
      <c r="K81" s="824">
        <f>G81*I81</f>
        <v>0</v>
      </c>
      <c r="L81" s="829"/>
      <c r="M81" s="742"/>
      <c r="N81" s="826"/>
      <c r="O81" s="297" t="s">
        <v>2533</v>
      </c>
      <c r="P81" s="299"/>
      <c r="Q81" s="23" t="s">
        <v>1132</v>
      </c>
      <c r="R81" s="298" t="str">
        <f>IF(I81="","",ROUND(I81*P81,4))</f>
        <v/>
      </c>
      <c r="S81" s="388"/>
      <c r="U81" s="348"/>
      <c r="V81" s="488"/>
    </row>
    <row r="82" spans="1:22" ht="34.5" hidden="1" customHeight="1">
      <c r="A82" s="411"/>
      <c r="B82" s="734"/>
      <c r="C82" s="735"/>
      <c r="D82" s="475"/>
      <c r="E82" s="725"/>
      <c r="F82" s="731"/>
      <c r="G82" s="728"/>
      <c r="H82" s="712"/>
      <c r="I82" s="714"/>
      <c r="J82" s="712"/>
      <c r="K82" s="825"/>
      <c r="L82" s="830"/>
      <c r="M82" s="809"/>
      <c r="N82" s="827"/>
      <c r="O82" s="297" t="s">
        <v>1119</v>
      </c>
      <c r="P82" s="299"/>
      <c r="Q82" s="23" t="s">
        <v>1132</v>
      </c>
      <c r="R82" s="387"/>
      <c r="S82" s="300" t="str">
        <f>IF(I81="","",ROUND(I81*P82,4))</f>
        <v/>
      </c>
      <c r="U82" s="348"/>
      <c r="V82" s="486"/>
    </row>
    <row r="83" spans="1:22" ht="34.5" hidden="1" customHeight="1">
      <c r="A83" s="411"/>
      <c r="B83" s="734"/>
      <c r="C83" s="735"/>
      <c r="D83" s="475"/>
      <c r="E83" s="724" t="s">
        <v>2427</v>
      </c>
      <c r="F83" s="730"/>
      <c r="G83" s="722">
        <v>9.76</v>
      </c>
      <c r="H83" s="711" t="s">
        <v>1247</v>
      </c>
      <c r="I83" s="713"/>
      <c r="J83" s="711" t="s">
        <v>1246</v>
      </c>
      <c r="K83" s="824">
        <f>G83*I83</f>
        <v>0</v>
      </c>
      <c r="L83" s="829"/>
      <c r="M83" s="742"/>
      <c r="N83" s="826"/>
      <c r="O83" s="297" t="s">
        <v>2535</v>
      </c>
      <c r="P83" s="299"/>
      <c r="Q83" s="23" t="s">
        <v>1132</v>
      </c>
      <c r="R83" s="298" t="str">
        <f>IF(I83="","",ROUND(I83*P83,4))</f>
        <v/>
      </c>
      <c r="S83" s="388"/>
      <c r="U83" s="348"/>
      <c r="V83" s="488"/>
    </row>
    <row r="84" spans="1:22" ht="34.5" hidden="1" customHeight="1">
      <c r="A84" s="411"/>
      <c r="B84" s="734"/>
      <c r="C84" s="735"/>
      <c r="D84" s="475"/>
      <c r="E84" s="725"/>
      <c r="F84" s="731"/>
      <c r="G84" s="728"/>
      <c r="H84" s="712"/>
      <c r="I84" s="714"/>
      <c r="J84" s="712"/>
      <c r="K84" s="825"/>
      <c r="L84" s="830"/>
      <c r="M84" s="809"/>
      <c r="N84" s="827"/>
      <c r="O84" s="297" t="s">
        <v>1119</v>
      </c>
      <c r="P84" s="299"/>
      <c r="Q84" s="23" t="s">
        <v>1132</v>
      </c>
      <c r="R84" s="387"/>
      <c r="S84" s="300" t="str">
        <f>IF(I83="","",ROUND(I83*P84,4))</f>
        <v/>
      </c>
      <c r="U84" s="348"/>
      <c r="V84" s="486"/>
    </row>
    <row r="85" spans="1:22" ht="34.5" hidden="1" customHeight="1">
      <c r="A85" s="411"/>
      <c r="B85" s="734"/>
      <c r="C85" s="735"/>
      <c r="D85" s="475"/>
      <c r="E85" s="724" t="s">
        <v>2427</v>
      </c>
      <c r="F85" s="730"/>
      <c r="G85" s="722">
        <v>9.76</v>
      </c>
      <c r="H85" s="711" t="s">
        <v>1247</v>
      </c>
      <c r="I85" s="713"/>
      <c r="J85" s="711" t="s">
        <v>1246</v>
      </c>
      <c r="K85" s="824">
        <f>G85*I85</f>
        <v>0</v>
      </c>
      <c r="L85" s="829"/>
      <c r="M85" s="742"/>
      <c r="N85" s="826"/>
      <c r="O85" s="297" t="s">
        <v>2533</v>
      </c>
      <c r="P85" s="299"/>
      <c r="Q85" s="23" t="s">
        <v>1132</v>
      </c>
      <c r="R85" s="298" t="str">
        <f>IF(I85="","",ROUND(I85*P85,4))</f>
        <v/>
      </c>
      <c r="S85" s="388"/>
      <c r="U85" s="348"/>
      <c r="V85" s="488"/>
    </row>
    <row r="86" spans="1:22" ht="34.5" hidden="1" customHeight="1">
      <c r="A86" s="411"/>
      <c r="B86" s="734"/>
      <c r="C86" s="735"/>
      <c r="D86" s="475"/>
      <c r="E86" s="725"/>
      <c r="F86" s="731"/>
      <c r="G86" s="728"/>
      <c r="H86" s="712"/>
      <c r="I86" s="714"/>
      <c r="J86" s="712"/>
      <c r="K86" s="825"/>
      <c r="L86" s="830"/>
      <c r="M86" s="809"/>
      <c r="N86" s="827"/>
      <c r="O86" s="297" t="s">
        <v>1119</v>
      </c>
      <c r="P86" s="299"/>
      <c r="Q86" s="23" t="s">
        <v>1132</v>
      </c>
      <c r="R86" s="387"/>
      <c r="S86" s="300" t="str">
        <f>IF(I85="","",ROUND(I85*P86,4))</f>
        <v/>
      </c>
      <c r="U86" s="348"/>
      <c r="V86" s="486"/>
    </row>
    <row r="87" spans="1:22" ht="34.5" hidden="1" customHeight="1">
      <c r="A87" s="411"/>
      <c r="B87" s="734"/>
      <c r="C87" s="735"/>
      <c r="D87" s="475"/>
      <c r="E87" s="724" t="s">
        <v>2427</v>
      </c>
      <c r="F87" s="730"/>
      <c r="G87" s="722">
        <v>9.76</v>
      </c>
      <c r="H87" s="711" t="s">
        <v>1247</v>
      </c>
      <c r="I87" s="713"/>
      <c r="J87" s="711" t="s">
        <v>1246</v>
      </c>
      <c r="K87" s="824">
        <f>G87*I87</f>
        <v>0</v>
      </c>
      <c r="L87" s="829"/>
      <c r="M87" s="742"/>
      <c r="N87" s="826"/>
      <c r="O87" s="297" t="s">
        <v>2535</v>
      </c>
      <c r="P87" s="299"/>
      <c r="Q87" s="23" t="s">
        <v>1132</v>
      </c>
      <c r="R87" s="298" t="str">
        <f>IF(I87="","",ROUND(I87*P87,4))</f>
        <v/>
      </c>
      <c r="S87" s="388"/>
      <c r="U87" s="348"/>
      <c r="V87" s="488"/>
    </row>
    <row r="88" spans="1:22" ht="34.5" hidden="1" customHeight="1">
      <c r="A88" s="411"/>
      <c r="B88" s="734"/>
      <c r="C88" s="735"/>
      <c r="D88" s="475"/>
      <c r="E88" s="725"/>
      <c r="F88" s="731"/>
      <c r="G88" s="728"/>
      <c r="H88" s="712"/>
      <c r="I88" s="714"/>
      <c r="J88" s="712"/>
      <c r="K88" s="825"/>
      <c r="L88" s="830"/>
      <c r="M88" s="809"/>
      <c r="N88" s="827"/>
      <c r="O88" s="297" t="s">
        <v>1119</v>
      </c>
      <c r="P88" s="299"/>
      <c r="Q88" s="23" t="s">
        <v>1132</v>
      </c>
      <c r="R88" s="387"/>
      <c r="S88" s="300" t="str">
        <f>IF(I87="","",ROUND(I87*P88,4))</f>
        <v/>
      </c>
      <c r="U88" s="348"/>
      <c r="V88" s="486"/>
    </row>
    <row r="89" spans="1:22" ht="34.5" hidden="1" customHeight="1">
      <c r="A89" s="411"/>
      <c r="B89" s="734"/>
      <c r="C89" s="735"/>
      <c r="D89" s="475"/>
      <c r="E89" s="724" t="s">
        <v>2427</v>
      </c>
      <c r="F89" s="730"/>
      <c r="G89" s="722">
        <v>9.76</v>
      </c>
      <c r="H89" s="711" t="s">
        <v>1247</v>
      </c>
      <c r="I89" s="713"/>
      <c r="J89" s="711" t="s">
        <v>1246</v>
      </c>
      <c r="K89" s="824">
        <f>G89*I89</f>
        <v>0</v>
      </c>
      <c r="L89" s="829"/>
      <c r="M89" s="742"/>
      <c r="N89" s="826"/>
      <c r="O89" s="297" t="s">
        <v>2533</v>
      </c>
      <c r="P89" s="299"/>
      <c r="Q89" s="23" t="s">
        <v>1132</v>
      </c>
      <c r="R89" s="298" t="str">
        <f>IF(I89="","",ROUND(I89*P89,4))</f>
        <v/>
      </c>
      <c r="S89" s="388"/>
      <c r="U89" s="348"/>
      <c r="V89" s="488"/>
    </row>
    <row r="90" spans="1:22" ht="34.5" hidden="1" customHeight="1">
      <c r="A90" s="411"/>
      <c r="B90" s="734"/>
      <c r="C90" s="735"/>
      <c r="D90" s="475"/>
      <c r="E90" s="725"/>
      <c r="F90" s="731"/>
      <c r="G90" s="728"/>
      <c r="H90" s="712"/>
      <c r="I90" s="714"/>
      <c r="J90" s="712"/>
      <c r="K90" s="825"/>
      <c r="L90" s="830"/>
      <c r="M90" s="809"/>
      <c r="N90" s="827"/>
      <c r="O90" s="297" t="s">
        <v>1119</v>
      </c>
      <c r="P90" s="299"/>
      <c r="Q90" s="23" t="s">
        <v>1132</v>
      </c>
      <c r="R90" s="387"/>
      <c r="S90" s="300" t="str">
        <f>IF(I89="","",ROUND(I89*P90,4))</f>
        <v/>
      </c>
      <c r="U90" s="348"/>
      <c r="V90" s="486"/>
    </row>
    <row r="91" spans="1:22" ht="34.5" hidden="1" customHeight="1">
      <c r="A91" s="411"/>
      <c r="B91" s="734"/>
      <c r="C91" s="735"/>
      <c r="D91" s="475"/>
      <c r="E91" s="724" t="s">
        <v>2427</v>
      </c>
      <c r="F91" s="730"/>
      <c r="G91" s="722">
        <v>9.76</v>
      </c>
      <c r="H91" s="711" t="s">
        <v>1247</v>
      </c>
      <c r="I91" s="713"/>
      <c r="J91" s="711" t="s">
        <v>1246</v>
      </c>
      <c r="K91" s="824">
        <f>G91*I91</f>
        <v>0</v>
      </c>
      <c r="L91" s="829"/>
      <c r="M91" s="742"/>
      <c r="N91" s="826"/>
      <c r="O91" s="297" t="s">
        <v>2533</v>
      </c>
      <c r="P91" s="299"/>
      <c r="Q91" s="23" t="s">
        <v>1132</v>
      </c>
      <c r="R91" s="298" t="str">
        <f>IF(I91="","",ROUND(I91*P91,4))</f>
        <v/>
      </c>
      <c r="S91" s="388"/>
      <c r="U91" s="348"/>
      <c r="V91" s="488"/>
    </row>
    <row r="92" spans="1:22" ht="34.5" hidden="1" customHeight="1">
      <c r="A92" s="411"/>
      <c r="B92" s="734"/>
      <c r="C92" s="735"/>
      <c r="D92" s="475"/>
      <c r="E92" s="725"/>
      <c r="F92" s="731"/>
      <c r="G92" s="728"/>
      <c r="H92" s="712"/>
      <c r="I92" s="714"/>
      <c r="J92" s="712"/>
      <c r="K92" s="825"/>
      <c r="L92" s="830"/>
      <c r="M92" s="809"/>
      <c r="N92" s="827"/>
      <c r="O92" s="297" t="s">
        <v>1119</v>
      </c>
      <c r="P92" s="299"/>
      <c r="Q92" s="23" t="s">
        <v>1132</v>
      </c>
      <c r="R92" s="387"/>
      <c r="S92" s="300" t="str">
        <f>IF(I91="","",ROUND(I91*P92,4))</f>
        <v/>
      </c>
      <c r="U92" s="348"/>
      <c r="V92" s="486"/>
    </row>
    <row r="93" spans="1:22" ht="34.5" hidden="1" customHeight="1">
      <c r="A93" s="411"/>
      <c r="B93" s="734"/>
      <c r="C93" s="735"/>
      <c r="D93" s="475"/>
      <c r="E93" s="724" t="s">
        <v>2427</v>
      </c>
      <c r="F93" s="730"/>
      <c r="G93" s="722">
        <v>9.76</v>
      </c>
      <c r="H93" s="711" t="s">
        <v>1247</v>
      </c>
      <c r="I93" s="713"/>
      <c r="J93" s="711" t="s">
        <v>1246</v>
      </c>
      <c r="K93" s="824">
        <f>G93*I93</f>
        <v>0</v>
      </c>
      <c r="L93" s="829"/>
      <c r="M93" s="742"/>
      <c r="N93" s="826"/>
      <c r="O93" s="297" t="s">
        <v>2533</v>
      </c>
      <c r="P93" s="299"/>
      <c r="Q93" s="23" t="s">
        <v>1132</v>
      </c>
      <c r="R93" s="298" t="str">
        <f>IF(I93="","",ROUND(I93*P93,4))</f>
        <v/>
      </c>
      <c r="S93" s="388"/>
      <c r="U93" s="348"/>
      <c r="V93" s="488"/>
    </row>
    <row r="94" spans="1:22" ht="34.5" hidden="1" customHeight="1">
      <c r="A94" s="411"/>
      <c r="B94" s="734"/>
      <c r="C94" s="735"/>
      <c r="D94" s="475"/>
      <c r="E94" s="725"/>
      <c r="F94" s="731"/>
      <c r="G94" s="728"/>
      <c r="H94" s="712"/>
      <c r="I94" s="714"/>
      <c r="J94" s="712"/>
      <c r="K94" s="825"/>
      <c r="L94" s="830"/>
      <c r="M94" s="809"/>
      <c r="N94" s="827"/>
      <c r="O94" s="297" t="s">
        <v>1119</v>
      </c>
      <c r="P94" s="299"/>
      <c r="Q94" s="23" t="s">
        <v>1132</v>
      </c>
      <c r="R94" s="387"/>
      <c r="S94" s="300" t="str">
        <f>IF(I93="","",ROUND(I93*P94,4))</f>
        <v/>
      </c>
      <c r="U94" s="348"/>
      <c r="V94" s="486"/>
    </row>
    <row r="95" spans="1:22" ht="34.5" hidden="1" customHeight="1">
      <c r="A95" s="411"/>
      <c r="B95" s="734"/>
      <c r="C95" s="735"/>
      <c r="D95" s="475"/>
      <c r="E95" s="724" t="s">
        <v>2427</v>
      </c>
      <c r="F95" s="730"/>
      <c r="G95" s="722">
        <v>9.76</v>
      </c>
      <c r="H95" s="711" t="s">
        <v>1247</v>
      </c>
      <c r="I95" s="713"/>
      <c r="J95" s="711" t="s">
        <v>1246</v>
      </c>
      <c r="K95" s="824">
        <f>G95*I95</f>
        <v>0</v>
      </c>
      <c r="L95" s="829"/>
      <c r="M95" s="742"/>
      <c r="N95" s="826"/>
      <c r="O95" s="297" t="s">
        <v>2533</v>
      </c>
      <c r="P95" s="299"/>
      <c r="Q95" s="23" t="s">
        <v>1132</v>
      </c>
      <c r="R95" s="298" t="str">
        <f>IF(I95="","",ROUND(I95*P95,4))</f>
        <v/>
      </c>
      <c r="S95" s="388"/>
      <c r="U95" s="348"/>
      <c r="V95" s="488"/>
    </row>
    <row r="96" spans="1:22" ht="34.5" hidden="1" customHeight="1">
      <c r="A96" s="411"/>
      <c r="B96" s="734"/>
      <c r="C96" s="735"/>
      <c r="D96" s="475"/>
      <c r="E96" s="725"/>
      <c r="F96" s="731"/>
      <c r="G96" s="728"/>
      <c r="H96" s="712"/>
      <c r="I96" s="714"/>
      <c r="J96" s="712"/>
      <c r="K96" s="825"/>
      <c r="L96" s="830"/>
      <c r="M96" s="809"/>
      <c r="N96" s="827"/>
      <c r="O96" s="297" t="s">
        <v>1119</v>
      </c>
      <c r="P96" s="299"/>
      <c r="Q96" s="23" t="s">
        <v>1132</v>
      </c>
      <c r="R96" s="387"/>
      <c r="S96" s="300" t="str">
        <f>IF(I95="","",ROUND(I95*P96,4))</f>
        <v/>
      </c>
      <c r="U96" s="348"/>
      <c r="V96" s="486"/>
    </row>
    <row r="97" spans="1:22" ht="34.5" hidden="1" customHeight="1">
      <c r="A97" s="411"/>
      <c r="B97" s="734"/>
      <c r="C97" s="735"/>
      <c r="D97" s="475"/>
      <c r="E97" s="724" t="s">
        <v>2427</v>
      </c>
      <c r="F97" s="730"/>
      <c r="G97" s="722">
        <v>9.76</v>
      </c>
      <c r="H97" s="711" t="s">
        <v>1247</v>
      </c>
      <c r="I97" s="713"/>
      <c r="J97" s="711" t="s">
        <v>1246</v>
      </c>
      <c r="K97" s="824">
        <f>G97*I97</f>
        <v>0</v>
      </c>
      <c r="L97" s="829"/>
      <c r="M97" s="742"/>
      <c r="N97" s="826"/>
      <c r="O97" s="297" t="s">
        <v>2535</v>
      </c>
      <c r="P97" s="299"/>
      <c r="Q97" s="23" t="s">
        <v>1132</v>
      </c>
      <c r="R97" s="298" t="str">
        <f>IF(I97="","",ROUND(I97*P97,4))</f>
        <v/>
      </c>
      <c r="S97" s="388"/>
      <c r="U97" s="348"/>
      <c r="V97" s="488"/>
    </row>
    <row r="98" spans="1:22" ht="34.5" hidden="1" customHeight="1">
      <c r="A98" s="411"/>
      <c r="B98" s="734"/>
      <c r="C98" s="735"/>
      <c r="D98" s="475"/>
      <c r="E98" s="725"/>
      <c r="F98" s="731"/>
      <c r="G98" s="728"/>
      <c r="H98" s="712"/>
      <c r="I98" s="714"/>
      <c r="J98" s="712"/>
      <c r="K98" s="825"/>
      <c r="L98" s="830"/>
      <c r="M98" s="809"/>
      <c r="N98" s="827"/>
      <c r="O98" s="297" t="s">
        <v>1119</v>
      </c>
      <c r="P98" s="299"/>
      <c r="Q98" s="23" t="s">
        <v>1132</v>
      </c>
      <c r="R98" s="387"/>
      <c r="S98" s="300" t="str">
        <f>IF(I97="","",ROUND(I97*P98,4))</f>
        <v/>
      </c>
      <c r="U98" s="348"/>
      <c r="V98" s="486"/>
    </row>
    <row r="99" spans="1:22" ht="34.5" hidden="1" customHeight="1">
      <c r="A99" s="411"/>
      <c r="B99" s="734"/>
      <c r="C99" s="735"/>
      <c r="D99" s="475"/>
      <c r="E99" s="724" t="s">
        <v>2429</v>
      </c>
      <c r="F99" s="730"/>
      <c r="G99" s="722">
        <v>9.76</v>
      </c>
      <c r="H99" s="711" t="s">
        <v>1247</v>
      </c>
      <c r="I99" s="713"/>
      <c r="J99" s="711" t="s">
        <v>1246</v>
      </c>
      <c r="K99" s="824">
        <f>G99*I99</f>
        <v>0</v>
      </c>
      <c r="L99" s="829"/>
      <c r="M99" s="742"/>
      <c r="N99" s="826"/>
      <c r="O99" s="297" t="s">
        <v>2533</v>
      </c>
      <c r="P99" s="299"/>
      <c r="Q99" s="23" t="s">
        <v>1132</v>
      </c>
      <c r="R99" s="298" t="str">
        <f>IF(I99="","",ROUND(I99*P99,4))</f>
        <v/>
      </c>
      <c r="S99" s="388"/>
      <c r="T99" s="348" t="str">
        <f>R99</f>
        <v/>
      </c>
      <c r="U99" s="348"/>
      <c r="V99" s="488"/>
    </row>
    <row r="100" spans="1:22" ht="34.5" hidden="1" customHeight="1">
      <c r="A100" s="411"/>
      <c r="B100" s="734"/>
      <c r="C100" s="735"/>
      <c r="D100" s="476"/>
      <c r="E100" s="725"/>
      <c r="F100" s="731"/>
      <c r="G100" s="728"/>
      <c r="H100" s="712"/>
      <c r="I100" s="714"/>
      <c r="J100" s="712"/>
      <c r="K100" s="825"/>
      <c r="L100" s="830"/>
      <c r="M100" s="809"/>
      <c r="N100" s="827"/>
      <c r="O100" s="297" t="s">
        <v>1119</v>
      </c>
      <c r="P100" s="299"/>
      <c r="Q100" s="23" t="s">
        <v>1132</v>
      </c>
      <c r="R100" s="387"/>
      <c r="S100" s="300" t="str">
        <f>IF(I99="","",ROUND(I99*P100,4))</f>
        <v/>
      </c>
      <c r="U100" s="348" t="str">
        <f>S100</f>
        <v/>
      </c>
      <c r="V100" s="486"/>
    </row>
    <row r="101" spans="1:22" ht="41.25" customHeight="1">
      <c r="A101" s="411"/>
      <c r="B101" s="734"/>
      <c r="C101" s="736"/>
      <c r="D101" s="746" t="s">
        <v>940</v>
      </c>
      <c r="E101" s="430" t="s">
        <v>939</v>
      </c>
      <c r="F101" s="431"/>
      <c r="G101" s="741"/>
      <c r="H101" s="742"/>
      <c r="I101" s="183"/>
      <c r="J101" s="23" t="s">
        <v>1246</v>
      </c>
      <c r="K101" s="385"/>
      <c r="L101" s="425"/>
      <c r="M101" s="23" t="s">
        <v>1246</v>
      </c>
      <c r="N101" s="428"/>
      <c r="O101" s="804"/>
      <c r="P101" s="805"/>
      <c r="Q101" s="301" t="s">
        <v>1132</v>
      </c>
      <c r="R101" s="868" t="str">
        <f>IF(-ABS(L101*O101=0),"",ROUND(-ABS(L101*O101),4))</f>
        <v/>
      </c>
      <c r="S101" s="869" t="str">
        <f>IF(ISERROR(-ABS(K101*#REF!)),"",-ABS(K101*#REF!))</f>
        <v/>
      </c>
      <c r="T101" s="348" t="str">
        <f>R101</f>
        <v/>
      </c>
      <c r="U101" s="348" t="str">
        <f>R101</f>
        <v/>
      </c>
      <c r="V101" s="490" t="s">
        <v>951</v>
      </c>
    </row>
    <row r="102" spans="1:22" ht="41.25" customHeight="1">
      <c r="A102" s="411"/>
      <c r="B102" s="734"/>
      <c r="C102" s="736"/>
      <c r="D102" s="747"/>
      <c r="E102" s="430" t="s">
        <v>939</v>
      </c>
      <c r="F102" s="431"/>
      <c r="G102" s="741"/>
      <c r="H102" s="742"/>
      <c r="I102" s="183"/>
      <c r="J102" s="23" t="s">
        <v>1246</v>
      </c>
      <c r="K102" s="385"/>
      <c r="L102" s="425"/>
      <c r="M102" s="23" t="s">
        <v>1246</v>
      </c>
      <c r="N102" s="428"/>
      <c r="O102" s="804"/>
      <c r="P102" s="805"/>
      <c r="Q102" s="301" t="s">
        <v>1132</v>
      </c>
      <c r="R102" s="868" t="str">
        <f>IF(-ABS(L102*O102=0),"",ROUND(-ABS(L102*O102),4))</f>
        <v/>
      </c>
      <c r="S102" s="869" t="str">
        <f>IF(ISERROR(-ABS(K102*#REF!)),"",-ABS(K102*#REF!))</f>
        <v/>
      </c>
      <c r="T102" s="348" t="str">
        <f>R102</f>
        <v/>
      </c>
      <c r="U102" s="348" t="str">
        <f>R102</f>
        <v/>
      </c>
      <c r="V102" s="490" t="s">
        <v>952</v>
      </c>
    </row>
    <row r="103" spans="1:22" ht="41.25" customHeight="1">
      <c r="A103" s="411"/>
      <c r="B103" s="734"/>
      <c r="C103" s="736"/>
      <c r="D103" s="747"/>
      <c r="E103" s="430" t="s">
        <v>939</v>
      </c>
      <c r="F103" s="431"/>
      <c r="G103" s="741"/>
      <c r="H103" s="742"/>
      <c r="I103" s="183"/>
      <c r="J103" s="23" t="s">
        <v>1246</v>
      </c>
      <c r="K103" s="385"/>
      <c r="L103" s="425"/>
      <c r="M103" s="23" t="s">
        <v>1246</v>
      </c>
      <c r="N103" s="428"/>
      <c r="O103" s="804"/>
      <c r="P103" s="805"/>
      <c r="Q103" s="301" t="s">
        <v>1132</v>
      </c>
      <c r="R103" s="868" t="str">
        <f>IF(-ABS(L103*O103=0),"",ROUND(-ABS(L103*O103),4))</f>
        <v/>
      </c>
      <c r="S103" s="869" t="str">
        <f>IF(ISERROR(-ABS(K103*#REF!)),"",-ABS(K103*#REF!))</f>
        <v/>
      </c>
      <c r="T103" s="348" t="str">
        <f>R103</f>
        <v/>
      </c>
      <c r="U103" s="348" t="str">
        <f>R103</f>
        <v/>
      </c>
      <c r="V103" s="490"/>
    </row>
    <row r="104" spans="1:22" ht="41.25" customHeight="1">
      <c r="A104" s="411"/>
      <c r="B104" s="734"/>
      <c r="C104" s="736"/>
      <c r="D104" s="747"/>
      <c r="E104" s="430" t="s">
        <v>939</v>
      </c>
      <c r="F104" s="431"/>
      <c r="G104" s="741"/>
      <c r="H104" s="742"/>
      <c r="I104" s="183"/>
      <c r="J104" s="23" t="s">
        <v>1246</v>
      </c>
      <c r="K104" s="385"/>
      <c r="L104" s="425"/>
      <c r="M104" s="23" t="s">
        <v>1246</v>
      </c>
      <c r="N104" s="428"/>
      <c r="O104" s="804"/>
      <c r="P104" s="805"/>
      <c r="Q104" s="301" t="s">
        <v>1132</v>
      </c>
      <c r="R104" s="868" t="str">
        <f>IF(-ABS(L104*O104=0),"",ROUND(-ABS(L104*O104),4))</f>
        <v/>
      </c>
      <c r="S104" s="869" t="str">
        <f>IF(ISERROR(-ABS(K104*#REF!)),"",-ABS(K104*#REF!))</f>
        <v/>
      </c>
      <c r="T104" s="348" t="str">
        <f>R104</f>
        <v/>
      </c>
      <c r="U104" s="348" t="str">
        <f>R104</f>
        <v/>
      </c>
      <c r="V104" s="490"/>
    </row>
    <row r="105" spans="1:22" ht="41.25" customHeight="1" thickBot="1">
      <c r="A105" s="411"/>
      <c r="B105" s="734"/>
      <c r="C105" s="736"/>
      <c r="D105" s="747"/>
      <c r="E105" s="430" t="s">
        <v>939</v>
      </c>
      <c r="F105" s="431"/>
      <c r="G105" s="741"/>
      <c r="H105" s="742"/>
      <c r="I105" s="183"/>
      <c r="J105" s="23" t="s">
        <v>1246</v>
      </c>
      <c r="K105" s="385"/>
      <c r="L105" s="425"/>
      <c r="M105" s="23" t="s">
        <v>1246</v>
      </c>
      <c r="N105" s="428"/>
      <c r="O105" s="804"/>
      <c r="P105" s="805"/>
      <c r="Q105" s="301" t="s">
        <v>1132</v>
      </c>
      <c r="R105" s="868" t="str">
        <f t="shared" ref="R105:R119" si="6">IF(-ABS(L105*O105=0),"",ROUND(-ABS(L105*O105),4))</f>
        <v/>
      </c>
      <c r="S105" s="869" t="str">
        <f>IF(ISERROR(-ABS(K105*#REF!)),"",-ABS(K105*#REF!))</f>
        <v/>
      </c>
      <c r="T105" s="348" t="str">
        <f t="shared" ref="T105:T120" si="7">R105</f>
        <v/>
      </c>
      <c r="U105" s="348" t="str">
        <f t="shared" ref="U105:U120" si="8">R105</f>
        <v/>
      </c>
      <c r="V105" s="490"/>
    </row>
    <row r="106" spans="1:22" ht="41.25" hidden="1" customHeight="1">
      <c r="A106" s="411"/>
      <c r="B106" s="734"/>
      <c r="C106" s="736"/>
      <c r="D106" s="747"/>
      <c r="E106" s="430" t="s">
        <v>939</v>
      </c>
      <c r="F106" s="431"/>
      <c r="G106" s="741"/>
      <c r="H106" s="742"/>
      <c r="I106" s="183"/>
      <c r="J106" s="23" t="s">
        <v>1246</v>
      </c>
      <c r="K106" s="385"/>
      <c r="L106" s="425"/>
      <c r="M106" s="23" t="s">
        <v>1246</v>
      </c>
      <c r="N106" s="428"/>
      <c r="O106" s="804"/>
      <c r="P106" s="805"/>
      <c r="Q106" s="301" t="s">
        <v>1132</v>
      </c>
      <c r="R106" s="868" t="str">
        <f t="shared" si="6"/>
        <v/>
      </c>
      <c r="S106" s="869" t="str">
        <f>IF(ISERROR(-ABS(K106*#REF!)),"",-ABS(K106*#REF!))</f>
        <v/>
      </c>
      <c r="T106" s="348" t="str">
        <f t="shared" si="7"/>
        <v/>
      </c>
      <c r="U106" s="348" t="str">
        <f t="shared" si="8"/>
        <v/>
      </c>
      <c r="V106" s="491"/>
    </row>
    <row r="107" spans="1:22" ht="41.25" hidden="1" customHeight="1" thickBot="1">
      <c r="A107" s="411"/>
      <c r="B107" s="734"/>
      <c r="C107" s="736"/>
      <c r="D107" s="747"/>
      <c r="E107" s="430" t="s">
        <v>939</v>
      </c>
      <c r="F107" s="431"/>
      <c r="G107" s="741"/>
      <c r="H107" s="742"/>
      <c r="I107" s="183"/>
      <c r="J107" s="23" t="s">
        <v>1246</v>
      </c>
      <c r="K107" s="385"/>
      <c r="L107" s="425"/>
      <c r="M107" s="23" t="s">
        <v>1246</v>
      </c>
      <c r="N107" s="428"/>
      <c r="O107" s="804"/>
      <c r="P107" s="805"/>
      <c r="Q107" s="301" t="s">
        <v>1132</v>
      </c>
      <c r="R107" s="868" t="str">
        <f t="shared" si="6"/>
        <v/>
      </c>
      <c r="S107" s="869" t="str">
        <f>IF(ISERROR(-ABS(K107*#REF!)),"",-ABS(K107*#REF!))</f>
        <v/>
      </c>
      <c r="T107" s="348" t="str">
        <f t="shared" si="7"/>
        <v/>
      </c>
      <c r="U107" s="348" t="str">
        <f t="shared" si="8"/>
        <v/>
      </c>
      <c r="V107" s="491"/>
    </row>
    <row r="108" spans="1:22" ht="41.25" hidden="1" customHeight="1">
      <c r="A108" s="411"/>
      <c r="B108" s="734"/>
      <c r="C108" s="736"/>
      <c r="D108" s="747"/>
      <c r="E108" s="430" t="s">
        <v>939</v>
      </c>
      <c r="F108" s="431"/>
      <c r="G108" s="741"/>
      <c r="H108" s="742"/>
      <c r="I108" s="183"/>
      <c r="J108" s="23" t="s">
        <v>1246</v>
      </c>
      <c r="K108" s="385"/>
      <c r="L108" s="425"/>
      <c r="M108" s="23" t="s">
        <v>1246</v>
      </c>
      <c r="N108" s="428"/>
      <c r="O108" s="804"/>
      <c r="P108" s="805"/>
      <c r="Q108" s="301" t="s">
        <v>1132</v>
      </c>
      <c r="R108" s="868" t="str">
        <f t="shared" si="6"/>
        <v/>
      </c>
      <c r="S108" s="869" t="str">
        <f>IF(ISERROR(-ABS(K108*#REF!)),"",-ABS(K108*#REF!))</f>
        <v/>
      </c>
      <c r="T108" s="348" t="str">
        <f t="shared" si="7"/>
        <v/>
      </c>
      <c r="U108" s="348" t="str">
        <f t="shared" si="8"/>
        <v/>
      </c>
      <c r="V108" s="491"/>
    </row>
    <row r="109" spans="1:22" ht="41.25" hidden="1" customHeight="1">
      <c r="A109" s="411"/>
      <c r="B109" s="734"/>
      <c r="C109" s="736"/>
      <c r="D109" s="747"/>
      <c r="E109" s="430" t="s">
        <v>939</v>
      </c>
      <c r="F109" s="431"/>
      <c r="G109" s="741"/>
      <c r="H109" s="742"/>
      <c r="I109" s="183"/>
      <c r="J109" s="23" t="s">
        <v>1246</v>
      </c>
      <c r="K109" s="385"/>
      <c r="L109" s="425"/>
      <c r="M109" s="23" t="s">
        <v>1246</v>
      </c>
      <c r="N109" s="428"/>
      <c r="O109" s="804"/>
      <c r="P109" s="805"/>
      <c r="Q109" s="301" t="s">
        <v>1132</v>
      </c>
      <c r="R109" s="868" t="str">
        <f t="shared" si="6"/>
        <v/>
      </c>
      <c r="S109" s="869" t="str">
        <f>IF(ISERROR(-ABS(K109*#REF!)),"",-ABS(K109*#REF!))</f>
        <v/>
      </c>
      <c r="T109" s="348" t="str">
        <f t="shared" si="7"/>
        <v/>
      </c>
      <c r="U109" s="348" t="str">
        <f t="shared" si="8"/>
        <v/>
      </c>
      <c r="V109" s="491"/>
    </row>
    <row r="110" spans="1:22" ht="41.25" hidden="1" customHeight="1">
      <c r="A110" s="411"/>
      <c r="B110" s="734"/>
      <c r="C110" s="736"/>
      <c r="D110" s="747"/>
      <c r="E110" s="430" t="s">
        <v>939</v>
      </c>
      <c r="F110" s="431"/>
      <c r="G110" s="741"/>
      <c r="H110" s="742"/>
      <c r="I110" s="183"/>
      <c r="J110" s="23" t="s">
        <v>1246</v>
      </c>
      <c r="K110" s="385"/>
      <c r="L110" s="425"/>
      <c r="M110" s="23" t="s">
        <v>1246</v>
      </c>
      <c r="N110" s="428"/>
      <c r="O110" s="804"/>
      <c r="P110" s="805"/>
      <c r="Q110" s="301" t="s">
        <v>1132</v>
      </c>
      <c r="R110" s="868" t="str">
        <f t="shared" si="6"/>
        <v/>
      </c>
      <c r="S110" s="869" t="str">
        <f>IF(ISERROR(-ABS(K110*#REF!)),"",-ABS(K110*#REF!))</f>
        <v/>
      </c>
      <c r="T110" s="348" t="str">
        <f t="shared" si="7"/>
        <v/>
      </c>
      <c r="U110" s="348" t="str">
        <f t="shared" si="8"/>
        <v/>
      </c>
      <c r="V110" s="491"/>
    </row>
    <row r="111" spans="1:22" ht="41.25" hidden="1" customHeight="1">
      <c r="A111" s="411"/>
      <c r="B111" s="734"/>
      <c r="C111" s="736"/>
      <c r="D111" s="747"/>
      <c r="E111" s="430" t="s">
        <v>939</v>
      </c>
      <c r="F111" s="431"/>
      <c r="G111" s="741"/>
      <c r="H111" s="742"/>
      <c r="I111" s="183"/>
      <c r="J111" s="23" t="s">
        <v>1246</v>
      </c>
      <c r="K111" s="385"/>
      <c r="L111" s="425"/>
      <c r="M111" s="23" t="s">
        <v>1246</v>
      </c>
      <c r="N111" s="428"/>
      <c r="O111" s="804"/>
      <c r="P111" s="805"/>
      <c r="Q111" s="301" t="s">
        <v>1132</v>
      </c>
      <c r="R111" s="868" t="str">
        <f t="shared" si="6"/>
        <v/>
      </c>
      <c r="S111" s="869" t="str">
        <f>IF(ISERROR(-ABS(K111*#REF!)),"",-ABS(K111*#REF!))</f>
        <v/>
      </c>
      <c r="T111" s="348" t="str">
        <f t="shared" si="7"/>
        <v/>
      </c>
      <c r="U111" s="348" t="str">
        <f t="shared" si="8"/>
        <v/>
      </c>
      <c r="V111" s="491"/>
    </row>
    <row r="112" spans="1:22" ht="41.25" hidden="1" customHeight="1">
      <c r="A112" s="411"/>
      <c r="B112" s="734"/>
      <c r="C112" s="736"/>
      <c r="D112" s="747"/>
      <c r="E112" s="430" t="s">
        <v>939</v>
      </c>
      <c r="F112" s="431"/>
      <c r="G112" s="741"/>
      <c r="H112" s="742"/>
      <c r="I112" s="183"/>
      <c r="J112" s="23" t="s">
        <v>1246</v>
      </c>
      <c r="K112" s="385"/>
      <c r="L112" s="425"/>
      <c r="M112" s="23" t="s">
        <v>1246</v>
      </c>
      <c r="N112" s="428"/>
      <c r="O112" s="804"/>
      <c r="P112" s="805"/>
      <c r="Q112" s="301" t="s">
        <v>1132</v>
      </c>
      <c r="R112" s="868" t="str">
        <f t="shared" si="6"/>
        <v/>
      </c>
      <c r="S112" s="869" t="str">
        <f>IF(ISERROR(-ABS(K112*#REF!)),"",-ABS(K112*#REF!))</f>
        <v/>
      </c>
      <c r="T112" s="348" t="str">
        <f t="shared" si="7"/>
        <v/>
      </c>
      <c r="U112" s="348" t="str">
        <f t="shared" si="8"/>
        <v/>
      </c>
      <c r="V112" s="491"/>
    </row>
    <row r="113" spans="1:22" ht="41.25" hidden="1" customHeight="1">
      <c r="A113" s="411"/>
      <c r="B113" s="734"/>
      <c r="C113" s="736"/>
      <c r="D113" s="747"/>
      <c r="E113" s="430" t="s">
        <v>939</v>
      </c>
      <c r="F113" s="431"/>
      <c r="G113" s="741"/>
      <c r="H113" s="742"/>
      <c r="I113" s="183"/>
      <c r="J113" s="23" t="s">
        <v>1246</v>
      </c>
      <c r="K113" s="385"/>
      <c r="L113" s="425"/>
      <c r="M113" s="23" t="s">
        <v>1246</v>
      </c>
      <c r="N113" s="428"/>
      <c r="O113" s="804"/>
      <c r="P113" s="805"/>
      <c r="Q113" s="301" t="s">
        <v>1132</v>
      </c>
      <c r="R113" s="868" t="str">
        <f t="shared" si="6"/>
        <v/>
      </c>
      <c r="S113" s="869" t="str">
        <f>IF(ISERROR(-ABS(K113*#REF!)),"",-ABS(K113*#REF!))</f>
        <v/>
      </c>
      <c r="T113" s="348" t="str">
        <f t="shared" si="7"/>
        <v/>
      </c>
      <c r="U113" s="348" t="str">
        <f t="shared" si="8"/>
        <v/>
      </c>
      <c r="V113" s="491"/>
    </row>
    <row r="114" spans="1:22" ht="41.25" hidden="1" customHeight="1">
      <c r="A114" s="411"/>
      <c r="B114" s="734"/>
      <c r="C114" s="736"/>
      <c r="D114" s="747"/>
      <c r="E114" s="430" t="s">
        <v>939</v>
      </c>
      <c r="F114" s="431"/>
      <c r="G114" s="741"/>
      <c r="H114" s="742"/>
      <c r="I114" s="183"/>
      <c r="J114" s="23" t="s">
        <v>1246</v>
      </c>
      <c r="K114" s="385"/>
      <c r="L114" s="425"/>
      <c r="M114" s="23" t="s">
        <v>1246</v>
      </c>
      <c r="N114" s="428"/>
      <c r="O114" s="804"/>
      <c r="P114" s="805"/>
      <c r="Q114" s="301" t="s">
        <v>1132</v>
      </c>
      <c r="R114" s="868" t="str">
        <f t="shared" si="6"/>
        <v/>
      </c>
      <c r="S114" s="869" t="str">
        <f>IF(ISERROR(-ABS(K114*#REF!)),"",-ABS(K114*#REF!))</f>
        <v/>
      </c>
      <c r="T114" s="348" t="str">
        <f t="shared" si="7"/>
        <v/>
      </c>
      <c r="U114" s="348" t="str">
        <f t="shared" si="8"/>
        <v/>
      </c>
      <c r="V114" s="491" t="s">
        <v>952</v>
      </c>
    </row>
    <row r="115" spans="1:22" ht="41.25" hidden="1" customHeight="1">
      <c r="A115" s="411"/>
      <c r="B115" s="734"/>
      <c r="C115" s="736"/>
      <c r="D115" s="747"/>
      <c r="E115" s="430" t="s">
        <v>939</v>
      </c>
      <c r="F115" s="431"/>
      <c r="G115" s="741"/>
      <c r="H115" s="742"/>
      <c r="I115" s="183"/>
      <c r="J115" s="23" t="s">
        <v>1246</v>
      </c>
      <c r="K115" s="385"/>
      <c r="L115" s="425"/>
      <c r="M115" s="23" t="s">
        <v>1246</v>
      </c>
      <c r="N115" s="428"/>
      <c r="O115" s="804"/>
      <c r="P115" s="805"/>
      <c r="Q115" s="301" t="s">
        <v>1132</v>
      </c>
      <c r="R115" s="868" t="str">
        <f t="shared" si="6"/>
        <v/>
      </c>
      <c r="S115" s="869" t="str">
        <f>IF(ISERROR(-ABS(K115*#REF!)),"",-ABS(K115*#REF!))</f>
        <v/>
      </c>
      <c r="T115" s="348" t="str">
        <f t="shared" si="7"/>
        <v/>
      </c>
      <c r="U115" s="348" t="str">
        <f t="shared" si="8"/>
        <v/>
      </c>
      <c r="V115" s="491"/>
    </row>
    <row r="116" spans="1:22" ht="41.25" hidden="1" customHeight="1">
      <c r="A116" s="411"/>
      <c r="B116" s="734"/>
      <c r="C116" s="736"/>
      <c r="D116" s="747"/>
      <c r="E116" s="430" t="s">
        <v>939</v>
      </c>
      <c r="F116" s="431"/>
      <c r="G116" s="741"/>
      <c r="H116" s="742"/>
      <c r="I116" s="183"/>
      <c r="J116" s="23" t="s">
        <v>1246</v>
      </c>
      <c r="K116" s="385"/>
      <c r="L116" s="425"/>
      <c r="M116" s="23" t="s">
        <v>1246</v>
      </c>
      <c r="N116" s="428"/>
      <c r="O116" s="804"/>
      <c r="P116" s="805"/>
      <c r="Q116" s="301" t="s">
        <v>1132</v>
      </c>
      <c r="R116" s="868" t="str">
        <f t="shared" si="6"/>
        <v/>
      </c>
      <c r="S116" s="869" t="str">
        <f>IF(ISERROR(-ABS(K116*#REF!)),"",-ABS(K116*#REF!))</f>
        <v/>
      </c>
      <c r="T116" s="348" t="str">
        <f t="shared" si="7"/>
        <v/>
      </c>
      <c r="U116" s="348" t="str">
        <f t="shared" si="8"/>
        <v/>
      </c>
      <c r="V116" s="491"/>
    </row>
    <row r="117" spans="1:22" ht="41.25" hidden="1" customHeight="1">
      <c r="A117" s="411"/>
      <c r="B117" s="734"/>
      <c r="C117" s="736"/>
      <c r="D117" s="747"/>
      <c r="E117" s="430" t="s">
        <v>939</v>
      </c>
      <c r="F117" s="431"/>
      <c r="G117" s="741"/>
      <c r="H117" s="742"/>
      <c r="I117" s="183"/>
      <c r="J117" s="23" t="s">
        <v>1246</v>
      </c>
      <c r="K117" s="385"/>
      <c r="L117" s="425"/>
      <c r="M117" s="23" t="s">
        <v>1246</v>
      </c>
      <c r="N117" s="428"/>
      <c r="O117" s="804"/>
      <c r="P117" s="805"/>
      <c r="Q117" s="301" t="s">
        <v>1132</v>
      </c>
      <c r="R117" s="868" t="str">
        <f t="shared" si="6"/>
        <v/>
      </c>
      <c r="S117" s="869" t="str">
        <f>IF(ISERROR(-ABS(K117*#REF!)),"",-ABS(K117*#REF!))</f>
        <v/>
      </c>
      <c r="T117" s="348" t="str">
        <f t="shared" si="7"/>
        <v/>
      </c>
      <c r="U117" s="348" t="str">
        <f t="shared" si="8"/>
        <v/>
      </c>
      <c r="V117" s="491"/>
    </row>
    <row r="118" spans="1:22" ht="41.25" hidden="1" customHeight="1">
      <c r="A118" s="411"/>
      <c r="B118" s="734"/>
      <c r="C118" s="736"/>
      <c r="D118" s="747"/>
      <c r="E118" s="430" t="s">
        <v>939</v>
      </c>
      <c r="F118" s="431"/>
      <c r="G118" s="741"/>
      <c r="H118" s="742"/>
      <c r="I118" s="183"/>
      <c r="J118" s="23" t="s">
        <v>1246</v>
      </c>
      <c r="K118" s="385"/>
      <c r="L118" s="425"/>
      <c r="M118" s="23" t="s">
        <v>1246</v>
      </c>
      <c r="N118" s="428"/>
      <c r="O118" s="804"/>
      <c r="P118" s="805"/>
      <c r="Q118" s="301" t="s">
        <v>1132</v>
      </c>
      <c r="R118" s="868" t="str">
        <f t="shared" si="6"/>
        <v/>
      </c>
      <c r="S118" s="869" t="str">
        <f>IF(ISERROR(-ABS(K118*#REF!)),"",-ABS(K118*#REF!))</f>
        <v/>
      </c>
      <c r="T118" s="348" t="str">
        <f t="shared" si="7"/>
        <v/>
      </c>
      <c r="U118" s="348" t="str">
        <f t="shared" si="8"/>
        <v/>
      </c>
      <c r="V118" s="491"/>
    </row>
    <row r="119" spans="1:22" ht="41.25" hidden="1" customHeight="1">
      <c r="A119" s="411"/>
      <c r="B119" s="734"/>
      <c r="C119" s="736"/>
      <c r="D119" s="747"/>
      <c r="E119" s="430" t="s">
        <v>939</v>
      </c>
      <c r="F119" s="431"/>
      <c r="G119" s="741"/>
      <c r="H119" s="742"/>
      <c r="I119" s="183"/>
      <c r="J119" s="23" t="s">
        <v>1246</v>
      </c>
      <c r="K119" s="385"/>
      <c r="L119" s="425"/>
      <c r="M119" s="23" t="s">
        <v>1246</v>
      </c>
      <c r="N119" s="428"/>
      <c r="O119" s="804"/>
      <c r="P119" s="805"/>
      <c r="Q119" s="301" t="s">
        <v>1132</v>
      </c>
      <c r="R119" s="868" t="str">
        <f t="shared" si="6"/>
        <v/>
      </c>
      <c r="S119" s="869" t="str">
        <f>IF(ISERROR(-ABS(K119*#REF!)),"",-ABS(K119*#REF!))</f>
        <v/>
      </c>
      <c r="T119" s="348" t="str">
        <f t="shared" si="7"/>
        <v/>
      </c>
      <c r="U119" s="348" t="str">
        <f t="shared" si="8"/>
        <v/>
      </c>
      <c r="V119" s="491"/>
    </row>
    <row r="120" spans="1:22" ht="41.25" hidden="1" customHeight="1" thickBot="1">
      <c r="A120" s="411"/>
      <c r="B120" s="734"/>
      <c r="C120" s="736"/>
      <c r="D120" s="748"/>
      <c r="E120" s="427" t="s">
        <v>939</v>
      </c>
      <c r="F120" s="432"/>
      <c r="G120" s="741"/>
      <c r="H120" s="742"/>
      <c r="I120" s="423"/>
      <c r="J120" s="424" t="s">
        <v>1246</v>
      </c>
      <c r="K120" s="385"/>
      <c r="L120" s="426"/>
      <c r="M120" s="424" t="s">
        <v>1246</v>
      </c>
      <c r="N120" s="429"/>
      <c r="O120" s="804"/>
      <c r="P120" s="805"/>
      <c r="Q120" s="301" t="s">
        <v>1132</v>
      </c>
      <c r="R120" s="923" t="str">
        <f>IF(-ABS(L120*O120=0),"",ROUND(-ABS(L120*O120),4))</f>
        <v/>
      </c>
      <c r="S120" s="924" t="str">
        <f>IF(ISERROR(-ABS(K120*#REF!)),"",-ABS(K120*#REF!))</f>
        <v/>
      </c>
      <c r="T120" s="348" t="str">
        <f t="shared" si="7"/>
        <v/>
      </c>
      <c r="U120" s="348" t="str">
        <f t="shared" si="8"/>
        <v/>
      </c>
      <c r="V120" s="491"/>
    </row>
    <row r="121" spans="1:22" ht="48.75" customHeight="1" thickTop="1" thickBot="1">
      <c r="A121" s="411"/>
      <c r="B121" s="734"/>
      <c r="C121" s="736"/>
      <c r="D121" s="743" t="s">
        <v>1203</v>
      </c>
      <c r="E121" s="744"/>
      <c r="F121" s="745"/>
      <c r="G121" s="784"/>
      <c r="H121" s="785"/>
      <c r="I121" s="749"/>
      <c r="J121" s="750"/>
      <c r="K121" s="294">
        <f>SUM(K57:K100)</f>
        <v>0</v>
      </c>
      <c r="L121" s="750"/>
      <c r="M121" s="845"/>
      <c r="N121" s="386"/>
      <c r="O121" s="842"/>
      <c r="P121" s="843"/>
      <c r="Q121" s="844"/>
      <c r="R121" s="170" t="str">
        <f>IF(T121=0,"",T121)</f>
        <v/>
      </c>
      <c r="S121" s="170" t="str">
        <f>IF(U121=0,"",U121)</f>
        <v/>
      </c>
      <c r="T121" s="348">
        <f>SUM(T57:T120)</f>
        <v>0</v>
      </c>
      <c r="U121" s="348">
        <f>SUM(U57:U120)</f>
        <v>0</v>
      </c>
      <c r="V121" s="486"/>
    </row>
    <row r="122" spans="1:22" ht="9" customHeight="1" thickTop="1" thickBot="1">
      <c r="A122" s="411"/>
      <c r="B122" s="302"/>
      <c r="C122" s="302"/>
      <c r="D122" s="303"/>
      <c r="E122" s="303"/>
      <c r="F122" s="303"/>
      <c r="G122" s="304"/>
      <c r="H122" s="305"/>
      <c r="I122" s="306"/>
      <c r="J122" s="307"/>
      <c r="K122" s="308"/>
      <c r="L122" s="306"/>
      <c r="M122" s="307"/>
      <c r="N122" s="308"/>
      <c r="O122" s="309"/>
      <c r="P122" s="309"/>
      <c r="Q122" s="310"/>
      <c r="R122" s="311"/>
      <c r="S122" s="312"/>
      <c r="V122" s="486"/>
    </row>
    <row r="123" spans="1:22" ht="48.75" customHeight="1">
      <c r="A123" s="411"/>
      <c r="B123" s="793" t="s">
        <v>1166</v>
      </c>
      <c r="C123" s="794"/>
      <c r="D123" s="850" t="s">
        <v>1128</v>
      </c>
      <c r="E123" s="851"/>
      <c r="F123" s="852"/>
      <c r="G123" s="806"/>
      <c r="H123" s="807"/>
      <c r="I123" s="834"/>
      <c r="J123" s="835"/>
      <c r="K123" s="833"/>
      <c r="L123" s="786"/>
      <c r="M123" s="828" t="s">
        <v>1204</v>
      </c>
      <c r="N123" s="833"/>
      <c r="O123" s="313" t="s">
        <v>375</v>
      </c>
      <c r="P123" s="148"/>
      <c r="Q123" s="314" t="s">
        <v>1163</v>
      </c>
      <c r="R123" s="433" t="str">
        <f>IF(-ABS(L123*P123)=0,"",ROUND(-ABS(L123*P123),4))</f>
        <v/>
      </c>
      <c r="S123" s="389"/>
      <c r="T123" s="348" t="str">
        <f>R123</f>
        <v/>
      </c>
      <c r="V123" s="486" t="s">
        <v>1069</v>
      </c>
    </row>
    <row r="124" spans="1:22" ht="75.75" customHeight="1">
      <c r="A124" s="411"/>
      <c r="B124" s="795"/>
      <c r="C124" s="796"/>
      <c r="D124" s="853"/>
      <c r="E124" s="854"/>
      <c r="F124" s="855"/>
      <c r="G124" s="808"/>
      <c r="H124" s="809"/>
      <c r="I124" s="836"/>
      <c r="J124" s="837"/>
      <c r="K124" s="827"/>
      <c r="L124" s="787"/>
      <c r="M124" s="712"/>
      <c r="N124" s="827"/>
      <c r="O124" s="297" t="s">
        <v>375</v>
      </c>
      <c r="P124" s="149"/>
      <c r="Q124" s="315" t="s">
        <v>1164</v>
      </c>
      <c r="R124" s="390"/>
      <c r="S124" s="434" t="str">
        <f>IF(-ABS(L123*P124)=0,"",ROUND(-ABS(L123*P124),4))</f>
        <v/>
      </c>
      <c r="U124" s="348" t="str">
        <f>S124</f>
        <v/>
      </c>
      <c r="V124" s="490" t="s">
        <v>2536</v>
      </c>
    </row>
    <row r="125" spans="1:22" ht="48.75" customHeight="1" thickBot="1">
      <c r="A125" s="411"/>
      <c r="B125" s="795"/>
      <c r="C125" s="796"/>
      <c r="D125" s="799" t="s">
        <v>1129</v>
      </c>
      <c r="E125" s="800"/>
      <c r="F125" s="801"/>
      <c r="G125" s="741"/>
      <c r="H125" s="742"/>
      <c r="I125" s="831"/>
      <c r="J125" s="832"/>
      <c r="K125" s="385"/>
      <c r="L125" s="182"/>
      <c r="M125" s="289" t="s">
        <v>1246</v>
      </c>
      <c r="N125" s="385"/>
      <c r="O125" s="774"/>
      <c r="P125" s="775"/>
      <c r="Q125" s="301" t="s">
        <v>1132</v>
      </c>
      <c r="R125" s="802" t="str">
        <f>IF(-ABS(L125*O125)=0,"",ROUND(-ABS(L125*O125),4))</f>
        <v/>
      </c>
      <c r="S125" s="803"/>
      <c r="T125" s="348" t="str">
        <f>R125</f>
        <v/>
      </c>
      <c r="U125" s="348" t="str">
        <f>R125</f>
        <v/>
      </c>
      <c r="V125" s="485" t="s">
        <v>942</v>
      </c>
    </row>
    <row r="126" spans="1:22" ht="48.75" customHeight="1" thickTop="1" thickBot="1">
      <c r="A126" s="411"/>
      <c r="B126" s="797"/>
      <c r="C126" s="798"/>
      <c r="D126" s="820" t="s">
        <v>1203</v>
      </c>
      <c r="E126" s="821"/>
      <c r="F126" s="822"/>
      <c r="G126" s="823"/>
      <c r="H126" s="811"/>
      <c r="I126" s="810"/>
      <c r="J126" s="811"/>
      <c r="K126" s="391"/>
      <c r="L126" s="811"/>
      <c r="M126" s="811"/>
      <c r="N126" s="391"/>
      <c r="O126" s="782"/>
      <c r="P126" s="782"/>
      <c r="Q126" s="783"/>
      <c r="R126" s="170" t="str">
        <f>IF(T126=0,"",T126)</f>
        <v/>
      </c>
      <c r="S126" s="170" t="str">
        <f>IF(U126=0,"",U126)</f>
        <v/>
      </c>
      <c r="T126" s="348">
        <f>SUM(T123:T125)</f>
        <v>0</v>
      </c>
      <c r="U126" s="348">
        <f>SUM(U123:U125)</f>
        <v>0</v>
      </c>
      <c r="V126" s="486"/>
    </row>
    <row r="127" spans="1:22" ht="9" customHeight="1" thickBot="1">
      <c r="A127" s="411"/>
      <c r="B127" s="316"/>
      <c r="C127" s="316"/>
      <c r="D127" s="317"/>
      <c r="E127" s="317"/>
      <c r="F127" s="317"/>
      <c r="G127" s="318"/>
      <c r="H127" s="319"/>
      <c r="I127" s="320"/>
      <c r="J127" s="319"/>
      <c r="K127" s="321"/>
      <c r="L127" s="322"/>
      <c r="M127" s="319"/>
      <c r="N127" s="321"/>
      <c r="O127" s="323"/>
      <c r="P127" s="323"/>
      <c r="Q127" s="324"/>
      <c r="R127" s="325"/>
      <c r="S127" s="326"/>
      <c r="V127" s="486"/>
    </row>
    <row r="128" spans="1:22" ht="43.8" thickTop="1">
      <c r="A128" s="411"/>
      <c r="B128" s="812" t="s">
        <v>1724</v>
      </c>
      <c r="C128" s="813"/>
      <c r="D128" s="813"/>
      <c r="E128" s="813"/>
      <c r="F128" s="814"/>
      <c r="G128" s="818"/>
      <c r="H128" s="777"/>
      <c r="I128" s="777"/>
      <c r="J128" s="778"/>
      <c r="K128" s="772">
        <f>K55+K121</f>
        <v>0</v>
      </c>
      <c r="L128" s="776"/>
      <c r="M128" s="777"/>
      <c r="N128" s="777"/>
      <c r="O128" s="777"/>
      <c r="P128" s="777"/>
      <c r="Q128" s="778"/>
      <c r="R128" s="327" t="s">
        <v>2537</v>
      </c>
      <c r="S128" s="328" t="s">
        <v>376</v>
      </c>
      <c r="V128" s="486"/>
    </row>
    <row r="129" spans="1:22" ht="49.5" customHeight="1" thickBot="1">
      <c r="A129" s="412"/>
      <c r="B129" s="815"/>
      <c r="C129" s="816"/>
      <c r="D129" s="816"/>
      <c r="E129" s="816"/>
      <c r="F129" s="817"/>
      <c r="G129" s="819"/>
      <c r="H129" s="780"/>
      <c r="I129" s="780"/>
      <c r="J129" s="781"/>
      <c r="K129" s="773"/>
      <c r="L129" s="779"/>
      <c r="M129" s="780"/>
      <c r="N129" s="780"/>
      <c r="O129" s="780"/>
      <c r="P129" s="780"/>
      <c r="Q129" s="781"/>
      <c r="R129" s="329" t="str">
        <f>IF(T129=0,"",ROUNDDOWN(T129,0))</f>
        <v/>
      </c>
      <c r="S129" s="330" t="str">
        <f>IF(U129=0,"",ROUNDDOWN(U129,0))</f>
        <v/>
      </c>
      <c r="T129" s="348">
        <f>SUM(T130:T132)</f>
        <v>0</v>
      </c>
      <c r="U129" s="348">
        <f>SUM(U130:U132)</f>
        <v>0</v>
      </c>
      <c r="V129" s="486" t="s">
        <v>2538</v>
      </c>
    </row>
    <row r="130" spans="1:22" ht="43.8" thickTop="1">
      <c r="A130" s="756" t="s">
        <v>1130</v>
      </c>
      <c r="B130" s="757"/>
      <c r="C130" s="757"/>
      <c r="D130" s="757"/>
      <c r="E130" s="757"/>
      <c r="F130" s="758"/>
      <c r="G130" s="762"/>
      <c r="H130" s="763"/>
      <c r="I130" s="763"/>
      <c r="J130" s="764"/>
      <c r="K130" s="768">
        <f>IF(ISERROR(K128*0.0258),"",K128*0.0258)</f>
        <v>0</v>
      </c>
      <c r="L130" s="770"/>
      <c r="M130" s="763"/>
      <c r="N130" s="763"/>
      <c r="O130" s="763"/>
      <c r="P130" s="763"/>
      <c r="Q130" s="764"/>
      <c r="R130" s="328" t="s">
        <v>377</v>
      </c>
      <c r="S130" s="134"/>
      <c r="T130" s="348" t="str">
        <f>R55</f>
        <v/>
      </c>
      <c r="U130" s="348" t="str">
        <f>R55</f>
        <v/>
      </c>
      <c r="V130" s="486"/>
    </row>
    <row r="131" spans="1:22" ht="49.5" customHeight="1" thickBot="1">
      <c r="A131" s="759"/>
      <c r="B131" s="760"/>
      <c r="C131" s="760"/>
      <c r="D131" s="760"/>
      <c r="E131" s="760"/>
      <c r="F131" s="761"/>
      <c r="G131" s="765"/>
      <c r="H131" s="766"/>
      <c r="I131" s="766"/>
      <c r="J131" s="767"/>
      <c r="K131" s="769"/>
      <c r="L131" s="771"/>
      <c r="M131" s="766"/>
      <c r="N131" s="766"/>
      <c r="O131" s="766"/>
      <c r="P131" s="766"/>
      <c r="Q131" s="767"/>
      <c r="R131" s="330" t="str">
        <f>IF(OR(R126&lt;0,S126&lt;0),ROUNDDOWN(SUM(R7:S50),0),"")</f>
        <v/>
      </c>
      <c r="S131" s="134"/>
      <c r="T131" s="348" t="str">
        <f>R121</f>
        <v/>
      </c>
      <c r="U131" s="348" t="str">
        <f>S121</f>
        <v/>
      </c>
      <c r="V131" s="486" t="s">
        <v>1070</v>
      </c>
    </row>
    <row r="132" spans="1:22" ht="6.75" customHeight="1" thickTop="1">
      <c r="A132" s="10"/>
      <c r="B132" s="10"/>
      <c r="C132" s="331"/>
      <c r="D132" s="755"/>
      <c r="E132" s="755"/>
      <c r="F132" s="755"/>
      <c r="G132" s="755"/>
      <c r="H132" s="755"/>
      <c r="I132" s="755"/>
      <c r="J132" s="755"/>
      <c r="K132" s="755"/>
      <c r="L132" s="755"/>
      <c r="M132" s="755"/>
      <c r="N132" s="755"/>
      <c r="O132" s="755"/>
      <c r="P132" s="755"/>
      <c r="Q132" s="755"/>
      <c r="R132" s="134"/>
      <c r="S132" s="134"/>
      <c r="T132" s="348" t="str">
        <f>R126</f>
        <v/>
      </c>
      <c r="U132" s="348" t="str">
        <f>S126</f>
        <v/>
      </c>
    </row>
    <row r="133" spans="1:22" ht="25.5" customHeight="1">
      <c r="A133" s="332" t="s">
        <v>371</v>
      </c>
      <c r="B133" s="754" t="s">
        <v>372</v>
      </c>
      <c r="C133" s="754"/>
      <c r="D133" s="754"/>
      <c r="E133" s="754"/>
      <c r="F133" s="754"/>
      <c r="G133" s="754"/>
      <c r="H133" s="754"/>
      <c r="I133" s="754"/>
      <c r="J133" s="754"/>
      <c r="K133" s="754"/>
      <c r="L133" s="754"/>
      <c r="M133" s="754"/>
      <c r="N133" s="754"/>
      <c r="O133" s="754"/>
      <c r="P133" s="754"/>
      <c r="Q133" s="754"/>
      <c r="R133" s="754"/>
      <c r="S133" s="754"/>
    </row>
    <row r="134" spans="1:22" ht="48" customHeight="1">
      <c r="A134" s="332" t="s">
        <v>373</v>
      </c>
      <c r="B134" s="754" t="s">
        <v>1165</v>
      </c>
      <c r="C134" s="754"/>
      <c r="D134" s="754"/>
      <c r="E134" s="754"/>
      <c r="F134" s="754"/>
      <c r="G134" s="754"/>
      <c r="H134" s="754"/>
      <c r="I134" s="754"/>
      <c r="J134" s="754"/>
      <c r="K134" s="754"/>
      <c r="L134" s="754"/>
      <c r="M134" s="754"/>
      <c r="N134" s="754"/>
      <c r="O134" s="754"/>
      <c r="P134" s="754"/>
      <c r="Q134" s="754"/>
      <c r="R134" s="754"/>
      <c r="S134" s="754"/>
    </row>
    <row r="135" spans="1:22" ht="49.5" customHeight="1">
      <c r="A135" s="333" t="s">
        <v>374</v>
      </c>
      <c r="B135" s="788" t="s">
        <v>2539</v>
      </c>
      <c r="C135" s="788"/>
      <c r="D135" s="788"/>
      <c r="E135" s="788"/>
      <c r="F135" s="788"/>
      <c r="G135" s="788"/>
      <c r="H135" s="788"/>
      <c r="I135" s="788"/>
      <c r="J135" s="788"/>
      <c r="K135" s="788"/>
      <c r="L135" s="788"/>
      <c r="M135" s="788"/>
      <c r="N135" s="788"/>
      <c r="O135" s="788"/>
      <c r="P135" s="788"/>
      <c r="Q135" s="788"/>
      <c r="R135" s="788"/>
      <c r="S135" s="788"/>
    </row>
  </sheetData>
  <sheetProtection algorithmName="SHA-512" hashValue="BEpR5Dn3CZqjqswHr5th/dfB5dFIM46IQCEGe7H4ssABA4QkvzdqT4Xti5aINtPrzu/Mc2gsbF9X5dKD8Fjo5g==" saltValue="pbwx2A8lh5Vlfr1CE+feMA==" spinCount="100000" sheet="1" selectLockedCells="1"/>
  <mergeCells count="449">
    <mergeCell ref="R119:S119"/>
    <mergeCell ref="G117:H117"/>
    <mergeCell ref="O117:P117"/>
    <mergeCell ref="R117:S117"/>
    <mergeCell ref="G118:H118"/>
    <mergeCell ref="O118:P118"/>
    <mergeCell ref="R118:S118"/>
    <mergeCell ref="G119:H119"/>
    <mergeCell ref="R116:S116"/>
    <mergeCell ref="R114:S114"/>
    <mergeCell ref="G115:H115"/>
    <mergeCell ref="O115:P115"/>
    <mergeCell ref="R115:S115"/>
    <mergeCell ref="R112:S112"/>
    <mergeCell ref="G113:H113"/>
    <mergeCell ref="R113:S113"/>
    <mergeCell ref="G107:H107"/>
    <mergeCell ref="O110:P110"/>
    <mergeCell ref="R110:S110"/>
    <mergeCell ref="G111:H111"/>
    <mergeCell ref="O111:P111"/>
    <mergeCell ref="R111:S111"/>
    <mergeCell ref="G108:H108"/>
    <mergeCell ref="O108:P108"/>
    <mergeCell ref="R108:S108"/>
    <mergeCell ref="O109:P109"/>
    <mergeCell ref="R109:S109"/>
    <mergeCell ref="O112:P112"/>
    <mergeCell ref="O114:P114"/>
    <mergeCell ref="G112:H112"/>
    <mergeCell ref="G114:H114"/>
    <mergeCell ref="A22:A31"/>
    <mergeCell ref="R105:S105"/>
    <mergeCell ref="J97:J98"/>
    <mergeCell ref="R102:S102"/>
    <mergeCell ref="R104:S104"/>
    <mergeCell ref="N97:N98"/>
    <mergeCell ref="G85:G86"/>
    <mergeCell ref="J89:J90"/>
    <mergeCell ref="J91:J92"/>
    <mergeCell ref="G97:G98"/>
    <mergeCell ref="H97:H98"/>
    <mergeCell ref="K97:K98"/>
    <mergeCell ref="G91:G92"/>
    <mergeCell ref="H91:H92"/>
    <mergeCell ref="L93:M94"/>
    <mergeCell ref="G93:G94"/>
    <mergeCell ref="G95:G96"/>
    <mergeCell ref="L95:M96"/>
    <mergeCell ref="K93:K94"/>
    <mergeCell ref="L91:M92"/>
    <mergeCell ref="O105:P105"/>
    <mergeCell ref="R103:S103"/>
    <mergeCell ref="O104:P104"/>
    <mergeCell ref="R101:S101"/>
    <mergeCell ref="H95:H96"/>
    <mergeCell ref="I95:I96"/>
    <mergeCell ref="G89:G90"/>
    <mergeCell ref="H89:H90"/>
    <mergeCell ref="I89:I90"/>
    <mergeCell ref="K87:K88"/>
    <mergeCell ref="G87:G88"/>
    <mergeCell ref="H87:H88"/>
    <mergeCell ref="I87:I88"/>
    <mergeCell ref="J87:J88"/>
    <mergeCell ref="H93:H94"/>
    <mergeCell ref="I93:I94"/>
    <mergeCell ref="J93:J94"/>
    <mergeCell ref="O47:P47"/>
    <mergeCell ref="R47:S47"/>
    <mergeCell ref="R48:S48"/>
    <mergeCell ref="K61:K62"/>
    <mergeCell ref="J61:J62"/>
    <mergeCell ref="R54:S54"/>
    <mergeCell ref="O55:Q55"/>
    <mergeCell ref="J57:J58"/>
    <mergeCell ref="L65:M66"/>
    <mergeCell ref="K59:K60"/>
    <mergeCell ref="J59:J60"/>
    <mergeCell ref="L61:M62"/>
    <mergeCell ref="N61:N62"/>
    <mergeCell ref="N65:N66"/>
    <mergeCell ref="L59:M60"/>
    <mergeCell ref="J65:J66"/>
    <mergeCell ref="K63:K64"/>
    <mergeCell ref="R53:S53"/>
    <mergeCell ref="N59:N60"/>
    <mergeCell ref="O48:P48"/>
    <mergeCell ref="O49:P49"/>
    <mergeCell ref="O56:Q56"/>
    <mergeCell ref="N57:N58"/>
    <mergeCell ref="O50:P50"/>
    <mergeCell ref="R52:S52"/>
    <mergeCell ref="N91:N92"/>
    <mergeCell ref="R120:S120"/>
    <mergeCell ref="G104:H104"/>
    <mergeCell ref="G120:H120"/>
    <mergeCell ref="G106:H106"/>
    <mergeCell ref="O106:P106"/>
    <mergeCell ref="R106:S106"/>
    <mergeCell ref="O120:P120"/>
    <mergeCell ref="R107:S107"/>
    <mergeCell ref="O107:P107"/>
    <mergeCell ref="I57:I58"/>
    <mergeCell ref="G83:G84"/>
    <mergeCell ref="H85:H86"/>
    <mergeCell ref="L56:M56"/>
    <mergeCell ref="L57:M58"/>
    <mergeCell ref="N63:N64"/>
    <mergeCell ref="L63:M64"/>
    <mergeCell ref="N67:N68"/>
    <mergeCell ref="N79:N80"/>
    <mergeCell ref="L81:M82"/>
    <mergeCell ref="N81:N82"/>
    <mergeCell ref="L83:M84"/>
    <mergeCell ref="N77:N78"/>
    <mergeCell ref="F99:F100"/>
    <mergeCell ref="G110:H110"/>
    <mergeCell ref="K81:K82"/>
    <mergeCell ref="I91:I92"/>
    <mergeCell ref="K77:K78"/>
    <mergeCell ref="L77:M78"/>
    <mergeCell ref="L79:M80"/>
    <mergeCell ref="L85:M86"/>
    <mergeCell ref="L89:M90"/>
    <mergeCell ref="H77:H78"/>
    <mergeCell ref="I77:I78"/>
    <mergeCell ref="J77:J78"/>
    <mergeCell ref="K91:K92"/>
    <mergeCell ref="G77:G78"/>
    <mergeCell ref="F85:F86"/>
    <mergeCell ref="F83:F84"/>
    <mergeCell ref="H83:H84"/>
    <mergeCell ref="I83:I84"/>
    <mergeCell ref="J81:J82"/>
    <mergeCell ref="G79:G80"/>
    <mergeCell ref="H79:H80"/>
    <mergeCell ref="I79:I80"/>
    <mergeCell ref="J83:J84"/>
    <mergeCell ref="I85:I86"/>
    <mergeCell ref="E87:E88"/>
    <mergeCell ref="F87:F88"/>
    <mergeCell ref="E97:E98"/>
    <mergeCell ref="F97:F98"/>
    <mergeCell ref="F91:F92"/>
    <mergeCell ref="F79:F80"/>
    <mergeCell ref="E81:E82"/>
    <mergeCell ref="F81:F82"/>
    <mergeCell ref="F95:F96"/>
    <mergeCell ref="F93:F94"/>
    <mergeCell ref="E93:E94"/>
    <mergeCell ref="E79:E80"/>
    <mergeCell ref="E83:E84"/>
    <mergeCell ref="E89:E90"/>
    <mergeCell ref="E85:E86"/>
    <mergeCell ref="B22:C25"/>
    <mergeCell ref="I4:J4"/>
    <mergeCell ref="D7:F7"/>
    <mergeCell ref="D19:D20"/>
    <mergeCell ref="D12:F12"/>
    <mergeCell ref="E17:F17"/>
    <mergeCell ref="A2:P3"/>
    <mergeCell ref="R10:S10"/>
    <mergeCell ref="D9:F9"/>
    <mergeCell ref="O9:P9"/>
    <mergeCell ref="R8:S8"/>
    <mergeCell ref="O4:Q4"/>
    <mergeCell ref="R5:S5"/>
    <mergeCell ref="G4:H4"/>
    <mergeCell ref="O5:Q5"/>
    <mergeCell ref="L4:M4"/>
    <mergeCell ref="R4:S4"/>
    <mergeCell ref="B4:F6"/>
    <mergeCell ref="E23:F23"/>
    <mergeCell ref="D14:F14"/>
    <mergeCell ref="O7:P7"/>
    <mergeCell ref="R9:S9"/>
    <mergeCell ref="R7:S7"/>
    <mergeCell ref="O10:P10"/>
    <mergeCell ref="O6:P6"/>
    <mergeCell ref="R6:S6"/>
    <mergeCell ref="D15:F15"/>
    <mergeCell ref="D10:F10"/>
    <mergeCell ref="O13:P13"/>
    <mergeCell ref="O14:P14"/>
    <mergeCell ref="D8:F8"/>
    <mergeCell ref="O8:P8"/>
    <mergeCell ref="R13:S13"/>
    <mergeCell ref="D16:F16"/>
    <mergeCell ref="R12:S12"/>
    <mergeCell ref="R11:S11"/>
    <mergeCell ref="D17:D18"/>
    <mergeCell ref="O12:P12"/>
    <mergeCell ref="D11:F11"/>
    <mergeCell ref="E18:F18"/>
    <mergeCell ref="R18:S18"/>
    <mergeCell ref="D13:F13"/>
    <mergeCell ref="R14:S14"/>
    <mergeCell ref="O15:P15"/>
    <mergeCell ref="R16:S16"/>
    <mergeCell ref="O16:P16"/>
    <mergeCell ref="R15:S15"/>
    <mergeCell ref="R17:S17"/>
    <mergeCell ref="O17:P17"/>
    <mergeCell ref="O18:P18"/>
    <mergeCell ref="O11:P11"/>
    <mergeCell ref="O19:P19"/>
    <mergeCell ref="E20:F20"/>
    <mergeCell ref="O23:P23"/>
    <mergeCell ref="E19:F19"/>
    <mergeCell ref="O20:P20"/>
    <mergeCell ref="O22:P22"/>
    <mergeCell ref="O21:P21"/>
    <mergeCell ref="E22:F22"/>
    <mergeCell ref="R19:S19"/>
    <mergeCell ref="R22:S22"/>
    <mergeCell ref="R20:S20"/>
    <mergeCell ref="D28:F28"/>
    <mergeCell ref="O28:P28"/>
    <mergeCell ref="R28:S28"/>
    <mergeCell ref="D21:D23"/>
    <mergeCell ref="E21:F21"/>
    <mergeCell ref="R21:S21"/>
    <mergeCell ref="R23:S23"/>
    <mergeCell ref="D26:F26"/>
    <mergeCell ref="D25:F25"/>
    <mergeCell ref="D27:F27"/>
    <mergeCell ref="O27:P27"/>
    <mergeCell ref="R27:S27"/>
    <mergeCell ref="R24:S24"/>
    <mergeCell ref="R26:S26"/>
    <mergeCell ref="D24:F24"/>
    <mergeCell ref="O24:P24"/>
    <mergeCell ref="R25:S25"/>
    <mergeCell ref="O25:P25"/>
    <mergeCell ref="O26:P26"/>
    <mergeCell ref="O29:P29"/>
    <mergeCell ref="R29:S29"/>
    <mergeCell ref="O30:P30"/>
    <mergeCell ref="R30:S30"/>
    <mergeCell ref="O35:P35"/>
    <mergeCell ref="O32:P32"/>
    <mergeCell ref="O31:P31"/>
    <mergeCell ref="R32:S32"/>
    <mergeCell ref="R31:S31"/>
    <mergeCell ref="O33:P33"/>
    <mergeCell ref="R33:S33"/>
    <mergeCell ref="O34:P34"/>
    <mergeCell ref="R34:S34"/>
    <mergeCell ref="R40:S40"/>
    <mergeCell ref="O43:P43"/>
    <mergeCell ref="R41:S41"/>
    <mergeCell ref="R42:S42"/>
    <mergeCell ref="R35:S35"/>
    <mergeCell ref="R36:S36"/>
    <mergeCell ref="R44:S44"/>
    <mergeCell ref="R45:S45"/>
    <mergeCell ref="R46:S46"/>
    <mergeCell ref="R43:S43"/>
    <mergeCell ref="O36:P36"/>
    <mergeCell ref="O37:P37"/>
    <mergeCell ref="O38:P38"/>
    <mergeCell ref="O39:P39"/>
    <mergeCell ref="O40:P40"/>
    <mergeCell ref="O41:P41"/>
    <mergeCell ref="O42:P42"/>
    <mergeCell ref="R37:S37"/>
    <mergeCell ref="R38:S38"/>
    <mergeCell ref="R39:S39"/>
    <mergeCell ref="O46:P46"/>
    <mergeCell ref="R50:S50"/>
    <mergeCell ref="R49:S49"/>
    <mergeCell ref="O44:P44"/>
    <mergeCell ref="O45:P45"/>
    <mergeCell ref="D123:F124"/>
    <mergeCell ref="D53:F53"/>
    <mergeCell ref="O53:P53"/>
    <mergeCell ref="R55:S55"/>
    <mergeCell ref="D54:F54"/>
    <mergeCell ref="O54:P54"/>
    <mergeCell ref="D51:F51"/>
    <mergeCell ref="O51:P51"/>
    <mergeCell ref="R51:S51"/>
    <mergeCell ref="D52:F52"/>
    <mergeCell ref="O52:P52"/>
    <mergeCell ref="D55:F55"/>
    <mergeCell ref="G55:H55"/>
    <mergeCell ref="I55:J55"/>
    <mergeCell ref="L55:M55"/>
    <mergeCell ref="E99:E100"/>
    <mergeCell ref="E69:E70"/>
    <mergeCell ref="K57:K58"/>
    <mergeCell ref="F75:F76"/>
    <mergeCell ref="I56:J56"/>
    <mergeCell ref="O121:Q121"/>
    <mergeCell ref="O113:P113"/>
    <mergeCell ref="O102:P102"/>
    <mergeCell ref="O103:P103"/>
    <mergeCell ref="L87:M88"/>
    <mergeCell ref="N87:N88"/>
    <mergeCell ref="L121:M121"/>
    <mergeCell ref="I81:I82"/>
    <mergeCell ref="K67:K68"/>
    <mergeCell ref="N89:N90"/>
    <mergeCell ref="J95:J96"/>
    <mergeCell ref="K95:K96"/>
    <mergeCell ref="I97:I98"/>
    <mergeCell ref="I67:I68"/>
    <mergeCell ref="K83:K84"/>
    <mergeCell ref="N93:N94"/>
    <mergeCell ref="O116:P116"/>
    <mergeCell ref="O119:P119"/>
    <mergeCell ref="K79:K80"/>
    <mergeCell ref="L99:M100"/>
    <mergeCell ref="N99:N100"/>
    <mergeCell ref="N95:N96"/>
    <mergeCell ref="K99:K100"/>
    <mergeCell ref="L97:M98"/>
    <mergeCell ref="K65:K66"/>
    <mergeCell ref="K85:K86"/>
    <mergeCell ref="N83:N84"/>
    <mergeCell ref="N85:N86"/>
    <mergeCell ref="J85:J86"/>
    <mergeCell ref="K89:K90"/>
    <mergeCell ref="M123:M124"/>
    <mergeCell ref="L67:M68"/>
    <mergeCell ref="I125:J125"/>
    <mergeCell ref="N123:N124"/>
    <mergeCell ref="K123:K124"/>
    <mergeCell ref="I123:J124"/>
    <mergeCell ref="L69:M70"/>
    <mergeCell ref="L73:M74"/>
    <mergeCell ref="N73:N74"/>
    <mergeCell ref="L75:M76"/>
    <mergeCell ref="N75:N76"/>
    <mergeCell ref="N71:N72"/>
    <mergeCell ref="N69:N70"/>
    <mergeCell ref="L71:M72"/>
    <mergeCell ref="K69:K70"/>
    <mergeCell ref="K71:K72"/>
    <mergeCell ref="K75:K76"/>
    <mergeCell ref="K73:K74"/>
    <mergeCell ref="G121:H121"/>
    <mergeCell ref="L123:L124"/>
    <mergeCell ref="G99:G100"/>
    <mergeCell ref="G102:H102"/>
    <mergeCell ref="I99:I100"/>
    <mergeCell ref="G116:H116"/>
    <mergeCell ref="J99:J100"/>
    <mergeCell ref="B135:S135"/>
    <mergeCell ref="G5:H5"/>
    <mergeCell ref="I5:J5"/>
    <mergeCell ref="L5:M5"/>
    <mergeCell ref="B123:C126"/>
    <mergeCell ref="D125:F125"/>
    <mergeCell ref="R125:S125"/>
    <mergeCell ref="O101:P101"/>
    <mergeCell ref="G101:H101"/>
    <mergeCell ref="G123:H124"/>
    <mergeCell ref="B134:S134"/>
    <mergeCell ref="I126:J126"/>
    <mergeCell ref="B128:F129"/>
    <mergeCell ref="L126:M126"/>
    <mergeCell ref="G128:J129"/>
    <mergeCell ref="D126:F126"/>
    <mergeCell ref="G126:H126"/>
    <mergeCell ref="B133:S133"/>
    <mergeCell ref="G125:H125"/>
    <mergeCell ref="D132:Q132"/>
    <mergeCell ref="A130:F131"/>
    <mergeCell ref="G130:J131"/>
    <mergeCell ref="K130:K131"/>
    <mergeCell ref="L130:Q131"/>
    <mergeCell ref="K128:K129"/>
    <mergeCell ref="O125:P125"/>
    <mergeCell ref="L128:Q129"/>
    <mergeCell ref="O126:Q126"/>
    <mergeCell ref="D121:F121"/>
    <mergeCell ref="D101:D120"/>
    <mergeCell ref="H67:H68"/>
    <mergeCell ref="G69:G70"/>
    <mergeCell ref="G65:G66"/>
    <mergeCell ref="I121:J121"/>
    <mergeCell ref="F69:F70"/>
    <mergeCell ref="G103:H103"/>
    <mergeCell ref="J69:J70"/>
    <mergeCell ref="J71:J72"/>
    <mergeCell ref="I69:I70"/>
    <mergeCell ref="I71:I72"/>
    <mergeCell ref="I75:I76"/>
    <mergeCell ref="J75:J76"/>
    <mergeCell ref="J73:J74"/>
    <mergeCell ref="G67:G68"/>
    <mergeCell ref="E91:E92"/>
    <mergeCell ref="E73:E74"/>
    <mergeCell ref="E95:E96"/>
    <mergeCell ref="E77:E78"/>
    <mergeCell ref="F77:F78"/>
    <mergeCell ref="G81:G82"/>
    <mergeCell ref="H81:H82"/>
    <mergeCell ref="F89:F90"/>
    <mergeCell ref="B56:C121"/>
    <mergeCell ref="G56:H56"/>
    <mergeCell ref="H69:H70"/>
    <mergeCell ref="H61:H62"/>
    <mergeCell ref="F65:F66"/>
    <mergeCell ref="H71:H72"/>
    <mergeCell ref="H63:H64"/>
    <mergeCell ref="F63:F64"/>
    <mergeCell ref="F61:F62"/>
    <mergeCell ref="G61:G62"/>
    <mergeCell ref="G73:G74"/>
    <mergeCell ref="H73:H74"/>
    <mergeCell ref="F73:F74"/>
    <mergeCell ref="G75:G76"/>
    <mergeCell ref="H75:H76"/>
    <mergeCell ref="G71:G72"/>
    <mergeCell ref="H59:H60"/>
    <mergeCell ref="G105:H105"/>
    <mergeCell ref="G109:H109"/>
    <mergeCell ref="H99:H100"/>
    <mergeCell ref="E71:E72"/>
    <mergeCell ref="F71:F72"/>
    <mergeCell ref="G63:G64"/>
    <mergeCell ref="E61:E62"/>
    <mergeCell ref="D29:D30"/>
    <mergeCell ref="D31:D40"/>
    <mergeCell ref="D77:D80"/>
    <mergeCell ref="D61:D76"/>
    <mergeCell ref="J67:J68"/>
    <mergeCell ref="I73:I74"/>
    <mergeCell ref="H57:H58"/>
    <mergeCell ref="E59:F60"/>
    <mergeCell ref="E57:F58"/>
    <mergeCell ref="G57:G58"/>
    <mergeCell ref="E63:E64"/>
    <mergeCell ref="H65:H66"/>
    <mergeCell ref="D57:D60"/>
    <mergeCell ref="G59:G60"/>
    <mergeCell ref="E67:E68"/>
    <mergeCell ref="J63:J64"/>
    <mergeCell ref="I63:I64"/>
    <mergeCell ref="J79:J80"/>
    <mergeCell ref="E75:E76"/>
    <mergeCell ref="E65:E66"/>
    <mergeCell ref="F67:F68"/>
    <mergeCell ref="I59:I60"/>
    <mergeCell ref="I65:I66"/>
    <mergeCell ref="I61:I62"/>
  </mergeCells>
  <phoneticPr fontId="22"/>
  <conditionalFormatting sqref="O125:P125 P123:P124 L123:L125 F99 I51:I54 F65 L51:L54 F61 F63 F67 E33:J50 L33:M50 F69 F71 F79 F81 F83 F85 F87 F89 F91 F93 F95 F97 L101:L120 F101:F120 F73 F75 I57:I120 E31:E32 I7:I32 L7:L32 G31:H32 J31:J32 M31:M32 O31:P50 O61:P120 O57:O60">
    <cfRule type="cellIs" dxfId="962" priority="18" stopIfTrue="1" operator="equal">
      <formula>""</formula>
    </cfRule>
  </conditionalFormatting>
  <conditionalFormatting sqref="K130:K131">
    <cfRule type="cellIs" dxfId="961" priority="17" stopIfTrue="1" operator="between">
      <formula>0.0001</formula>
      <formula>1499</formula>
    </cfRule>
  </conditionalFormatting>
  <conditionalFormatting sqref="R123 S124 R125:S125">
    <cfRule type="cellIs" dxfId="960" priority="4" stopIfTrue="1" operator="equal">
      <formula>""</formula>
    </cfRule>
  </conditionalFormatting>
  <conditionalFormatting sqref="F31:F32">
    <cfRule type="cellIs" dxfId="959" priority="3" stopIfTrue="1" operator="equal">
      <formula>""</formula>
    </cfRule>
  </conditionalFormatting>
  <conditionalFormatting sqref="P57:P60">
    <cfRule type="cellIs" dxfId="958" priority="2" stopIfTrue="1" operator="equal">
      <formula>""</formula>
    </cfRule>
  </conditionalFormatting>
  <conditionalFormatting sqref="F77">
    <cfRule type="cellIs" dxfId="957" priority="1" stopIfTrue="1" operator="equal">
      <formula>""</formula>
    </cfRule>
  </conditionalFormatting>
  <dataValidations count="5">
    <dataValidation type="whole" operator="lessThanOrEqual" allowBlank="1" showInputMessage="1" showErrorMessage="1" sqref="L126:L65536 L121:L122 I121:I65536 I55:I56 I1:I6 L1:L6 L55:L100" xr:uid="{00000000-0002-0000-0200-000000000000}">
      <formula1>999999999</formula1>
    </dataValidation>
    <dataValidation type="whole" imeMode="off" operator="lessThanOrEqual" allowBlank="1" showInputMessage="1" showErrorMessage="1" error="整数値(9桁以内)を入力してください。" sqref="L123:L125 I7:I54 L7:L54 L101:L120 I57:I120" xr:uid="{00000000-0002-0000-0200-000001000000}">
      <formula1>999999999</formula1>
    </dataValidation>
    <dataValidation imeMode="off" operator="greaterThanOrEqual" allowBlank="1" showInputMessage="1" showErrorMessage="1" error="桁数・単位を確認してください。" sqref="O125:P125 O31:P50 P123:P124 O101:P120 P81:P100" xr:uid="{00000000-0002-0000-0200-000002000000}"/>
    <dataValidation type="decimal" imeMode="off" operator="greaterThanOrEqual" allowBlank="1" showInputMessage="1" showErrorMessage="1" error="桁数・単位を確認してください。" sqref="G31:G50" xr:uid="{00000000-0002-0000-0200-000003000000}">
      <formula1>0.00001</formula1>
    </dataValidation>
    <dataValidation type="decimal" imeMode="off" operator="greaterThanOrEqual" allowBlank="1" showInputMessage="1" showErrorMessage="1" error="桁数・単位を確認してください。" sqref="P57:P80" xr:uid="{00000000-0002-0000-0200-000004000000}">
      <formula1>0</formula1>
    </dataValidation>
  </dataValidations>
  <pageMargins left="0.94488188976377963" right="0.74803149606299213" top="0.59055118110236227" bottom="0" header="0.51181102362204722" footer="0.51181102362204722"/>
  <pageSetup paperSize="9" scale="2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9"/>
  <sheetViews>
    <sheetView showGridLines="0" showZeros="0" view="pageBreakPreview" zoomScale="85" zoomScaleNormal="65" zoomScaleSheetLayoutView="85" workbookViewId="0">
      <selection activeCell="I10" sqref="I10:S10"/>
    </sheetView>
  </sheetViews>
  <sheetFormatPr defaultColWidth="9" defaultRowHeight="13.2"/>
  <cols>
    <col min="1" max="1" width="9.6640625" style="351" customWidth="1"/>
    <col min="2" max="2" width="24.109375" style="351" customWidth="1"/>
    <col min="3" max="4" width="31.6640625" style="351" customWidth="1"/>
    <col min="5" max="5" width="14.33203125" style="353" customWidth="1"/>
    <col min="6" max="6" width="7.88671875" style="351" customWidth="1"/>
    <col min="7" max="8" width="9.88671875" style="351" customWidth="1"/>
    <col min="9" max="9" width="24.77734375" style="352" customWidth="1"/>
    <col min="10" max="10" width="84.109375" style="346" customWidth="1"/>
    <col min="11" max="16384" width="9" style="351"/>
  </cols>
  <sheetData>
    <row r="1" spans="1:10" s="335" customFormat="1" ht="16.2">
      <c r="A1" s="394" t="s">
        <v>924</v>
      </c>
      <c r="E1" s="349"/>
      <c r="I1" s="350"/>
      <c r="J1" s="346"/>
    </row>
    <row r="2" spans="1:10" ht="13.5" customHeight="1">
      <c r="A2" s="983" t="s">
        <v>959</v>
      </c>
      <c r="B2" s="983"/>
      <c r="C2" s="983"/>
      <c r="D2" s="983"/>
      <c r="E2" s="983"/>
      <c r="F2" s="983"/>
      <c r="G2" s="24"/>
      <c r="H2" s="24"/>
      <c r="I2" s="141"/>
    </row>
    <row r="3" spans="1:10" ht="22.5" customHeight="1" thickBot="1">
      <c r="A3" s="984"/>
      <c r="B3" s="984"/>
      <c r="C3" s="984"/>
      <c r="D3" s="984"/>
      <c r="E3" s="984"/>
      <c r="F3" s="984"/>
      <c r="G3" s="25"/>
      <c r="H3" s="26"/>
      <c r="I3" s="135"/>
    </row>
    <row r="4" spans="1:10" ht="26.25" customHeight="1">
      <c r="A4" s="28"/>
      <c r="B4" s="994" t="s">
        <v>1437</v>
      </c>
      <c r="C4" s="995"/>
      <c r="D4" s="996"/>
      <c r="E4" s="975" t="s">
        <v>1725</v>
      </c>
      <c r="F4" s="976"/>
      <c r="G4" s="985" t="s">
        <v>1290</v>
      </c>
      <c r="H4" s="986"/>
      <c r="I4" s="142" t="s">
        <v>1291</v>
      </c>
    </row>
    <row r="5" spans="1:10">
      <c r="A5" s="29"/>
      <c r="B5" s="956"/>
      <c r="C5" s="997"/>
      <c r="D5" s="998"/>
      <c r="E5" s="977" t="s">
        <v>1292</v>
      </c>
      <c r="F5" s="978"/>
      <c r="G5" s="992" t="s">
        <v>1293</v>
      </c>
      <c r="H5" s="993"/>
      <c r="I5" s="143" t="s">
        <v>1294</v>
      </c>
    </row>
    <row r="6" spans="1:10" ht="16.2" thickBot="1">
      <c r="A6" s="42"/>
      <c r="B6" s="999"/>
      <c r="C6" s="1000"/>
      <c r="D6" s="1001"/>
      <c r="E6" s="150" t="s">
        <v>1220</v>
      </c>
      <c r="F6" s="43" t="s">
        <v>1295</v>
      </c>
      <c r="G6" s="44"/>
      <c r="H6" s="45" t="s">
        <v>1218</v>
      </c>
      <c r="I6" s="144" t="s">
        <v>1296</v>
      </c>
    </row>
    <row r="7" spans="1:10" ht="25.05" customHeight="1">
      <c r="A7" s="413"/>
      <c r="B7" s="987" t="s">
        <v>383</v>
      </c>
      <c r="C7" s="990" t="s">
        <v>1726</v>
      </c>
      <c r="D7" s="991"/>
      <c r="E7" s="198"/>
      <c r="F7" s="58" t="s">
        <v>417</v>
      </c>
      <c r="G7" s="59">
        <v>2.92</v>
      </c>
      <c r="H7" s="60" t="s">
        <v>421</v>
      </c>
      <c r="I7" s="64">
        <f t="shared" ref="I7:I34" si="0">ROUND(E7*G7,4)</f>
        <v>0</v>
      </c>
      <c r="J7" s="492" t="s">
        <v>967</v>
      </c>
    </row>
    <row r="8" spans="1:10" ht="25.05" customHeight="1">
      <c r="A8" s="414"/>
      <c r="B8" s="988"/>
      <c r="C8" s="934" t="s">
        <v>1249</v>
      </c>
      <c r="D8" s="935"/>
      <c r="E8" s="111"/>
      <c r="F8" s="61" t="s">
        <v>417</v>
      </c>
      <c r="G8" s="62">
        <v>2.29</v>
      </c>
      <c r="H8" s="63" t="s">
        <v>421</v>
      </c>
      <c r="I8" s="64">
        <f t="shared" si="0"/>
        <v>0</v>
      </c>
      <c r="J8" s="492" t="s">
        <v>0</v>
      </c>
    </row>
    <row r="9" spans="1:10" ht="25.05" customHeight="1">
      <c r="A9" s="414"/>
      <c r="B9" s="988"/>
      <c r="C9" s="934" t="s">
        <v>1250</v>
      </c>
      <c r="D9" s="935"/>
      <c r="E9" s="111"/>
      <c r="F9" s="61" t="s">
        <v>417</v>
      </c>
      <c r="G9" s="62">
        <v>1.72</v>
      </c>
      <c r="H9" s="63" t="s">
        <v>421</v>
      </c>
      <c r="I9" s="64">
        <f t="shared" si="0"/>
        <v>0</v>
      </c>
      <c r="J9" s="493"/>
    </row>
    <row r="10" spans="1:10" ht="33" customHeight="1">
      <c r="A10" s="414"/>
      <c r="B10" s="988"/>
      <c r="C10" s="951" t="s">
        <v>1428</v>
      </c>
      <c r="D10" s="952"/>
      <c r="E10" s="111"/>
      <c r="F10" s="61" t="s">
        <v>417</v>
      </c>
      <c r="G10" s="62">
        <v>2.5499999999999998</v>
      </c>
      <c r="H10" s="63" t="s">
        <v>421</v>
      </c>
      <c r="I10" s="64">
        <f t="shared" si="0"/>
        <v>0</v>
      </c>
    </row>
    <row r="11" spans="1:10" ht="25.05" customHeight="1">
      <c r="A11" s="414"/>
      <c r="B11" s="988"/>
      <c r="C11" s="934" t="s">
        <v>408</v>
      </c>
      <c r="D11" s="935"/>
      <c r="E11" s="111"/>
      <c r="F11" s="61" t="s">
        <v>417</v>
      </c>
      <c r="G11" s="62">
        <v>2.77</v>
      </c>
      <c r="H11" s="63" t="s">
        <v>421</v>
      </c>
      <c r="I11" s="64">
        <f t="shared" si="0"/>
        <v>0</v>
      </c>
    </row>
    <row r="12" spans="1:10" ht="25.05" customHeight="1">
      <c r="A12" s="414"/>
      <c r="B12" s="988"/>
      <c r="C12" s="934" t="s">
        <v>1251</v>
      </c>
      <c r="D12" s="935"/>
      <c r="E12" s="111"/>
      <c r="F12" s="61" t="s">
        <v>417</v>
      </c>
      <c r="G12" s="62">
        <v>1.57</v>
      </c>
      <c r="H12" s="63" t="s">
        <v>421</v>
      </c>
      <c r="I12" s="64">
        <f t="shared" si="0"/>
        <v>0</v>
      </c>
    </row>
    <row r="13" spans="1:10" ht="25.05" customHeight="1">
      <c r="A13" s="982" t="s">
        <v>933</v>
      </c>
      <c r="B13" s="989"/>
      <c r="C13" s="934" t="s">
        <v>1252</v>
      </c>
      <c r="D13" s="935"/>
      <c r="E13" s="111"/>
      <c r="F13" s="61" t="s">
        <v>417</v>
      </c>
      <c r="G13" s="65">
        <v>0.77500000000000002</v>
      </c>
      <c r="H13" s="63" t="s">
        <v>421</v>
      </c>
      <c r="I13" s="64">
        <f t="shared" si="0"/>
        <v>0</v>
      </c>
    </row>
    <row r="14" spans="1:10" ht="25.05" customHeight="1">
      <c r="A14" s="982"/>
      <c r="B14" s="934" t="s">
        <v>1254</v>
      </c>
      <c r="C14" s="979"/>
      <c r="D14" s="935"/>
      <c r="E14" s="111"/>
      <c r="F14" s="61" t="s">
        <v>417</v>
      </c>
      <c r="G14" s="66">
        <v>0.502</v>
      </c>
      <c r="H14" s="67" t="s">
        <v>421</v>
      </c>
      <c r="I14" s="64">
        <f t="shared" si="0"/>
        <v>0</v>
      </c>
    </row>
    <row r="15" spans="1:10" ht="25.05" customHeight="1">
      <c r="A15" s="982"/>
      <c r="B15" s="971" t="s">
        <v>1255</v>
      </c>
      <c r="C15" s="934" t="s">
        <v>1256</v>
      </c>
      <c r="D15" s="935"/>
      <c r="E15" s="111"/>
      <c r="F15" s="61" t="s">
        <v>417</v>
      </c>
      <c r="G15" s="65">
        <v>0.42799999999999999</v>
      </c>
      <c r="H15" s="67" t="s">
        <v>421</v>
      </c>
      <c r="I15" s="64">
        <f t="shared" si="0"/>
        <v>0</v>
      </c>
    </row>
    <row r="16" spans="1:10" ht="25.05" customHeight="1">
      <c r="A16" s="982"/>
      <c r="B16" s="972"/>
      <c r="C16" s="934" t="s">
        <v>409</v>
      </c>
      <c r="D16" s="935"/>
      <c r="E16" s="111"/>
      <c r="F16" s="61" t="s">
        <v>417</v>
      </c>
      <c r="G16" s="65">
        <v>0.44900000000000001</v>
      </c>
      <c r="H16" s="67" t="s">
        <v>421</v>
      </c>
      <c r="I16" s="64">
        <f t="shared" si="0"/>
        <v>0</v>
      </c>
    </row>
    <row r="17" spans="1:9" ht="25.05" customHeight="1">
      <c r="A17" s="982"/>
      <c r="B17" s="971" t="s">
        <v>1257</v>
      </c>
      <c r="C17" s="934" t="s">
        <v>1256</v>
      </c>
      <c r="D17" s="935"/>
      <c r="E17" s="111"/>
      <c r="F17" s="61" t="s">
        <v>417</v>
      </c>
      <c r="G17" s="65">
        <v>0.44</v>
      </c>
      <c r="H17" s="67" t="s">
        <v>421</v>
      </c>
      <c r="I17" s="64">
        <f t="shared" si="0"/>
        <v>0</v>
      </c>
    </row>
    <row r="18" spans="1:9" ht="25.05" customHeight="1">
      <c r="A18" s="982"/>
      <c r="B18" s="972"/>
      <c r="C18" s="934" t="s">
        <v>409</v>
      </c>
      <c r="D18" s="935"/>
      <c r="E18" s="111"/>
      <c r="F18" s="61" t="s">
        <v>417</v>
      </c>
      <c r="G18" s="65">
        <v>0.47099999999999997</v>
      </c>
      <c r="H18" s="67" t="s">
        <v>421</v>
      </c>
      <c r="I18" s="64">
        <f t="shared" si="0"/>
        <v>0</v>
      </c>
    </row>
    <row r="19" spans="1:9" ht="25.05" customHeight="1">
      <c r="A19" s="982"/>
      <c r="B19" s="934" t="s">
        <v>416</v>
      </c>
      <c r="C19" s="979"/>
      <c r="D19" s="935"/>
      <c r="E19" s="111"/>
      <c r="F19" s="61" t="s">
        <v>419</v>
      </c>
      <c r="G19" s="65" t="s">
        <v>420</v>
      </c>
      <c r="H19" s="61" t="s">
        <v>420</v>
      </c>
      <c r="I19" s="64">
        <f>ROUND(E19,4)</f>
        <v>0</v>
      </c>
    </row>
    <row r="20" spans="1:9" ht="25.05" customHeight="1">
      <c r="A20" s="982"/>
      <c r="B20" s="934" t="s">
        <v>1258</v>
      </c>
      <c r="C20" s="979"/>
      <c r="D20" s="935"/>
      <c r="E20" s="111"/>
      <c r="F20" s="61" t="s">
        <v>417</v>
      </c>
      <c r="G20" s="65">
        <v>0.41499999999999998</v>
      </c>
      <c r="H20" s="67" t="s">
        <v>421</v>
      </c>
      <c r="I20" s="64">
        <f t="shared" si="0"/>
        <v>0</v>
      </c>
    </row>
    <row r="21" spans="1:9" ht="25.05" customHeight="1">
      <c r="A21" s="982"/>
      <c r="B21" s="980" t="s">
        <v>1259</v>
      </c>
      <c r="C21" s="973" t="s">
        <v>1260</v>
      </c>
      <c r="D21" s="962"/>
      <c r="E21" s="111"/>
      <c r="F21" s="61" t="s">
        <v>417</v>
      </c>
      <c r="G21" s="68">
        <v>2.2999999999999998</v>
      </c>
      <c r="H21" s="67" t="s">
        <v>421</v>
      </c>
      <c r="I21" s="64">
        <f t="shared" si="0"/>
        <v>0</v>
      </c>
    </row>
    <row r="22" spans="1:9" ht="25.05" customHeight="1">
      <c r="A22" s="982"/>
      <c r="B22" s="981"/>
      <c r="C22" s="973" t="s">
        <v>410</v>
      </c>
      <c r="D22" s="962"/>
      <c r="E22" s="111"/>
      <c r="F22" s="61" t="s">
        <v>418</v>
      </c>
      <c r="G22" s="68">
        <v>2.2000000000000002</v>
      </c>
      <c r="H22" s="67" t="s">
        <v>422</v>
      </c>
      <c r="I22" s="64">
        <f t="shared" si="0"/>
        <v>0</v>
      </c>
    </row>
    <row r="23" spans="1:9" ht="25.05" customHeight="1">
      <c r="A23" s="982"/>
      <c r="B23" s="981"/>
      <c r="C23" s="973" t="s">
        <v>1229</v>
      </c>
      <c r="D23" s="962"/>
      <c r="E23" s="111"/>
      <c r="F23" s="61" t="s">
        <v>417</v>
      </c>
      <c r="G23" s="68">
        <v>2.8</v>
      </c>
      <c r="H23" s="67" t="s">
        <v>421</v>
      </c>
      <c r="I23" s="64">
        <f t="shared" si="0"/>
        <v>0</v>
      </c>
    </row>
    <row r="24" spans="1:9" ht="25.05" customHeight="1">
      <c r="A24" s="982"/>
      <c r="B24" s="981"/>
      <c r="C24" s="973" t="s">
        <v>378</v>
      </c>
      <c r="D24" s="962"/>
      <c r="E24" s="111"/>
      <c r="F24" s="61" t="s">
        <v>417</v>
      </c>
      <c r="G24" s="68">
        <v>3</v>
      </c>
      <c r="H24" s="67" t="s">
        <v>421</v>
      </c>
      <c r="I24" s="64">
        <f t="shared" si="0"/>
        <v>0</v>
      </c>
    </row>
    <row r="25" spans="1:9" ht="25.05" customHeight="1">
      <c r="A25" s="982"/>
      <c r="B25" s="981"/>
      <c r="C25" s="973" t="s">
        <v>379</v>
      </c>
      <c r="D25" s="962"/>
      <c r="E25" s="111"/>
      <c r="F25" s="61" t="s">
        <v>417</v>
      </c>
      <c r="G25" s="68">
        <v>2.7</v>
      </c>
      <c r="H25" s="67" t="s">
        <v>421</v>
      </c>
      <c r="I25" s="64">
        <f t="shared" si="0"/>
        <v>0</v>
      </c>
    </row>
    <row r="26" spans="1:9" ht="34.5" customHeight="1">
      <c r="A26" s="982"/>
      <c r="B26" s="981"/>
      <c r="C26" s="961" t="s">
        <v>380</v>
      </c>
      <c r="D26" s="962"/>
      <c r="E26" s="111"/>
      <c r="F26" s="61" t="s">
        <v>1261</v>
      </c>
      <c r="G26" s="68">
        <v>2.2000000000000002</v>
      </c>
      <c r="H26" s="67" t="s">
        <v>1262</v>
      </c>
      <c r="I26" s="64">
        <f t="shared" si="0"/>
        <v>0</v>
      </c>
    </row>
    <row r="27" spans="1:9" ht="25.05" customHeight="1">
      <c r="A27" s="982"/>
      <c r="B27" s="981"/>
      <c r="C27" s="973" t="s">
        <v>1238</v>
      </c>
      <c r="D27" s="962"/>
      <c r="E27" s="111"/>
      <c r="F27" s="61" t="s">
        <v>1261</v>
      </c>
      <c r="G27" s="62">
        <v>0.85</v>
      </c>
      <c r="H27" s="67" t="s">
        <v>1262</v>
      </c>
      <c r="I27" s="64">
        <f t="shared" si="0"/>
        <v>0</v>
      </c>
    </row>
    <row r="28" spans="1:9" ht="25.05" customHeight="1">
      <c r="A28" s="982"/>
      <c r="B28" s="972"/>
      <c r="C28" s="973" t="s">
        <v>1231</v>
      </c>
      <c r="D28" s="962"/>
      <c r="E28" s="111"/>
      <c r="F28" s="61" t="s">
        <v>1261</v>
      </c>
      <c r="G28" s="62">
        <v>2.2999999999999998</v>
      </c>
      <c r="H28" s="67" t="s">
        <v>1262</v>
      </c>
      <c r="I28" s="64">
        <f t="shared" si="0"/>
        <v>0</v>
      </c>
    </row>
    <row r="29" spans="1:9" ht="25.05" customHeight="1">
      <c r="A29" s="982"/>
      <c r="B29" s="973" t="s">
        <v>411</v>
      </c>
      <c r="C29" s="962"/>
      <c r="D29" s="962"/>
      <c r="E29" s="111"/>
      <c r="F29" s="61" t="s">
        <v>417</v>
      </c>
      <c r="G29" s="62">
        <v>2.2999999999999998</v>
      </c>
      <c r="H29" s="67" t="s">
        <v>421</v>
      </c>
      <c r="I29" s="64">
        <f t="shared" si="0"/>
        <v>0</v>
      </c>
    </row>
    <row r="30" spans="1:9" ht="25.05" customHeight="1">
      <c r="A30" s="982"/>
      <c r="B30" s="974" t="s">
        <v>412</v>
      </c>
      <c r="C30" s="973" t="s">
        <v>1263</v>
      </c>
      <c r="D30" s="962"/>
      <c r="E30" s="111"/>
      <c r="F30" s="61" t="s">
        <v>417</v>
      </c>
      <c r="G30" s="62">
        <v>0.76</v>
      </c>
      <c r="H30" s="67" t="s">
        <v>421</v>
      </c>
      <c r="I30" s="64">
        <f t="shared" si="0"/>
        <v>0</v>
      </c>
    </row>
    <row r="31" spans="1:9" ht="25.05" customHeight="1">
      <c r="A31" s="982"/>
      <c r="B31" s="972"/>
      <c r="C31" s="973" t="s">
        <v>1264</v>
      </c>
      <c r="D31" s="962"/>
      <c r="E31" s="111"/>
      <c r="F31" s="61" t="s">
        <v>417</v>
      </c>
      <c r="G31" s="62">
        <v>1.1000000000000001</v>
      </c>
      <c r="H31" s="67" t="s">
        <v>421</v>
      </c>
      <c r="I31" s="64">
        <f t="shared" si="0"/>
        <v>0</v>
      </c>
    </row>
    <row r="32" spans="1:9" ht="25.05" customHeight="1">
      <c r="A32" s="982"/>
      <c r="B32" s="961" t="s">
        <v>1265</v>
      </c>
      <c r="C32" s="962"/>
      <c r="D32" s="962"/>
      <c r="E32" s="111"/>
      <c r="F32" s="61" t="s">
        <v>417</v>
      </c>
      <c r="G32" s="65">
        <v>1.4E-2</v>
      </c>
      <c r="H32" s="67" t="s">
        <v>421</v>
      </c>
      <c r="I32" s="64">
        <f t="shared" si="0"/>
        <v>0</v>
      </c>
    </row>
    <row r="33" spans="1:10" ht="25.05" customHeight="1">
      <c r="A33" s="414"/>
      <c r="B33" s="961" t="s">
        <v>413</v>
      </c>
      <c r="C33" s="962"/>
      <c r="D33" s="962"/>
      <c r="E33" s="111"/>
      <c r="F33" s="61" t="s">
        <v>417</v>
      </c>
      <c r="G33" s="68">
        <v>3.4</v>
      </c>
      <c r="H33" s="67" t="s">
        <v>421</v>
      </c>
      <c r="I33" s="64">
        <f t="shared" si="0"/>
        <v>0</v>
      </c>
    </row>
    <row r="34" spans="1:10" ht="25.05" customHeight="1">
      <c r="A34" s="414"/>
      <c r="B34" s="961" t="s">
        <v>1266</v>
      </c>
      <c r="C34" s="962"/>
      <c r="D34" s="962"/>
      <c r="E34" s="111"/>
      <c r="F34" s="61" t="s">
        <v>417</v>
      </c>
      <c r="G34" s="65">
        <v>5.0000000000000001E-3</v>
      </c>
      <c r="H34" s="67" t="s">
        <v>421</v>
      </c>
      <c r="I34" s="64">
        <f t="shared" si="0"/>
        <v>0</v>
      </c>
    </row>
    <row r="35" spans="1:10" ht="25.05" customHeight="1">
      <c r="A35" s="414"/>
      <c r="B35" s="961" t="s">
        <v>1727</v>
      </c>
      <c r="C35" s="962"/>
      <c r="D35" s="962"/>
      <c r="E35" s="111"/>
      <c r="F35" s="61" t="s">
        <v>419</v>
      </c>
      <c r="G35" s="65" t="s">
        <v>420</v>
      </c>
      <c r="H35" s="61" t="s">
        <v>420</v>
      </c>
      <c r="I35" s="64">
        <f>ROUND(E35,4)</f>
        <v>0</v>
      </c>
    </row>
    <row r="36" spans="1:10" ht="25.05" customHeight="1">
      <c r="A36" s="414"/>
      <c r="B36" s="961" t="s">
        <v>1728</v>
      </c>
      <c r="C36" s="962"/>
      <c r="D36" s="962"/>
      <c r="E36" s="111"/>
      <c r="F36" s="61" t="s">
        <v>419</v>
      </c>
      <c r="G36" s="65" t="s">
        <v>420</v>
      </c>
      <c r="H36" s="61" t="s">
        <v>420</v>
      </c>
      <c r="I36" s="64">
        <f>ROUND(E36,4)</f>
        <v>0</v>
      </c>
    </row>
    <row r="37" spans="1:10" ht="25.05" customHeight="1">
      <c r="A37" s="414"/>
      <c r="B37" s="955" t="s">
        <v>1729</v>
      </c>
      <c r="C37" s="953"/>
      <c r="D37" s="954"/>
      <c r="E37" s="111"/>
      <c r="F37" s="112"/>
      <c r="G37" s="69"/>
      <c r="H37" s="115"/>
      <c r="I37" s="64" t="str">
        <f>IF(G37="","",ROUND(E37*G37,4))</f>
        <v/>
      </c>
      <c r="J37" s="494" t="s">
        <v>1071</v>
      </c>
    </row>
    <row r="38" spans="1:10" ht="25.05" customHeight="1">
      <c r="A38" s="414"/>
      <c r="B38" s="956"/>
      <c r="C38" s="953"/>
      <c r="D38" s="954"/>
      <c r="E38" s="111"/>
      <c r="F38" s="112"/>
      <c r="G38" s="69"/>
      <c r="H38" s="115"/>
      <c r="I38" s="64" t="str">
        <f>IF(G38="","",ROUND(E38*G38,4))</f>
        <v/>
      </c>
    </row>
    <row r="39" spans="1:10" ht="25.05" customHeight="1" thickBot="1">
      <c r="A39" s="415"/>
      <c r="B39" s="957"/>
      <c r="C39" s="949"/>
      <c r="D39" s="950"/>
      <c r="E39" s="113"/>
      <c r="F39" s="114"/>
      <c r="G39" s="70"/>
      <c r="H39" s="116"/>
      <c r="I39" s="64" t="str">
        <f>IF(G39="","",ROUND(E39*G39,4))</f>
        <v/>
      </c>
    </row>
    <row r="40" spans="1:10" ht="28.5" customHeight="1" thickTop="1" thickBot="1">
      <c r="A40" s="946" t="s">
        <v>382</v>
      </c>
      <c r="B40" s="947"/>
      <c r="C40" s="947"/>
      <c r="D40" s="948"/>
      <c r="E40" s="938"/>
      <c r="F40" s="939"/>
      <c r="G40" s="936"/>
      <c r="H40" s="937"/>
      <c r="I40" s="184">
        <f>ROUNDDOWN(SUM(I7:I39),0)</f>
        <v>0</v>
      </c>
      <c r="J40" s="494" t="s">
        <v>1072</v>
      </c>
    </row>
    <row r="41" spans="1:10" ht="25.05" customHeight="1" thickTop="1">
      <c r="A41" s="963" t="s">
        <v>384</v>
      </c>
      <c r="B41" s="970" t="s">
        <v>385</v>
      </c>
      <c r="C41" s="932" t="s">
        <v>1726</v>
      </c>
      <c r="D41" s="933"/>
      <c r="E41" s="199"/>
      <c r="F41" s="71" t="s">
        <v>1297</v>
      </c>
      <c r="G41" s="72">
        <v>2.92</v>
      </c>
      <c r="H41" s="73" t="s">
        <v>1298</v>
      </c>
      <c r="I41" s="74">
        <f t="shared" ref="I41:I54" si="1">ROUND(E41*G41,4)</f>
        <v>0</v>
      </c>
    </row>
    <row r="42" spans="1:10" ht="25.05" customHeight="1">
      <c r="A42" s="964"/>
      <c r="B42" s="959"/>
      <c r="C42" s="934" t="s">
        <v>1249</v>
      </c>
      <c r="D42" s="935"/>
      <c r="E42" s="111"/>
      <c r="F42" s="61" t="s">
        <v>1299</v>
      </c>
      <c r="G42" s="62">
        <v>2.29</v>
      </c>
      <c r="H42" s="63" t="s">
        <v>1300</v>
      </c>
      <c r="I42" s="64">
        <f t="shared" si="1"/>
        <v>0</v>
      </c>
    </row>
    <row r="43" spans="1:10" ht="25.05" customHeight="1">
      <c r="A43" s="964"/>
      <c r="B43" s="959"/>
      <c r="C43" s="934" t="s">
        <v>1250</v>
      </c>
      <c r="D43" s="935"/>
      <c r="E43" s="111"/>
      <c r="F43" s="61" t="s">
        <v>1297</v>
      </c>
      <c r="G43" s="62">
        <v>1.72</v>
      </c>
      <c r="H43" s="63" t="s">
        <v>1298</v>
      </c>
      <c r="I43" s="64">
        <f t="shared" si="1"/>
        <v>0</v>
      </c>
    </row>
    <row r="44" spans="1:10" ht="36" customHeight="1">
      <c r="A44" s="964"/>
      <c r="B44" s="959"/>
      <c r="C44" s="951" t="s">
        <v>1428</v>
      </c>
      <c r="D44" s="952"/>
      <c r="E44" s="111"/>
      <c r="F44" s="61" t="s">
        <v>1299</v>
      </c>
      <c r="G44" s="62">
        <v>2.5499999999999998</v>
      </c>
      <c r="H44" s="63" t="s">
        <v>1300</v>
      </c>
      <c r="I44" s="64">
        <f t="shared" si="1"/>
        <v>0</v>
      </c>
    </row>
    <row r="45" spans="1:10" ht="25.05" customHeight="1">
      <c r="A45" s="964"/>
      <c r="B45" s="959"/>
      <c r="C45" s="934" t="s">
        <v>414</v>
      </c>
      <c r="D45" s="935"/>
      <c r="E45" s="111"/>
      <c r="F45" s="61" t="s">
        <v>1301</v>
      </c>
      <c r="G45" s="62">
        <v>2.77</v>
      </c>
      <c r="H45" s="63" t="s">
        <v>1302</v>
      </c>
      <c r="I45" s="64">
        <f t="shared" si="1"/>
        <v>0</v>
      </c>
    </row>
    <row r="46" spans="1:10" ht="25.05" customHeight="1">
      <c r="A46" s="964"/>
      <c r="B46" s="959"/>
      <c r="C46" s="934" t="s">
        <v>1251</v>
      </c>
      <c r="D46" s="935"/>
      <c r="E46" s="111"/>
      <c r="F46" s="61" t="s">
        <v>1303</v>
      </c>
      <c r="G46" s="62">
        <v>1.57</v>
      </c>
      <c r="H46" s="63" t="s">
        <v>1304</v>
      </c>
      <c r="I46" s="64">
        <f t="shared" si="1"/>
        <v>0</v>
      </c>
    </row>
    <row r="47" spans="1:10" ht="25.05" customHeight="1">
      <c r="A47" s="964"/>
      <c r="B47" s="959"/>
      <c r="C47" s="934" t="s">
        <v>1252</v>
      </c>
      <c r="D47" s="935"/>
      <c r="E47" s="111"/>
      <c r="F47" s="61" t="s">
        <v>1303</v>
      </c>
      <c r="G47" s="65">
        <v>0.77500000000000002</v>
      </c>
      <c r="H47" s="63" t="s">
        <v>1304</v>
      </c>
      <c r="I47" s="64">
        <f t="shared" si="1"/>
        <v>0</v>
      </c>
    </row>
    <row r="48" spans="1:10" ht="25.05" customHeight="1">
      <c r="A48" s="964"/>
      <c r="B48" s="940" t="s">
        <v>1307</v>
      </c>
      <c r="C48" s="934" t="s">
        <v>1250</v>
      </c>
      <c r="D48" s="935"/>
      <c r="E48" s="111"/>
      <c r="F48" s="61" t="s">
        <v>1297</v>
      </c>
      <c r="G48" s="62">
        <v>1.72</v>
      </c>
      <c r="H48" s="63" t="s">
        <v>1298</v>
      </c>
      <c r="I48" s="64">
        <f t="shared" si="1"/>
        <v>0</v>
      </c>
    </row>
    <row r="49" spans="1:10" ht="36" customHeight="1">
      <c r="A49" s="964"/>
      <c r="B49" s="941"/>
      <c r="C49" s="951" t="s">
        <v>1428</v>
      </c>
      <c r="D49" s="952"/>
      <c r="E49" s="111"/>
      <c r="F49" s="61" t="s">
        <v>1299</v>
      </c>
      <c r="G49" s="62">
        <v>2.5499999999999998</v>
      </c>
      <c r="H49" s="63" t="s">
        <v>1300</v>
      </c>
      <c r="I49" s="64">
        <f t="shared" si="1"/>
        <v>0</v>
      </c>
    </row>
    <row r="50" spans="1:10" ht="25.05" customHeight="1">
      <c r="A50" s="964"/>
      <c r="B50" s="942"/>
      <c r="C50" s="934" t="s">
        <v>415</v>
      </c>
      <c r="D50" s="935"/>
      <c r="E50" s="111"/>
      <c r="F50" s="61" t="s">
        <v>1301</v>
      </c>
      <c r="G50" s="62">
        <v>2.77</v>
      </c>
      <c r="H50" s="63" t="s">
        <v>1302</v>
      </c>
      <c r="I50" s="64">
        <f t="shared" si="1"/>
        <v>0</v>
      </c>
    </row>
    <row r="51" spans="1:10" ht="36" customHeight="1">
      <c r="A51" s="964"/>
      <c r="B51" s="958" t="s">
        <v>1253</v>
      </c>
      <c r="C51" s="966" t="s">
        <v>1118</v>
      </c>
      <c r="D51" s="967"/>
      <c r="E51" s="197"/>
      <c r="F51" s="75" t="s">
        <v>1305</v>
      </c>
      <c r="G51" s="62">
        <v>2.63</v>
      </c>
      <c r="H51" s="63" t="s">
        <v>1306</v>
      </c>
      <c r="I51" s="76">
        <f t="shared" si="1"/>
        <v>0</v>
      </c>
    </row>
    <row r="52" spans="1:10" ht="36" customHeight="1">
      <c r="A52" s="964"/>
      <c r="B52" s="959"/>
      <c r="C52" s="951" t="s">
        <v>1429</v>
      </c>
      <c r="D52" s="935"/>
      <c r="E52" s="111"/>
      <c r="F52" s="61" t="s">
        <v>1308</v>
      </c>
      <c r="G52" s="62">
        <v>2.62</v>
      </c>
      <c r="H52" s="67" t="s">
        <v>1309</v>
      </c>
      <c r="I52" s="64">
        <f t="shared" si="1"/>
        <v>0</v>
      </c>
    </row>
    <row r="53" spans="1:10" ht="25.05" customHeight="1">
      <c r="A53" s="964"/>
      <c r="B53" s="959"/>
      <c r="C53" s="934" t="s">
        <v>386</v>
      </c>
      <c r="D53" s="935"/>
      <c r="E53" s="111"/>
      <c r="F53" s="61" t="s">
        <v>1303</v>
      </c>
      <c r="G53" s="62">
        <v>1.57</v>
      </c>
      <c r="H53" s="67" t="s">
        <v>1304</v>
      </c>
      <c r="I53" s="64">
        <f t="shared" si="1"/>
        <v>0</v>
      </c>
    </row>
    <row r="54" spans="1:10" ht="25.05" customHeight="1">
      <c r="A54" s="964"/>
      <c r="B54" s="960"/>
      <c r="C54" s="968" t="s">
        <v>387</v>
      </c>
      <c r="D54" s="969"/>
      <c r="E54" s="200"/>
      <c r="F54" s="77" t="s">
        <v>1303</v>
      </c>
      <c r="G54" s="78">
        <v>0.77500000000000002</v>
      </c>
      <c r="H54" s="79" t="s">
        <v>1304</v>
      </c>
      <c r="I54" s="80">
        <f t="shared" si="1"/>
        <v>0</v>
      </c>
    </row>
    <row r="55" spans="1:10" ht="25.05" customHeight="1">
      <c r="A55" s="964"/>
      <c r="B55" s="955" t="s">
        <v>1729</v>
      </c>
      <c r="C55" s="953"/>
      <c r="D55" s="954"/>
      <c r="E55" s="111"/>
      <c r="F55" s="112"/>
      <c r="G55" s="69"/>
      <c r="H55" s="115"/>
      <c r="I55" s="64" t="str">
        <f>IF(G55="","",ROUND(E55*G55,4))</f>
        <v/>
      </c>
      <c r="J55" s="494" t="s">
        <v>1071</v>
      </c>
    </row>
    <row r="56" spans="1:10" ht="25.05" customHeight="1">
      <c r="A56" s="964"/>
      <c r="B56" s="956"/>
      <c r="C56" s="953"/>
      <c r="D56" s="954"/>
      <c r="E56" s="111"/>
      <c r="F56" s="112"/>
      <c r="G56" s="69"/>
      <c r="H56" s="115"/>
      <c r="I56" s="64" t="str">
        <f>IF(G56="","",ROUND(E56*G56,4))</f>
        <v/>
      </c>
    </row>
    <row r="57" spans="1:10" ht="25.05" customHeight="1" thickBot="1">
      <c r="A57" s="965"/>
      <c r="B57" s="957"/>
      <c r="C57" s="949"/>
      <c r="D57" s="950"/>
      <c r="E57" s="113"/>
      <c r="F57" s="114"/>
      <c r="G57" s="70"/>
      <c r="H57" s="116"/>
      <c r="I57" s="64" t="str">
        <f>IF(G57="","",ROUND(E57*G57,4))</f>
        <v/>
      </c>
    </row>
    <row r="58" spans="1:10" ht="28.5" customHeight="1" thickTop="1" thickBot="1">
      <c r="A58" s="946" t="s">
        <v>388</v>
      </c>
      <c r="B58" s="947"/>
      <c r="C58" s="947"/>
      <c r="D58" s="948"/>
      <c r="E58" s="938"/>
      <c r="F58" s="939"/>
      <c r="G58" s="936"/>
      <c r="H58" s="937"/>
      <c r="I58" s="184">
        <f>ROUNDDOWN(SUM(I41:I57),0)</f>
        <v>0</v>
      </c>
      <c r="J58" s="494" t="s">
        <v>1072</v>
      </c>
    </row>
    <row r="59" spans="1:10" ht="32.25" customHeight="1" thickTop="1" thickBot="1">
      <c r="A59" s="943" t="s">
        <v>381</v>
      </c>
      <c r="B59" s="944"/>
      <c r="C59" s="944"/>
      <c r="D59" s="944"/>
      <c r="E59" s="944"/>
      <c r="F59" s="944"/>
      <c r="G59" s="944"/>
      <c r="H59" s="945"/>
      <c r="I59" s="185">
        <f>I40+I58</f>
        <v>0</v>
      </c>
    </row>
  </sheetData>
  <sheetProtection password="D13A" sheet="1" selectLockedCells="1"/>
  <mergeCells count="75">
    <mergeCell ref="C11:D11"/>
    <mergeCell ref="B15:B16"/>
    <mergeCell ref="A13:A32"/>
    <mergeCell ref="A2:F3"/>
    <mergeCell ref="G4:H4"/>
    <mergeCell ref="B7:B13"/>
    <mergeCell ref="C7:D7"/>
    <mergeCell ref="C8:D8"/>
    <mergeCell ref="C9:D9"/>
    <mergeCell ref="C10:D10"/>
    <mergeCell ref="C13:D13"/>
    <mergeCell ref="C12:D12"/>
    <mergeCell ref="G5:H5"/>
    <mergeCell ref="B29:D29"/>
    <mergeCell ref="B20:D20"/>
    <mergeCell ref="B4:D6"/>
    <mergeCell ref="E4:F4"/>
    <mergeCell ref="C24:D24"/>
    <mergeCell ref="E5:F5"/>
    <mergeCell ref="B14:D14"/>
    <mergeCell ref="B19:D19"/>
    <mergeCell ref="C21:D21"/>
    <mergeCell ref="C22:D22"/>
    <mergeCell ref="B21:B28"/>
    <mergeCell ref="C15:D15"/>
    <mergeCell ref="C28:D28"/>
    <mergeCell ref="C25:D25"/>
    <mergeCell ref="C26:D26"/>
    <mergeCell ref="C18:D18"/>
    <mergeCell ref="C23:D23"/>
    <mergeCell ref="C16:D16"/>
    <mergeCell ref="C17:D17"/>
    <mergeCell ref="B17:B18"/>
    <mergeCell ref="B33:D33"/>
    <mergeCell ref="C27:D27"/>
    <mergeCell ref="C31:D31"/>
    <mergeCell ref="B30:B31"/>
    <mergeCell ref="B32:D32"/>
    <mergeCell ref="C30:D30"/>
    <mergeCell ref="B34:D34"/>
    <mergeCell ref="B35:D35"/>
    <mergeCell ref="C44:D44"/>
    <mergeCell ref="A41:A57"/>
    <mergeCell ref="C46:D46"/>
    <mergeCell ref="C53:D53"/>
    <mergeCell ref="C37:D37"/>
    <mergeCell ref="C38:D38"/>
    <mergeCell ref="C39:D39"/>
    <mergeCell ref="B37:B39"/>
    <mergeCell ref="C51:D51"/>
    <mergeCell ref="C54:D54"/>
    <mergeCell ref="A40:D40"/>
    <mergeCell ref="C45:D45"/>
    <mergeCell ref="B36:D36"/>
    <mergeCell ref="B41:B47"/>
    <mergeCell ref="B48:B50"/>
    <mergeCell ref="A59:H59"/>
    <mergeCell ref="A58:D58"/>
    <mergeCell ref="E58:F58"/>
    <mergeCell ref="G58:H58"/>
    <mergeCell ref="C57:D57"/>
    <mergeCell ref="C50:D50"/>
    <mergeCell ref="C49:D49"/>
    <mergeCell ref="C56:D56"/>
    <mergeCell ref="C52:D52"/>
    <mergeCell ref="C48:D48"/>
    <mergeCell ref="B55:B57"/>
    <mergeCell ref="C55:D55"/>
    <mergeCell ref="B51:B54"/>
    <mergeCell ref="C41:D41"/>
    <mergeCell ref="C42:D42"/>
    <mergeCell ref="C43:D43"/>
    <mergeCell ref="C47:D47"/>
    <mergeCell ref="G40:H40"/>
    <mergeCell ref="E40:F40"/>
  </mergeCells>
  <phoneticPr fontId="22"/>
  <conditionalFormatting sqref="E7:E36 E37:H39 E41:E54 E55:H57">
    <cfRule type="cellIs" dxfId="956" priority="3" stopIfTrue="1" operator="equal">
      <formula>""</formula>
    </cfRule>
  </conditionalFormatting>
  <conditionalFormatting sqref="C55:C57">
    <cfRule type="cellIs" dxfId="955" priority="2" stopIfTrue="1" operator="equal">
      <formula>""</formula>
    </cfRule>
  </conditionalFormatting>
  <conditionalFormatting sqref="C37:C39">
    <cfRule type="cellIs" dxfId="954" priority="1" stopIfTrue="1" operator="equal">
      <formula>""</formula>
    </cfRule>
  </conditionalFormatting>
  <dataValidations count="3">
    <dataValidation type="whole" imeMode="off" operator="lessThanOrEqual" allowBlank="1" showInputMessage="1" showErrorMessage="1" errorTitle="入力エラー" error="数値を入力してください。" sqref="E58:E65536 E40 E1 E4:E6" xr:uid="{00000000-0002-0000-0300-000000000000}">
      <formula1>999999999</formula1>
    </dataValidation>
    <dataValidation type="decimal" imeMode="off" operator="lessThanOrEqual" allowBlank="1" showInputMessage="1" showErrorMessage="1" errorTitle="入力エラー" error="桁数・単位を確認してください。" sqref="E7:E39 E41:E57" xr:uid="{00000000-0002-0000-0300-000001000000}">
      <formula1>999999999</formula1>
    </dataValidation>
    <dataValidation type="decimal" imeMode="off" operator="lessThanOrEqual" allowBlank="1" showInputMessage="1" showErrorMessage="1" error="桁数・単位を確認してください。" sqref="G55:G57 G37:G39" xr:uid="{00000000-0002-0000-0300-000002000000}">
      <formula1>999999999</formula1>
    </dataValidation>
  </dataValidations>
  <pageMargins left="0.94488188976377963" right="0.74803149606299213" top="0.59055118110236227" bottom="0" header="0.51181102362204722" footer="0.51181102362204722"/>
  <pageSetup paperSize="9" scale="52"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T166"/>
  <sheetViews>
    <sheetView showGridLines="0" showZeros="0" view="pageBreakPreview" zoomScale="80" zoomScaleNormal="80" zoomScaleSheetLayoutView="80" workbookViewId="0">
      <selection activeCell="I10" sqref="I10:S10"/>
    </sheetView>
  </sheetViews>
  <sheetFormatPr defaultColWidth="9" defaultRowHeight="13.2"/>
  <cols>
    <col min="1" max="1" width="3.21875" style="346" customWidth="1"/>
    <col min="2" max="2" width="2.77734375" style="346" customWidth="1"/>
    <col min="3" max="3" width="12.77734375" style="346" customWidth="1"/>
    <col min="4" max="4" width="6.21875" style="346" customWidth="1"/>
    <col min="5" max="5" width="19.109375" style="336" customWidth="1"/>
    <col min="6" max="6" width="21.88671875" style="336" customWidth="1"/>
    <col min="7" max="7" width="11.6640625" style="336" customWidth="1"/>
    <col min="8" max="8" width="8.88671875" style="347" customWidth="1"/>
    <col min="9" max="9" width="6.77734375" style="347" customWidth="1"/>
    <col min="10" max="10" width="8.88671875" style="347" customWidth="1"/>
    <col min="11" max="11" width="6.77734375" style="347" customWidth="1"/>
    <col min="12" max="12" width="8.21875" style="347" customWidth="1"/>
    <col min="13" max="13" width="6.77734375" style="347" customWidth="1"/>
    <col min="14" max="14" width="11" style="347" bestFit="1" customWidth="1"/>
    <col min="15" max="15" width="18.33203125" style="348" customWidth="1"/>
    <col min="16" max="16" width="3.77734375" style="346" hidden="1" customWidth="1"/>
    <col min="17" max="17" width="55" style="495" customWidth="1"/>
    <col min="18" max="18" width="8.33203125" style="438" hidden="1" customWidth="1"/>
    <col min="19" max="19" width="2.77734375" style="438" hidden="1" customWidth="1"/>
    <col min="20" max="20" width="5.6640625" style="438" hidden="1" customWidth="1"/>
    <col min="21" max="16384" width="9" style="346"/>
  </cols>
  <sheetData>
    <row r="1" spans="1:20">
      <c r="A1" s="392" t="s">
        <v>924</v>
      </c>
    </row>
    <row r="2" spans="1:20" ht="13.5" customHeight="1">
      <c r="A2" s="983" t="s">
        <v>957</v>
      </c>
      <c r="B2" s="983"/>
      <c r="C2" s="983"/>
      <c r="D2" s="983"/>
      <c r="E2" s="983"/>
      <c r="F2" s="983"/>
      <c r="G2" s="983"/>
      <c r="H2" s="983"/>
      <c r="I2" s="983"/>
      <c r="J2" s="151"/>
      <c r="K2" s="151"/>
      <c r="L2" s="151"/>
      <c r="M2" s="151"/>
      <c r="N2" s="151"/>
      <c r="O2" s="134"/>
    </row>
    <row r="3" spans="1:20" ht="14.25" customHeight="1" thickBot="1">
      <c r="A3" s="984"/>
      <c r="B3" s="984"/>
      <c r="C3" s="984"/>
      <c r="D3" s="984"/>
      <c r="E3" s="984"/>
      <c r="F3" s="984"/>
      <c r="G3" s="984"/>
      <c r="H3" s="984"/>
      <c r="I3" s="984"/>
      <c r="J3" s="151"/>
      <c r="K3" s="151"/>
      <c r="L3" s="25"/>
      <c r="M3" s="152"/>
      <c r="N3" s="152"/>
      <c r="O3" s="135"/>
      <c r="P3" s="354"/>
    </row>
    <row r="4" spans="1:20" ht="32.25" customHeight="1">
      <c r="A4" s="28"/>
      <c r="B4" s="1040" t="s">
        <v>1440</v>
      </c>
      <c r="C4" s="1041"/>
      <c r="D4" s="1042"/>
      <c r="E4" s="1035" t="s">
        <v>1431</v>
      </c>
      <c r="F4" s="1035" t="s">
        <v>1432</v>
      </c>
      <c r="G4" s="1035" t="s">
        <v>1438</v>
      </c>
      <c r="H4" s="1059" t="s">
        <v>1623</v>
      </c>
      <c r="I4" s="1060"/>
      <c r="J4" s="1025" t="s">
        <v>1622</v>
      </c>
      <c r="K4" s="1026"/>
      <c r="L4" s="1025" t="s">
        <v>210</v>
      </c>
      <c r="M4" s="1026"/>
      <c r="N4" s="153" t="s">
        <v>211</v>
      </c>
      <c r="O4" s="136" t="s">
        <v>390</v>
      </c>
      <c r="P4" s="355"/>
      <c r="Q4" s="496" t="s">
        <v>966</v>
      </c>
    </row>
    <row r="5" spans="1:20">
      <c r="A5" s="29"/>
      <c r="B5" s="1043"/>
      <c r="C5" s="1044"/>
      <c r="D5" s="1045"/>
      <c r="E5" s="1036"/>
      <c r="F5" s="1036"/>
      <c r="G5" s="1036"/>
      <c r="H5" s="1038" t="s">
        <v>212</v>
      </c>
      <c r="I5" s="1039"/>
      <c r="J5" s="1027" t="s">
        <v>213</v>
      </c>
      <c r="K5" s="1028"/>
      <c r="L5" s="1027" t="s">
        <v>214</v>
      </c>
      <c r="M5" s="1028"/>
      <c r="N5" s="154" t="s">
        <v>215</v>
      </c>
      <c r="O5" s="137" t="s">
        <v>216</v>
      </c>
      <c r="P5" s="355"/>
    </row>
    <row r="6" spans="1:20" ht="21.75" customHeight="1" thickBot="1">
      <c r="A6" s="42"/>
      <c r="B6" s="1046"/>
      <c r="C6" s="1047"/>
      <c r="D6" s="1048"/>
      <c r="E6" s="1037"/>
      <c r="F6" s="1037"/>
      <c r="G6" s="1037"/>
      <c r="H6" s="150" t="s">
        <v>1220</v>
      </c>
      <c r="I6" s="155" t="s">
        <v>217</v>
      </c>
      <c r="J6" s="156"/>
      <c r="K6" s="157" t="s">
        <v>1218</v>
      </c>
      <c r="L6" s="156"/>
      <c r="M6" s="157" t="s">
        <v>1218</v>
      </c>
      <c r="N6" s="156"/>
      <c r="O6" s="138" t="s">
        <v>218</v>
      </c>
      <c r="P6" s="356"/>
    </row>
    <row r="7" spans="1:20" ht="17.850000000000001" customHeight="1" thickBot="1">
      <c r="A7" s="413"/>
      <c r="B7" s="1029" t="s">
        <v>219</v>
      </c>
      <c r="C7" s="1030"/>
      <c r="D7" s="1031"/>
      <c r="E7" s="1010" t="s">
        <v>1724</v>
      </c>
      <c r="F7" s="1011"/>
      <c r="G7" s="1012"/>
      <c r="H7" s="1016"/>
      <c r="I7" s="1017"/>
      <c r="J7" s="1016"/>
      <c r="K7" s="1017"/>
      <c r="L7" s="1016"/>
      <c r="M7" s="1017"/>
      <c r="N7" s="158"/>
      <c r="O7" s="186">
        <f>ROUNDDOWN(SUM(O8:O52),0)</f>
        <v>0</v>
      </c>
      <c r="P7" s="357"/>
    </row>
    <row r="8" spans="1:20" ht="40.5" customHeight="1">
      <c r="A8" s="414"/>
      <c r="B8" s="124"/>
      <c r="C8" s="81"/>
      <c r="D8" s="82"/>
      <c r="E8" s="83"/>
      <c r="F8" s="84"/>
      <c r="G8" s="85"/>
      <c r="H8" s="197"/>
      <c r="I8" s="159" t="str">
        <f>IF($F8="","",$T8)</f>
        <v/>
      </c>
      <c r="J8" s="160" t="str">
        <f>IF($S8="_","",VLOOKUP($S8,燃料種設定!$F$2:$I$1857,4,FALSE))</f>
        <v/>
      </c>
      <c r="K8" s="159" t="str">
        <f>IF(E8="","",IF(OR(G8="",G8="―"),"―",VLOOKUP(LEFT($G8,2),燃料種!$A$1:$D$38,4,FALSE)))</f>
        <v/>
      </c>
      <c r="L8" s="160" t="str">
        <f>IF($R8="_","",VLOOKUP($R8,排出活動区分!$F$2:$G$503,2,FALSE))</f>
        <v/>
      </c>
      <c r="M8" s="159" t="str">
        <f>IF($R8="_","",VLOOKUP($R8,排出活動区分!$F$2:$H$503,3,FALSE))</f>
        <v/>
      </c>
      <c r="N8" s="192">
        <v>25</v>
      </c>
      <c r="O8" s="139" t="str">
        <f t="shared" ref="O8:O16" si="0">IF(F8="","",IF(J8="―",IF(L8="―",ROUND(H8*N8,4),ROUND(H8*L8*N8,4)),IF(L8="―",ROUND(H8*J8*N8,4),ROUND(H8*J8*L8*N8,4))))</f>
        <v/>
      </c>
      <c r="P8" s="358">
        <v>1</v>
      </c>
      <c r="Q8" s="497" t="s">
        <v>928</v>
      </c>
      <c r="R8" s="439" t="str">
        <f t="shared" ref="R8:R16" si="1">LEFT(E8,3)&amp;"_"&amp;LEFT(F8,5)</f>
        <v>_</v>
      </c>
      <c r="S8" s="439" t="str">
        <f t="shared" ref="S8:S16" si="2">LEFT(F8,5)&amp;"_"&amp;LEFT(G8,2)</f>
        <v>_</v>
      </c>
      <c r="T8" s="438" t="e">
        <f>IF(MID($E8, 1, 3)="C01", VLOOKUP(MID($G8, 1, 2),燃料種!$A$1:$F$33,6,FALSE),VLOOKUP($F8,排出活動区分!$D$1:$H$503,2,FALSE))</f>
        <v>#N/A</v>
      </c>
    </row>
    <row r="9" spans="1:20" ht="40.5" customHeight="1">
      <c r="A9" s="414"/>
      <c r="B9" s="124"/>
      <c r="C9" s="81"/>
      <c r="D9" s="82"/>
      <c r="E9" s="83"/>
      <c r="F9" s="84"/>
      <c r="G9" s="85"/>
      <c r="H9" s="197"/>
      <c r="I9" s="159" t="str">
        <f t="shared" ref="I9:I32" si="3">IF($F9="","",$T9)</f>
        <v/>
      </c>
      <c r="J9" s="160" t="str">
        <f>IF($S9="_","",VLOOKUP($S9,燃料種設定!$F$2:$I$1857,4,FALSE))</f>
        <v/>
      </c>
      <c r="K9" s="159" t="str">
        <f>IF(E9="","",IF(OR(G9="",G9="―"),"―",VLOOKUP(LEFT($G9,2),燃料種!$A$1:$D$38,4,FALSE)))</f>
        <v/>
      </c>
      <c r="L9" s="160" t="str">
        <f>IF($R9="_","",VLOOKUP($R9,排出活動区分!$F$2:$G$503,2,FALSE))</f>
        <v/>
      </c>
      <c r="M9" s="159" t="str">
        <f>IF($R9="_","",VLOOKUP($R9,排出活動区分!$F$2:$H$503,3,FALSE))</f>
        <v/>
      </c>
      <c r="N9" s="192">
        <v>25</v>
      </c>
      <c r="O9" s="139" t="str">
        <f t="shared" si="0"/>
        <v/>
      </c>
      <c r="P9" s="358">
        <v>2</v>
      </c>
      <c r="Q9" s="498"/>
      <c r="R9" s="439" t="str">
        <f t="shared" si="1"/>
        <v>_</v>
      </c>
      <c r="S9" s="439" t="str">
        <f t="shared" si="2"/>
        <v>_</v>
      </c>
      <c r="T9" s="438" t="e">
        <f>IF(MID($E9, 1, 3)="C01", VLOOKUP(MID($G9, 1, 2),燃料種!$A$1:$F$33,6,FALSE),VLOOKUP($F9,排出活動区分!$D$1:$H$503,2,FALSE))</f>
        <v>#N/A</v>
      </c>
    </row>
    <row r="10" spans="1:20" ht="25.5" customHeight="1">
      <c r="A10" s="414"/>
      <c r="B10" s="124"/>
      <c r="C10" s="81"/>
      <c r="D10" s="82"/>
      <c r="E10" s="83"/>
      <c r="F10" s="84"/>
      <c r="G10" s="85"/>
      <c r="H10" s="197"/>
      <c r="I10" s="159" t="str">
        <f t="shared" si="3"/>
        <v/>
      </c>
      <c r="J10" s="160" t="str">
        <f>IF($S10="_","",VLOOKUP($S10,燃料種設定!$F$2:$I$1857,4,FALSE))</f>
        <v/>
      </c>
      <c r="K10" s="159" t="str">
        <f>IF(E10="","",IF(OR(G10="",G10="―"),"―",VLOOKUP(LEFT($G10,2),燃料種!$A$1:$D$38,4,FALSE)))</f>
        <v/>
      </c>
      <c r="L10" s="160" t="str">
        <f>IF($R10="_","",VLOOKUP($R10,排出活動区分!$F$2:$G$503,2,FALSE))</f>
        <v/>
      </c>
      <c r="M10" s="159" t="str">
        <f>IF($R10="_","",VLOOKUP($R10,排出活動区分!$F$2:$H$503,3,FALSE))</f>
        <v/>
      </c>
      <c r="N10" s="192">
        <v>25</v>
      </c>
      <c r="O10" s="139" t="str">
        <f t="shared" si="0"/>
        <v/>
      </c>
      <c r="P10" s="358">
        <v>3</v>
      </c>
      <c r="R10" s="439" t="str">
        <f t="shared" si="1"/>
        <v>_</v>
      </c>
      <c r="S10" s="439" t="str">
        <f t="shared" si="2"/>
        <v>_</v>
      </c>
      <c r="T10" s="438" t="e">
        <f>IF(MID($E10, 1, 3)="C01", VLOOKUP(MID($G10, 1, 2),燃料種!$A$1:$F$33,6,FALSE),VLOOKUP($F10,排出活動区分!$D$1:$H$503,2,FALSE))</f>
        <v>#N/A</v>
      </c>
    </row>
    <row r="11" spans="1:20" ht="25.5" customHeight="1">
      <c r="A11" s="414"/>
      <c r="B11" s="124"/>
      <c r="C11" s="81"/>
      <c r="D11" s="82"/>
      <c r="E11" s="83"/>
      <c r="F11" s="84"/>
      <c r="G11" s="85"/>
      <c r="H11" s="197"/>
      <c r="I11" s="159" t="str">
        <f t="shared" si="3"/>
        <v/>
      </c>
      <c r="J11" s="160" t="str">
        <f>IF($S11="_","",VLOOKUP($S11,燃料種設定!$F$2:$I$1857,4,FALSE))</f>
        <v/>
      </c>
      <c r="K11" s="159" t="str">
        <f>IF(E11="","",IF(OR(G11="",G11="―"),"―",VLOOKUP(LEFT($G11,2),燃料種!$A$1:$D$38,4,FALSE)))</f>
        <v/>
      </c>
      <c r="L11" s="160" t="str">
        <f>IF($R11="_","",VLOOKUP($R11,排出活動区分!$F$2:$G$503,2,FALSE))</f>
        <v/>
      </c>
      <c r="M11" s="159" t="str">
        <f>IF($R11="_","",VLOOKUP($R11,排出活動区分!$F$2:$H$503,3,FALSE))</f>
        <v/>
      </c>
      <c r="N11" s="192">
        <v>25</v>
      </c>
      <c r="O11" s="139" t="str">
        <f t="shared" si="0"/>
        <v/>
      </c>
      <c r="P11" s="358">
        <v>4</v>
      </c>
      <c r="R11" s="439" t="str">
        <f t="shared" si="1"/>
        <v>_</v>
      </c>
      <c r="S11" s="439" t="str">
        <f t="shared" si="2"/>
        <v>_</v>
      </c>
      <c r="T11" s="438" t="e">
        <f>IF(MID($E11, 1, 3)="C01", VLOOKUP(MID($G11, 1, 2),燃料種!$A$1:$F$33,6,FALSE),VLOOKUP($F11,排出活動区分!$D$1:$H$503,2,FALSE))</f>
        <v>#N/A</v>
      </c>
    </row>
    <row r="12" spans="1:20" ht="12" customHeight="1">
      <c r="A12" s="414"/>
      <c r="B12" s="124"/>
      <c r="C12" s="81"/>
      <c r="D12" s="82"/>
      <c r="E12" s="83"/>
      <c r="F12" s="84"/>
      <c r="G12" s="85"/>
      <c r="H12" s="197"/>
      <c r="I12" s="159" t="str">
        <f t="shared" si="3"/>
        <v/>
      </c>
      <c r="J12" s="160" t="str">
        <f>IF($S12="_","",VLOOKUP($S12,燃料種設定!$F$2:$I$1857,4,FALSE))</f>
        <v/>
      </c>
      <c r="K12" s="159" t="str">
        <f>IF(E12="","",IF(OR(G12="",G12="―"),"―",VLOOKUP(LEFT($G12,2),燃料種!$A$1:$D$38,4,FALSE)))</f>
        <v/>
      </c>
      <c r="L12" s="160" t="str">
        <f>IF($R12="_","",VLOOKUP($R12,排出活動区分!$F$2:$G$503,2,FALSE))</f>
        <v/>
      </c>
      <c r="M12" s="159" t="str">
        <f>IF($R12="_","",VLOOKUP($R12,排出活動区分!$F$2:$H$503,3,FALSE))</f>
        <v/>
      </c>
      <c r="N12" s="192">
        <v>25</v>
      </c>
      <c r="O12" s="139" t="str">
        <f t="shared" si="0"/>
        <v/>
      </c>
      <c r="P12" s="358">
        <v>5</v>
      </c>
      <c r="R12" s="439" t="str">
        <f t="shared" si="1"/>
        <v>_</v>
      </c>
      <c r="S12" s="439" t="str">
        <f t="shared" si="2"/>
        <v>_</v>
      </c>
      <c r="T12" s="438" t="e">
        <f>IF(MID($E12, 1, 3)="C01", VLOOKUP(MID($G12, 1, 2),燃料種!$A$1:$F$33,6,FALSE),VLOOKUP($F12,排出活動区分!$D$1:$H$503,2,FALSE))</f>
        <v>#N/A</v>
      </c>
    </row>
    <row r="13" spans="1:20" ht="12" customHeight="1">
      <c r="A13" s="414"/>
      <c r="B13" s="124"/>
      <c r="C13" s="81"/>
      <c r="D13" s="82"/>
      <c r="E13" s="83"/>
      <c r="F13" s="84"/>
      <c r="G13" s="85"/>
      <c r="H13" s="197"/>
      <c r="I13" s="159" t="str">
        <f t="shared" si="3"/>
        <v/>
      </c>
      <c r="J13" s="160" t="str">
        <f>IF($S13="_","",VLOOKUP($S13,燃料種設定!$F$2:$I$1857,4,FALSE))</f>
        <v/>
      </c>
      <c r="K13" s="159" t="str">
        <f>IF(E13="","",IF(OR(G13="",G13="―"),"―",VLOOKUP(LEFT($G13,2),燃料種!$A$1:$D$38,4,FALSE)))</f>
        <v/>
      </c>
      <c r="L13" s="160" t="str">
        <f>IF($R13="_","",VLOOKUP($R13,排出活動区分!$F$2:$G$503,2,FALSE))</f>
        <v/>
      </c>
      <c r="M13" s="159" t="str">
        <f>IF($R13="_","",VLOOKUP($R13,排出活動区分!$F$2:$H$503,3,FALSE))</f>
        <v/>
      </c>
      <c r="N13" s="192">
        <v>25</v>
      </c>
      <c r="O13" s="139" t="str">
        <f t="shared" si="0"/>
        <v/>
      </c>
      <c r="P13" s="358">
        <v>6</v>
      </c>
      <c r="R13" s="439" t="str">
        <f t="shared" si="1"/>
        <v>_</v>
      </c>
      <c r="S13" s="439" t="str">
        <f t="shared" si="2"/>
        <v>_</v>
      </c>
      <c r="T13" s="438" t="e">
        <f>IF(MID($E13, 1, 3)="C01", VLOOKUP(MID($G13, 1, 2),燃料種!$A$1:$F$33,6,FALSE),VLOOKUP($F13,排出活動区分!$D$1:$H$503,2,FALSE))</f>
        <v>#N/A</v>
      </c>
    </row>
    <row r="14" spans="1:20" ht="12" customHeight="1">
      <c r="A14" s="414"/>
      <c r="B14" s="124"/>
      <c r="C14" s="81"/>
      <c r="D14" s="82"/>
      <c r="E14" s="83"/>
      <c r="F14" s="84"/>
      <c r="G14" s="85"/>
      <c r="H14" s="197"/>
      <c r="I14" s="159" t="str">
        <f t="shared" si="3"/>
        <v/>
      </c>
      <c r="J14" s="160" t="str">
        <f>IF($S14="_","",VLOOKUP($S14,燃料種設定!$F$2:$I$1857,4,FALSE))</f>
        <v/>
      </c>
      <c r="K14" s="159" t="str">
        <f>IF(E14="","",IF(OR(G14="",G14="―"),"―",VLOOKUP(LEFT($G14,2),燃料種!$A$1:$D$38,4,FALSE)))</f>
        <v/>
      </c>
      <c r="L14" s="160" t="str">
        <f>IF($R14="_","",VLOOKUP($R14,排出活動区分!$F$2:$G$503,2,FALSE))</f>
        <v/>
      </c>
      <c r="M14" s="159" t="str">
        <f>IF($R14="_","",VLOOKUP($R14,排出活動区分!$F$2:$H$503,3,FALSE))</f>
        <v/>
      </c>
      <c r="N14" s="192">
        <v>25</v>
      </c>
      <c r="O14" s="139" t="str">
        <f t="shared" si="0"/>
        <v/>
      </c>
      <c r="P14" s="358">
        <v>7</v>
      </c>
      <c r="R14" s="439" t="str">
        <f t="shared" si="1"/>
        <v>_</v>
      </c>
      <c r="S14" s="439" t="str">
        <f t="shared" si="2"/>
        <v>_</v>
      </c>
      <c r="T14" s="438" t="e">
        <f>IF(MID($E14, 1, 3)="C01", VLOOKUP(MID($G14, 1, 2),燃料種!$A$1:$F$33,6,FALSE),VLOOKUP($F14,排出活動区分!$D$1:$H$503,2,FALSE))</f>
        <v>#N/A</v>
      </c>
    </row>
    <row r="15" spans="1:20" ht="12" customHeight="1">
      <c r="A15" s="414"/>
      <c r="B15" s="124"/>
      <c r="C15" s="81"/>
      <c r="D15" s="82"/>
      <c r="E15" s="83"/>
      <c r="F15" s="84"/>
      <c r="G15" s="85"/>
      <c r="H15" s="197"/>
      <c r="I15" s="159" t="str">
        <f t="shared" si="3"/>
        <v/>
      </c>
      <c r="J15" s="160" t="str">
        <f>IF($S15="_","",VLOOKUP($S15,燃料種設定!$F$2:$I$1857,4,FALSE))</f>
        <v/>
      </c>
      <c r="K15" s="159" t="str">
        <f>IF(E15="","",IF(OR(G15="",G15="―"),"―",VLOOKUP(LEFT($G15,2),燃料種!$A$1:$D$38,4,FALSE)))</f>
        <v/>
      </c>
      <c r="L15" s="160" t="str">
        <f>IF($R15="_","",VLOOKUP($R15,排出活動区分!$F$2:$G$503,2,FALSE))</f>
        <v/>
      </c>
      <c r="M15" s="159" t="str">
        <f>IF($R15="_","",VLOOKUP($R15,排出活動区分!$F$2:$H$503,3,FALSE))</f>
        <v/>
      </c>
      <c r="N15" s="192">
        <v>25</v>
      </c>
      <c r="O15" s="139" t="str">
        <f t="shared" si="0"/>
        <v/>
      </c>
      <c r="P15" s="358">
        <v>8</v>
      </c>
      <c r="R15" s="439" t="str">
        <f t="shared" si="1"/>
        <v>_</v>
      </c>
      <c r="S15" s="439" t="str">
        <f t="shared" si="2"/>
        <v>_</v>
      </c>
      <c r="T15" s="438" t="e">
        <f>IF(MID($E15, 1, 3)="C01", VLOOKUP(MID($G15, 1, 2),燃料種!$A$1:$F$33,6,FALSE),VLOOKUP($F15,排出活動区分!$D$1:$H$503,2,FALSE))</f>
        <v>#N/A</v>
      </c>
    </row>
    <row r="16" spans="1:20" ht="12" customHeight="1">
      <c r="A16" s="414"/>
      <c r="B16" s="124"/>
      <c r="C16" s="81"/>
      <c r="D16" s="82"/>
      <c r="E16" s="83"/>
      <c r="F16" s="84"/>
      <c r="G16" s="85"/>
      <c r="H16" s="197"/>
      <c r="I16" s="159" t="str">
        <f t="shared" si="3"/>
        <v/>
      </c>
      <c r="J16" s="160" t="str">
        <f>IF($S16="_","",VLOOKUP($S16,燃料種設定!$F$2:$I$1857,4,FALSE))</f>
        <v/>
      </c>
      <c r="K16" s="159" t="str">
        <f>IF(E16="","",IF(OR(G16="",G16="―"),"―",VLOOKUP(LEFT($G16,2),燃料種!$A$1:$D$38,4,FALSE)))</f>
        <v/>
      </c>
      <c r="L16" s="160" t="str">
        <f>IF($R16="_","",VLOOKUP($R16,排出活動区分!$F$2:$G$503,2,FALSE))</f>
        <v/>
      </c>
      <c r="M16" s="159" t="str">
        <f>IF($R16="_","",VLOOKUP($R16,排出活動区分!$F$2:$H$503,3,FALSE))</f>
        <v/>
      </c>
      <c r="N16" s="192">
        <v>25</v>
      </c>
      <c r="O16" s="139" t="str">
        <f t="shared" si="0"/>
        <v/>
      </c>
      <c r="P16" s="358">
        <v>9</v>
      </c>
      <c r="R16" s="439" t="str">
        <f t="shared" si="1"/>
        <v>_</v>
      </c>
      <c r="S16" s="439" t="str">
        <f t="shared" si="2"/>
        <v>_</v>
      </c>
      <c r="T16" s="438" t="e">
        <f>IF(MID($E16, 1, 3)="C01", VLOOKUP(MID($G16, 1, 2),燃料種!$A$1:$F$33,6,FALSE),VLOOKUP($F16,排出活動区分!$D$1:$H$503,2,FALSE))</f>
        <v>#N/A</v>
      </c>
    </row>
    <row r="17" spans="1:20" ht="12" customHeight="1">
      <c r="A17" s="414"/>
      <c r="B17" s="124"/>
      <c r="C17" s="81"/>
      <c r="D17" s="82"/>
      <c r="E17" s="83"/>
      <c r="F17" s="84"/>
      <c r="G17" s="85"/>
      <c r="H17" s="197"/>
      <c r="I17" s="159" t="str">
        <f t="shared" si="3"/>
        <v/>
      </c>
      <c r="J17" s="160" t="str">
        <f>IF($S17="_","",VLOOKUP($S17,燃料種設定!$F$2:$I$1857,4,FALSE))</f>
        <v/>
      </c>
      <c r="K17" s="159" t="str">
        <f>IF(E17="","",IF(OR(G17="",G17="―"),"―",VLOOKUP(LEFT($G17,2),燃料種!$A$1:$D$38,4,FALSE)))</f>
        <v/>
      </c>
      <c r="L17" s="160" t="str">
        <f>IF($R17="_","",VLOOKUP($R17,排出活動区分!$F$2:$G$503,2,FALSE))</f>
        <v/>
      </c>
      <c r="M17" s="159" t="str">
        <f>IF($R17="_","",VLOOKUP($R17,排出活動区分!$F$2:$H$503,3,FALSE))</f>
        <v/>
      </c>
      <c r="N17" s="192">
        <v>25</v>
      </c>
      <c r="O17" s="139" t="str">
        <f t="shared" ref="O17:O31" si="4">IF(F17="","",IF(J17="―",IF(L17="―",ROUND(H17*N17,4),ROUND(H17*L17*N17,4)),IF(L17="―",ROUND(H17*J17*N17,4),ROUND(H17*J17*L17*N17,4))))</f>
        <v/>
      </c>
      <c r="P17" s="358">
        <v>10</v>
      </c>
      <c r="R17" s="439" t="str">
        <f t="shared" ref="R17:R31" si="5">LEFT(E17,3)&amp;"_"&amp;LEFT(F17,5)</f>
        <v>_</v>
      </c>
      <c r="S17" s="439" t="str">
        <f t="shared" ref="S17:S31" si="6">LEFT(F17,5)&amp;"_"&amp;LEFT(G17,2)</f>
        <v>_</v>
      </c>
      <c r="T17" s="438" t="e">
        <f>IF(MID($E17, 1, 3)="C01", VLOOKUP(MID($G17, 1, 2),燃料種!$A$1:$F$33,6,FALSE),VLOOKUP($F17,排出活動区分!$D$1:$H$503,2,FALSE))</f>
        <v>#N/A</v>
      </c>
    </row>
    <row r="18" spans="1:20" ht="12" customHeight="1">
      <c r="A18" s="414"/>
      <c r="B18" s="124"/>
      <c r="C18" s="81"/>
      <c r="D18" s="82"/>
      <c r="E18" s="83"/>
      <c r="F18" s="84"/>
      <c r="G18" s="85"/>
      <c r="H18" s="197"/>
      <c r="I18" s="159" t="str">
        <f t="shared" si="3"/>
        <v/>
      </c>
      <c r="J18" s="160" t="str">
        <f>IF($S18="_","",VLOOKUP($S18,燃料種設定!$F$2:$I$1857,4,FALSE))</f>
        <v/>
      </c>
      <c r="K18" s="159" t="str">
        <f>IF(E18="","",IF(OR(G18="",G18="―"),"―",VLOOKUP(LEFT($G18,2),燃料種!$A$1:$D$38,4,FALSE)))</f>
        <v/>
      </c>
      <c r="L18" s="160" t="str">
        <f>IF($R18="_","",VLOOKUP($R18,排出活動区分!$F$2:$G$503,2,FALSE))</f>
        <v/>
      </c>
      <c r="M18" s="159" t="str">
        <f>IF($R18="_","",VLOOKUP($R18,排出活動区分!$F$2:$H$503,3,FALSE))</f>
        <v/>
      </c>
      <c r="N18" s="192">
        <v>25</v>
      </c>
      <c r="O18" s="139" t="str">
        <f t="shared" si="4"/>
        <v/>
      </c>
      <c r="P18" s="358">
        <v>11</v>
      </c>
      <c r="Q18" s="499"/>
      <c r="R18" s="439" t="str">
        <f t="shared" si="5"/>
        <v>_</v>
      </c>
      <c r="S18" s="439" t="str">
        <f t="shared" si="6"/>
        <v>_</v>
      </c>
      <c r="T18" s="438" t="e">
        <f>IF(MID($E18, 1, 3)="C01", VLOOKUP(MID($G18, 1, 2),燃料種!$A$1:$F$33,6,FALSE),VLOOKUP($F18,排出活動区分!$D$1:$H$503,2,FALSE))</f>
        <v>#N/A</v>
      </c>
    </row>
    <row r="19" spans="1:20" ht="12" customHeight="1">
      <c r="A19" s="414"/>
      <c r="B19" s="124"/>
      <c r="C19" s="81"/>
      <c r="D19" s="82"/>
      <c r="E19" s="83"/>
      <c r="F19" s="84"/>
      <c r="G19" s="85"/>
      <c r="H19" s="197"/>
      <c r="I19" s="159" t="str">
        <f t="shared" si="3"/>
        <v/>
      </c>
      <c r="J19" s="160" t="str">
        <f>IF($S19="_","",VLOOKUP($S19,燃料種設定!$F$2:$I$1857,4,FALSE))</f>
        <v/>
      </c>
      <c r="K19" s="159" t="str">
        <f>IF(E19="","",IF(OR(G19="",G19="―"),"―",VLOOKUP(LEFT($G19,2),燃料種!$A$1:$D$38,4,FALSE)))</f>
        <v/>
      </c>
      <c r="L19" s="160" t="str">
        <f>IF($R19="_","",VLOOKUP($R19,排出活動区分!$F$2:$G$503,2,FALSE))</f>
        <v/>
      </c>
      <c r="M19" s="159" t="str">
        <f>IF($R19="_","",VLOOKUP($R19,排出活動区分!$F$2:$H$503,3,FALSE))</f>
        <v/>
      </c>
      <c r="N19" s="192">
        <v>25</v>
      </c>
      <c r="O19" s="139" t="str">
        <f t="shared" si="4"/>
        <v/>
      </c>
      <c r="P19" s="358">
        <v>12</v>
      </c>
      <c r="Q19" s="499"/>
      <c r="R19" s="439" t="str">
        <f t="shared" si="5"/>
        <v>_</v>
      </c>
      <c r="S19" s="439" t="str">
        <f t="shared" si="6"/>
        <v>_</v>
      </c>
      <c r="T19" s="438" t="e">
        <f>IF(MID($E19, 1, 3)="C01", VLOOKUP(MID($G19, 1, 2),燃料種!$A$1:$F$33,6,FALSE),VLOOKUP($F19,排出活動区分!$D$1:$H$503,2,FALSE))</f>
        <v>#N/A</v>
      </c>
    </row>
    <row r="20" spans="1:20" ht="12" hidden="1" customHeight="1">
      <c r="A20" s="414"/>
      <c r="B20" s="124"/>
      <c r="C20" s="81"/>
      <c r="D20" s="82"/>
      <c r="E20" s="83"/>
      <c r="F20" s="84"/>
      <c r="G20" s="85"/>
      <c r="H20" s="197"/>
      <c r="I20" s="159" t="str">
        <f t="shared" si="3"/>
        <v/>
      </c>
      <c r="J20" s="160" t="str">
        <f>IF($S20="_","",VLOOKUP($S20,燃料種設定!$F$2:$I$1857,4,FALSE))</f>
        <v/>
      </c>
      <c r="K20" s="159" t="str">
        <f>IF(E20="","",IF(OR(G20="",G20="―"),"―",VLOOKUP(LEFT($G20,2),燃料種!$A$1:$D$38,4,FALSE)))</f>
        <v/>
      </c>
      <c r="L20" s="160" t="str">
        <f>IF($R20="_","",VLOOKUP($R20,排出活動区分!$F$2:$G$503,2,FALSE))</f>
        <v/>
      </c>
      <c r="M20" s="159" t="str">
        <f>IF($R20="_","",VLOOKUP($R20,排出活動区分!$F$2:$H$503,3,FALSE))</f>
        <v/>
      </c>
      <c r="N20" s="192">
        <v>25</v>
      </c>
      <c r="O20" s="139" t="str">
        <f t="shared" si="4"/>
        <v/>
      </c>
      <c r="P20" s="358">
        <v>13</v>
      </c>
      <c r="Q20" s="499"/>
      <c r="R20" s="439" t="str">
        <f t="shared" si="5"/>
        <v>_</v>
      </c>
      <c r="S20" s="439" t="str">
        <f t="shared" si="6"/>
        <v>_</v>
      </c>
      <c r="T20" s="438" t="e">
        <f>IF(MID($E20, 1, 3)="C01", VLOOKUP(MID($G20, 1, 2),燃料種!$A$1:$F$33,6,FALSE),VLOOKUP($F20,排出活動区分!$D$1:$H$503,2,FALSE))</f>
        <v>#N/A</v>
      </c>
    </row>
    <row r="21" spans="1:20" ht="12" hidden="1" customHeight="1">
      <c r="A21" s="414"/>
      <c r="B21" s="124"/>
      <c r="C21" s="81"/>
      <c r="D21" s="82"/>
      <c r="E21" s="83"/>
      <c r="F21" s="84"/>
      <c r="G21" s="85"/>
      <c r="H21" s="197"/>
      <c r="I21" s="159" t="str">
        <f t="shared" si="3"/>
        <v/>
      </c>
      <c r="J21" s="160" t="str">
        <f>IF($S21="_","",VLOOKUP($S21,燃料種設定!$F$2:$I$1857,4,FALSE))</f>
        <v/>
      </c>
      <c r="K21" s="159" t="str">
        <f>IF(E21="","",IF(OR(G21="",G21="―"),"―",VLOOKUP(LEFT($G21,2),燃料種!$A$1:$D$38,4,FALSE)))</f>
        <v/>
      </c>
      <c r="L21" s="160" t="str">
        <f>IF($R21="_","",VLOOKUP($R21,排出活動区分!$F$2:$G$503,2,FALSE))</f>
        <v/>
      </c>
      <c r="M21" s="159" t="str">
        <f>IF($R21="_","",VLOOKUP($R21,排出活動区分!$F$2:$H$503,3,FALSE))</f>
        <v/>
      </c>
      <c r="N21" s="192">
        <v>25</v>
      </c>
      <c r="O21" s="139" t="str">
        <f t="shared" si="4"/>
        <v/>
      </c>
      <c r="P21" s="358">
        <v>14</v>
      </c>
      <c r="Q21" s="499"/>
      <c r="R21" s="439" t="str">
        <f t="shared" si="5"/>
        <v>_</v>
      </c>
      <c r="S21" s="439" t="str">
        <f t="shared" si="6"/>
        <v>_</v>
      </c>
      <c r="T21" s="438" t="e">
        <f>IF(MID($E21, 1, 3)="C01", VLOOKUP(MID($G21, 1, 2),燃料種!$A$1:$F$33,6,FALSE),VLOOKUP($F21,排出活動区分!$D$1:$H$503,2,FALSE))</f>
        <v>#N/A</v>
      </c>
    </row>
    <row r="22" spans="1:20" ht="12" hidden="1" customHeight="1">
      <c r="A22" s="414"/>
      <c r="B22" s="124"/>
      <c r="C22" s="81"/>
      <c r="D22" s="82"/>
      <c r="E22" s="83"/>
      <c r="F22" s="84"/>
      <c r="G22" s="85"/>
      <c r="H22" s="197"/>
      <c r="I22" s="159" t="str">
        <f t="shared" si="3"/>
        <v/>
      </c>
      <c r="J22" s="160" t="str">
        <f>IF($S22="_","",VLOOKUP($S22,燃料種設定!$F$2:$I$1857,4,FALSE))</f>
        <v/>
      </c>
      <c r="K22" s="159" t="str">
        <f>IF(E22="","",IF(OR(G22="",G22="―"),"―",VLOOKUP(LEFT($G22,2),燃料種!$A$1:$D$38,4,FALSE)))</f>
        <v/>
      </c>
      <c r="L22" s="160" t="str">
        <f>IF($R22="_","",VLOOKUP($R22,排出活動区分!$F$2:$G$503,2,FALSE))</f>
        <v/>
      </c>
      <c r="M22" s="159" t="str">
        <f>IF($R22="_","",VLOOKUP($R22,排出活動区分!$F$2:$H$503,3,FALSE))</f>
        <v/>
      </c>
      <c r="N22" s="192">
        <v>25</v>
      </c>
      <c r="O22" s="139" t="str">
        <f t="shared" si="4"/>
        <v/>
      </c>
      <c r="P22" s="358">
        <v>15</v>
      </c>
      <c r="Q22" s="499"/>
      <c r="R22" s="439" t="str">
        <f t="shared" si="5"/>
        <v>_</v>
      </c>
      <c r="S22" s="439" t="str">
        <f t="shared" si="6"/>
        <v>_</v>
      </c>
      <c r="T22" s="438" t="e">
        <f>IF(MID($E22, 1, 3)="C01", VLOOKUP(MID($G22, 1, 2),燃料種!$A$1:$F$33,6,FALSE),VLOOKUP($F22,排出活動区分!$D$1:$H$503,2,FALSE))</f>
        <v>#N/A</v>
      </c>
    </row>
    <row r="23" spans="1:20" ht="12" hidden="1" customHeight="1">
      <c r="A23" s="414"/>
      <c r="B23" s="124"/>
      <c r="C23" s="81"/>
      <c r="D23" s="82"/>
      <c r="E23" s="83"/>
      <c r="F23" s="84"/>
      <c r="G23" s="85"/>
      <c r="H23" s="197"/>
      <c r="I23" s="159" t="str">
        <f t="shared" si="3"/>
        <v/>
      </c>
      <c r="J23" s="160" t="str">
        <f>IF($S23="_","",VLOOKUP($S23,燃料種設定!$F$2:$I$1857,4,FALSE))</f>
        <v/>
      </c>
      <c r="K23" s="159" t="str">
        <f>IF(E23="","",IF(OR(G23="",G23="―"),"―",VLOOKUP(LEFT($G23,2),燃料種!$A$1:$D$38,4,FALSE)))</f>
        <v/>
      </c>
      <c r="L23" s="160" t="str">
        <f>IF($R23="_","",VLOOKUP($R23,排出活動区分!$F$2:$G$503,2,FALSE))</f>
        <v/>
      </c>
      <c r="M23" s="159" t="str">
        <f>IF($R23="_","",VLOOKUP($R23,排出活動区分!$F$2:$H$503,3,FALSE))</f>
        <v/>
      </c>
      <c r="N23" s="192">
        <v>25</v>
      </c>
      <c r="O23" s="139" t="str">
        <f t="shared" si="4"/>
        <v/>
      </c>
      <c r="P23" s="358">
        <v>16</v>
      </c>
      <c r="Q23" s="499"/>
      <c r="R23" s="439" t="str">
        <f t="shared" si="5"/>
        <v>_</v>
      </c>
      <c r="S23" s="439" t="str">
        <f t="shared" si="6"/>
        <v>_</v>
      </c>
      <c r="T23" s="438" t="e">
        <f>IF(MID($E23, 1, 3)="C01", VLOOKUP(MID($G23, 1, 2),燃料種!$A$1:$F$33,6,FALSE),VLOOKUP($F23,排出活動区分!$D$1:$H$503,2,FALSE))</f>
        <v>#N/A</v>
      </c>
    </row>
    <row r="24" spans="1:20" ht="12" hidden="1" customHeight="1">
      <c r="A24" s="414"/>
      <c r="B24" s="124"/>
      <c r="C24" s="81"/>
      <c r="D24" s="82"/>
      <c r="E24" s="83"/>
      <c r="F24" s="84"/>
      <c r="G24" s="85"/>
      <c r="H24" s="197"/>
      <c r="I24" s="159" t="str">
        <f t="shared" si="3"/>
        <v/>
      </c>
      <c r="J24" s="160" t="str">
        <f>IF($S24="_","",VLOOKUP($S24,燃料種設定!$F$2:$I$1857,4,FALSE))</f>
        <v/>
      </c>
      <c r="K24" s="159" t="str">
        <f>IF(E24="","",IF(OR(G24="",G24="―"),"―",VLOOKUP(LEFT($G24,2),燃料種!$A$1:$D$38,4,FALSE)))</f>
        <v/>
      </c>
      <c r="L24" s="160" t="str">
        <f>IF($R24="_","",VLOOKUP($R24,排出活動区分!$F$2:$G$503,2,FALSE))</f>
        <v/>
      </c>
      <c r="M24" s="159" t="str">
        <f>IF($R24="_","",VLOOKUP($R24,排出活動区分!$F$2:$H$503,3,FALSE))</f>
        <v/>
      </c>
      <c r="N24" s="192">
        <v>25</v>
      </c>
      <c r="O24" s="139" t="str">
        <f t="shared" si="4"/>
        <v/>
      </c>
      <c r="P24" s="358">
        <v>17</v>
      </c>
      <c r="Q24" s="499"/>
      <c r="R24" s="439" t="str">
        <f t="shared" si="5"/>
        <v>_</v>
      </c>
      <c r="S24" s="439" t="str">
        <f t="shared" si="6"/>
        <v>_</v>
      </c>
      <c r="T24" s="438" t="e">
        <f>IF(MID($E24, 1, 3)="C01", VLOOKUP(MID($G24, 1, 2),燃料種!$A$1:$F$33,6,FALSE),VLOOKUP($F24,排出活動区分!$D$1:$H$503,2,FALSE))</f>
        <v>#N/A</v>
      </c>
    </row>
    <row r="25" spans="1:20" ht="12" hidden="1" customHeight="1">
      <c r="A25" s="414"/>
      <c r="B25" s="124"/>
      <c r="C25" s="81"/>
      <c r="D25" s="82"/>
      <c r="E25" s="83"/>
      <c r="F25" s="84"/>
      <c r="G25" s="85"/>
      <c r="H25" s="197"/>
      <c r="I25" s="159" t="str">
        <f t="shared" si="3"/>
        <v/>
      </c>
      <c r="J25" s="160" t="str">
        <f>IF($S25="_","",VLOOKUP($S25,燃料種設定!$F$2:$I$1857,4,FALSE))</f>
        <v/>
      </c>
      <c r="K25" s="159" t="str">
        <f>IF(E25="","",IF(OR(G25="",G25="―"),"―",VLOOKUP(LEFT($G25,2),燃料種!$A$1:$D$38,4,FALSE)))</f>
        <v/>
      </c>
      <c r="L25" s="160" t="str">
        <f>IF($R25="_","",VLOOKUP($R25,排出活動区分!$F$2:$G$503,2,FALSE))</f>
        <v/>
      </c>
      <c r="M25" s="159" t="str">
        <f>IF($R25="_","",VLOOKUP($R25,排出活動区分!$F$2:$H$503,3,FALSE))</f>
        <v/>
      </c>
      <c r="N25" s="192">
        <v>25</v>
      </c>
      <c r="O25" s="139" t="str">
        <f t="shared" si="4"/>
        <v/>
      </c>
      <c r="P25" s="358">
        <v>18</v>
      </c>
      <c r="Q25" s="499"/>
      <c r="R25" s="439" t="str">
        <f t="shared" si="5"/>
        <v>_</v>
      </c>
      <c r="S25" s="439" t="str">
        <f t="shared" si="6"/>
        <v>_</v>
      </c>
      <c r="T25" s="438" t="e">
        <f>IF(MID($E25, 1, 3)="C01", VLOOKUP(MID($G25, 1, 2),燃料種!$A$1:$F$33,6,FALSE),VLOOKUP($F25,排出活動区分!$D$1:$H$503,2,FALSE))</f>
        <v>#N/A</v>
      </c>
    </row>
    <row r="26" spans="1:20" ht="12" hidden="1" customHeight="1">
      <c r="A26" s="414"/>
      <c r="B26" s="124"/>
      <c r="C26" s="81"/>
      <c r="D26" s="82"/>
      <c r="E26" s="83"/>
      <c r="F26" s="84"/>
      <c r="G26" s="85"/>
      <c r="H26" s="197"/>
      <c r="I26" s="159" t="str">
        <f t="shared" si="3"/>
        <v/>
      </c>
      <c r="J26" s="160" t="str">
        <f>IF($S26="_","",VLOOKUP($S26,燃料種設定!$F$2:$I$1857,4,FALSE))</f>
        <v/>
      </c>
      <c r="K26" s="159" t="str">
        <f>IF(E26="","",IF(OR(G26="",G26="―"),"―",VLOOKUP(LEFT($G26,2),燃料種!$A$1:$D$38,4,FALSE)))</f>
        <v/>
      </c>
      <c r="L26" s="160" t="str">
        <f>IF($R26="_","",VLOOKUP($R26,排出活動区分!$F$2:$G$503,2,FALSE))</f>
        <v/>
      </c>
      <c r="M26" s="159" t="str">
        <f>IF($R26="_","",VLOOKUP($R26,排出活動区分!$F$2:$H$503,3,FALSE))</f>
        <v/>
      </c>
      <c r="N26" s="192">
        <v>25</v>
      </c>
      <c r="O26" s="139" t="str">
        <f t="shared" si="4"/>
        <v/>
      </c>
      <c r="P26" s="358">
        <v>19</v>
      </c>
      <c r="Q26" s="499"/>
      <c r="R26" s="439" t="str">
        <f t="shared" si="5"/>
        <v>_</v>
      </c>
      <c r="S26" s="439" t="str">
        <f t="shared" si="6"/>
        <v>_</v>
      </c>
      <c r="T26" s="438" t="e">
        <f>IF(MID($E26, 1, 3)="C01", VLOOKUP(MID($G26, 1, 2),燃料種!$A$1:$F$33,6,FALSE),VLOOKUP($F26,排出活動区分!$D$1:$H$503,2,FALSE))</f>
        <v>#N/A</v>
      </c>
    </row>
    <row r="27" spans="1:20" ht="12" hidden="1" customHeight="1">
      <c r="A27" s="414"/>
      <c r="B27" s="124"/>
      <c r="C27" s="81"/>
      <c r="D27" s="82"/>
      <c r="E27" s="83"/>
      <c r="F27" s="84"/>
      <c r="G27" s="85"/>
      <c r="H27" s="197"/>
      <c r="I27" s="159" t="str">
        <f t="shared" si="3"/>
        <v/>
      </c>
      <c r="J27" s="160" t="str">
        <f>IF($S27="_","",VLOOKUP($S27,燃料種設定!$F$2:$I$1857,4,FALSE))</f>
        <v/>
      </c>
      <c r="K27" s="159" t="str">
        <f>IF(E27="","",IF(OR(G27="",G27="―"),"―",VLOOKUP(LEFT($G27,2),燃料種!$A$1:$D$38,4,FALSE)))</f>
        <v/>
      </c>
      <c r="L27" s="160" t="str">
        <f>IF($R27="_","",VLOOKUP($R27,排出活動区分!$F$2:$G$503,2,FALSE))</f>
        <v/>
      </c>
      <c r="M27" s="159" t="str">
        <f>IF($R27="_","",VLOOKUP($R27,排出活動区分!$F$2:$H$503,3,FALSE))</f>
        <v/>
      </c>
      <c r="N27" s="192">
        <v>25</v>
      </c>
      <c r="O27" s="139" t="str">
        <f t="shared" si="4"/>
        <v/>
      </c>
      <c r="P27" s="358">
        <v>20</v>
      </c>
      <c r="Q27" s="499"/>
      <c r="R27" s="439" t="str">
        <f t="shared" si="5"/>
        <v>_</v>
      </c>
      <c r="S27" s="439" t="str">
        <f t="shared" si="6"/>
        <v>_</v>
      </c>
      <c r="T27" s="438" t="e">
        <f>IF(MID($E27, 1, 3)="C01", VLOOKUP(MID($G27, 1, 2),燃料種!$A$1:$F$33,6,FALSE),VLOOKUP($F27,排出活動区分!$D$1:$H$503,2,FALSE))</f>
        <v>#N/A</v>
      </c>
    </row>
    <row r="28" spans="1:20" ht="12" hidden="1" customHeight="1">
      <c r="A28" s="414"/>
      <c r="B28" s="124"/>
      <c r="C28" s="81"/>
      <c r="D28" s="82"/>
      <c r="E28" s="83"/>
      <c r="F28" s="84"/>
      <c r="G28" s="85"/>
      <c r="H28" s="197"/>
      <c r="I28" s="159" t="str">
        <f t="shared" si="3"/>
        <v/>
      </c>
      <c r="J28" s="160" t="str">
        <f>IF($S28="_","",VLOOKUP($S28,燃料種設定!$F$2:$I$1857,4,FALSE))</f>
        <v/>
      </c>
      <c r="K28" s="159" t="str">
        <f>IF(E28="","",IF(OR(G28="",G28="―"),"―",VLOOKUP(LEFT($G28,2),燃料種!$A$1:$D$38,4,FALSE)))</f>
        <v/>
      </c>
      <c r="L28" s="160" t="str">
        <f>IF($R28="_","",VLOOKUP($R28,排出活動区分!$F$2:$G$503,2,FALSE))</f>
        <v/>
      </c>
      <c r="M28" s="159" t="str">
        <f>IF($R28="_","",VLOOKUP($R28,排出活動区分!$F$2:$H$503,3,FALSE))</f>
        <v/>
      </c>
      <c r="N28" s="192">
        <v>25</v>
      </c>
      <c r="O28" s="139" t="str">
        <f t="shared" si="4"/>
        <v/>
      </c>
      <c r="P28" s="358">
        <v>21</v>
      </c>
      <c r="Q28" s="499"/>
      <c r="R28" s="439" t="str">
        <f t="shared" si="5"/>
        <v>_</v>
      </c>
      <c r="S28" s="439" t="str">
        <f t="shared" si="6"/>
        <v>_</v>
      </c>
      <c r="T28" s="438" t="e">
        <f>IF(MID($E28, 1, 3)="C01", VLOOKUP(MID($G28, 1, 2),燃料種!$A$1:$F$33,6,FALSE),VLOOKUP($F28,排出活動区分!$D$1:$H$503,2,FALSE))</f>
        <v>#N/A</v>
      </c>
    </row>
    <row r="29" spans="1:20" ht="12" hidden="1" customHeight="1">
      <c r="A29" s="414"/>
      <c r="B29" s="124"/>
      <c r="C29" s="81"/>
      <c r="D29" s="82"/>
      <c r="E29" s="83"/>
      <c r="F29" s="84"/>
      <c r="G29" s="85"/>
      <c r="H29" s="197"/>
      <c r="I29" s="159" t="str">
        <f t="shared" si="3"/>
        <v/>
      </c>
      <c r="J29" s="160" t="str">
        <f>IF($S29="_","",VLOOKUP($S29,燃料種設定!$F$2:$I$1857,4,FALSE))</f>
        <v/>
      </c>
      <c r="K29" s="159" t="str">
        <f>IF(E29="","",IF(OR(G29="",G29="―"),"―",VLOOKUP(LEFT($G29,2),燃料種!$A$1:$D$38,4,FALSE)))</f>
        <v/>
      </c>
      <c r="L29" s="160" t="str">
        <f>IF($R29="_","",VLOOKUP($R29,排出活動区分!$F$2:$G$503,2,FALSE))</f>
        <v/>
      </c>
      <c r="M29" s="159" t="str">
        <f>IF($R29="_","",VLOOKUP($R29,排出活動区分!$F$2:$H$503,3,FALSE))</f>
        <v/>
      </c>
      <c r="N29" s="192">
        <v>25</v>
      </c>
      <c r="O29" s="139" t="str">
        <f t="shared" si="4"/>
        <v/>
      </c>
      <c r="P29" s="358">
        <v>22</v>
      </c>
      <c r="Q29" s="499"/>
      <c r="R29" s="439" t="str">
        <f t="shared" si="5"/>
        <v>_</v>
      </c>
      <c r="S29" s="439" t="str">
        <f t="shared" si="6"/>
        <v>_</v>
      </c>
      <c r="T29" s="438" t="e">
        <f>IF(MID($E29, 1, 3)="C01", VLOOKUP(MID($G29, 1, 2),燃料種!$A$1:$F$33,6,FALSE),VLOOKUP($F29,排出活動区分!$D$1:$H$503,2,FALSE))</f>
        <v>#N/A</v>
      </c>
    </row>
    <row r="30" spans="1:20" ht="12" hidden="1" customHeight="1">
      <c r="A30" s="414"/>
      <c r="B30" s="124"/>
      <c r="C30" s="81"/>
      <c r="D30" s="82"/>
      <c r="E30" s="83"/>
      <c r="F30" s="84"/>
      <c r="G30" s="85"/>
      <c r="H30" s="197"/>
      <c r="I30" s="159" t="str">
        <f t="shared" si="3"/>
        <v/>
      </c>
      <c r="J30" s="160" t="str">
        <f>IF($S30="_","",VLOOKUP($S30,燃料種設定!$F$2:$I$1857,4,FALSE))</f>
        <v/>
      </c>
      <c r="K30" s="159" t="str">
        <f>IF(E30="","",IF(OR(G30="",G30="―"),"―",VLOOKUP(LEFT($G30,2),燃料種!$A$1:$D$38,4,FALSE)))</f>
        <v/>
      </c>
      <c r="L30" s="160" t="str">
        <f>IF($R30="_","",VLOOKUP($R30,排出活動区分!$F$2:$G$503,2,FALSE))</f>
        <v/>
      </c>
      <c r="M30" s="159" t="str">
        <f>IF($R30="_","",VLOOKUP($R30,排出活動区分!$F$2:$H$503,3,FALSE))</f>
        <v/>
      </c>
      <c r="N30" s="192">
        <v>25</v>
      </c>
      <c r="O30" s="139" t="str">
        <f t="shared" si="4"/>
        <v/>
      </c>
      <c r="P30" s="358">
        <v>23</v>
      </c>
      <c r="Q30" s="499"/>
      <c r="R30" s="439" t="str">
        <f t="shared" si="5"/>
        <v>_</v>
      </c>
      <c r="S30" s="439" t="str">
        <f t="shared" si="6"/>
        <v>_</v>
      </c>
      <c r="T30" s="438" t="e">
        <f>IF(MID($E30, 1, 3)="C01", VLOOKUP(MID($G30, 1, 2),燃料種!$A$1:$F$33,6,FALSE),VLOOKUP($F30,排出活動区分!$D$1:$H$503,2,FALSE))</f>
        <v>#N/A</v>
      </c>
    </row>
    <row r="31" spans="1:20" ht="12" hidden="1" customHeight="1">
      <c r="A31" s="414"/>
      <c r="B31" s="124"/>
      <c r="C31" s="81"/>
      <c r="D31" s="82"/>
      <c r="E31" s="83"/>
      <c r="F31" s="84"/>
      <c r="G31" s="85"/>
      <c r="H31" s="197"/>
      <c r="I31" s="159" t="str">
        <f t="shared" si="3"/>
        <v/>
      </c>
      <c r="J31" s="160" t="str">
        <f>IF($S31="_","",VLOOKUP($S31,燃料種設定!$F$2:$I$1857,4,FALSE))</f>
        <v/>
      </c>
      <c r="K31" s="159" t="str">
        <f>IF(E31="","",IF(OR(G31="",G31="―"),"―",VLOOKUP(LEFT($G31,2),燃料種!$A$1:$D$38,4,FALSE)))</f>
        <v/>
      </c>
      <c r="L31" s="160" t="str">
        <f>IF($R31="_","",VLOOKUP($R31,排出活動区分!$F$2:$G$503,2,FALSE))</f>
        <v/>
      </c>
      <c r="M31" s="159" t="str">
        <f>IF($R31="_","",VLOOKUP($R31,排出活動区分!$F$2:$H$503,3,FALSE))</f>
        <v/>
      </c>
      <c r="N31" s="192">
        <v>25</v>
      </c>
      <c r="O31" s="139" t="str">
        <f t="shared" si="4"/>
        <v/>
      </c>
      <c r="P31" s="358">
        <v>24</v>
      </c>
      <c r="Q31" s="499"/>
      <c r="R31" s="439" t="str">
        <f t="shared" si="5"/>
        <v>_</v>
      </c>
      <c r="S31" s="439" t="str">
        <f t="shared" si="6"/>
        <v>_</v>
      </c>
      <c r="T31" s="438" t="e">
        <f>IF(MID($E31, 1, 3)="C01", VLOOKUP(MID($G31, 1, 2),燃料種!$A$1:$F$33,6,FALSE),VLOOKUP($F31,排出活動区分!$D$1:$H$503,2,FALSE))</f>
        <v>#N/A</v>
      </c>
    </row>
    <row r="32" spans="1:20" ht="12" hidden="1" customHeight="1">
      <c r="A32" s="414"/>
      <c r="B32" s="124"/>
      <c r="C32" s="81"/>
      <c r="D32" s="82"/>
      <c r="E32" s="83"/>
      <c r="F32" s="84"/>
      <c r="G32" s="85"/>
      <c r="H32" s="197"/>
      <c r="I32" s="159" t="str">
        <f t="shared" si="3"/>
        <v/>
      </c>
      <c r="J32" s="160" t="str">
        <f>IF($S32="_","",VLOOKUP($S32,燃料種設定!$F$2:$I$1857,4,FALSE))</f>
        <v/>
      </c>
      <c r="K32" s="159" t="str">
        <f>IF(E32="","",IF(OR(G32="",G32="―"),"―",VLOOKUP(LEFT($G32,2),燃料種!$A$1:$D$38,4,FALSE)))</f>
        <v/>
      </c>
      <c r="L32" s="160" t="str">
        <f>IF($R32="_","",VLOOKUP($R32,排出活動区分!$F$2:$G$503,2,FALSE))</f>
        <v/>
      </c>
      <c r="M32" s="159" t="str">
        <f>IF($R32="_","",VLOOKUP($R32,排出活動区分!$F$2:$H$503,3,FALSE))</f>
        <v/>
      </c>
      <c r="N32" s="192">
        <v>25</v>
      </c>
      <c r="O32" s="139" t="str">
        <f>IF(F32="","",IF(J32="―",IF(L32="―",ROUND(H32*N32,4),ROUND(H32*L32*N32,4)),IF(L32="―",ROUND(H32*J32*N32,4),ROUND(H32*J32*L32*N32,4))))</f>
        <v/>
      </c>
      <c r="P32" s="358">
        <v>25</v>
      </c>
      <c r="Q32" s="499"/>
      <c r="R32" s="439" t="str">
        <f>LEFT(E32,3)&amp;"_"&amp;LEFT(F32,5)</f>
        <v>_</v>
      </c>
      <c r="S32" s="439" t="str">
        <f>LEFT(F32,5)&amp;"_"&amp;LEFT(G32,2)</f>
        <v>_</v>
      </c>
      <c r="T32" s="438" t="e">
        <f>IF(MID($E32, 1, 3)="C01", VLOOKUP(MID($G32, 1, 2),燃料種!$A$1:$F$33,6,FALSE),VLOOKUP($F32,排出活動区分!$D$1:$H$503,2,FALSE))</f>
        <v>#N/A</v>
      </c>
    </row>
    <row r="33" spans="1:19" ht="12" customHeight="1">
      <c r="A33" s="414"/>
      <c r="B33" s="124"/>
      <c r="C33" s="81"/>
      <c r="D33" s="82"/>
      <c r="E33" s="83"/>
      <c r="F33" s="84"/>
      <c r="G33" s="85"/>
      <c r="H33" s="197"/>
      <c r="I33" s="163"/>
      <c r="J33" s="111"/>
      <c r="K33" s="163"/>
      <c r="L33" s="111"/>
      <c r="M33" s="163"/>
      <c r="N33" s="192">
        <v>25</v>
      </c>
      <c r="O33" s="139" t="str">
        <f>IF(F33="","",IF(J33="―",IF(L33="―",ROUND(H33*N33,4),ROUND(H33*L33*N33,4)),IF(L33="―",ROUND(H33*J33*N33,4),ROUND(H33*J33*L33*N33,4))))</f>
        <v/>
      </c>
      <c r="P33" s="358">
        <v>26</v>
      </c>
      <c r="Q33" s="495" t="s">
        <v>1073</v>
      </c>
      <c r="R33" s="439" t="str">
        <f>LEFT(E33,3)&amp;"_"&amp;LEFT(F33,5)</f>
        <v>_</v>
      </c>
      <c r="S33" s="439" t="str">
        <f>LEFT(F33,5)&amp;"_"&amp;LEFT(G33,2)</f>
        <v>_</v>
      </c>
    </row>
    <row r="34" spans="1:19" ht="12" hidden="1" customHeight="1">
      <c r="A34" s="414"/>
      <c r="B34" s="124"/>
      <c r="C34" s="81"/>
      <c r="D34" s="82"/>
      <c r="E34" s="90"/>
      <c r="F34" s="91"/>
      <c r="G34" s="92"/>
      <c r="H34" s="111"/>
      <c r="I34" s="163"/>
      <c r="J34" s="111"/>
      <c r="K34" s="163"/>
      <c r="L34" s="111"/>
      <c r="M34" s="163"/>
      <c r="N34" s="192">
        <v>25</v>
      </c>
      <c r="O34" s="139" t="str">
        <f t="shared" ref="O34:O50" si="7">IF(F34="","",IF(J34="―",IF(L34="―",ROUND(H34*N34,4),ROUND(H34*L34*N34,4)),IF(L34="―",ROUND(H34*J34*N34,4),ROUND(H34*J34*L34*N34,4))))</f>
        <v/>
      </c>
      <c r="P34" s="358">
        <v>27</v>
      </c>
      <c r="R34" s="439" t="str">
        <f t="shared" ref="R34:R50" si="8">LEFT(E34,3)&amp;"_"&amp;LEFT(F34,5)</f>
        <v>_</v>
      </c>
      <c r="S34" s="439" t="str">
        <f t="shared" ref="S34:S50" si="9">LEFT(F34,5)&amp;"_"&amp;LEFT(G34,2)</f>
        <v>_</v>
      </c>
    </row>
    <row r="35" spans="1:19" ht="12" hidden="1" customHeight="1">
      <c r="A35" s="414"/>
      <c r="B35" s="124"/>
      <c r="C35" s="81"/>
      <c r="D35" s="82"/>
      <c r="E35" s="90"/>
      <c r="F35" s="91"/>
      <c r="G35" s="92"/>
      <c r="H35" s="111"/>
      <c r="I35" s="163"/>
      <c r="J35" s="111"/>
      <c r="K35" s="163"/>
      <c r="L35" s="111"/>
      <c r="M35" s="163"/>
      <c r="N35" s="192">
        <v>25</v>
      </c>
      <c r="O35" s="139" t="str">
        <f t="shared" si="7"/>
        <v/>
      </c>
      <c r="P35" s="358">
        <v>28</v>
      </c>
      <c r="R35" s="439" t="str">
        <f t="shared" si="8"/>
        <v>_</v>
      </c>
      <c r="S35" s="439" t="str">
        <f t="shared" si="9"/>
        <v>_</v>
      </c>
    </row>
    <row r="36" spans="1:19" ht="12" hidden="1" customHeight="1">
      <c r="A36" s="414"/>
      <c r="B36" s="124"/>
      <c r="C36" s="81"/>
      <c r="D36" s="82"/>
      <c r="E36" s="90"/>
      <c r="F36" s="91"/>
      <c r="G36" s="92"/>
      <c r="H36" s="111"/>
      <c r="I36" s="163"/>
      <c r="J36" s="111"/>
      <c r="K36" s="163"/>
      <c r="L36" s="111"/>
      <c r="M36" s="163"/>
      <c r="N36" s="192">
        <v>25</v>
      </c>
      <c r="O36" s="139" t="str">
        <f t="shared" si="7"/>
        <v/>
      </c>
      <c r="P36" s="358">
        <v>29</v>
      </c>
      <c r="Q36" s="499"/>
      <c r="R36" s="439" t="str">
        <f t="shared" si="8"/>
        <v>_</v>
      </c>
      <c r="S36" s="439" t="str">
        <f t="shared" si="9"/>
        <v>_</v>
      </c>
    </row>
    <row r="37" spans="1:19" ht="12" hidden="1" customHeight="1">
      <c r="A37" s="414"/>
      <c r="B37" s="124"/>
      <c r="C37" s="81"/>
      <c r="D37" s="82"/>
      <c r="E37" s="90"/>
      <c r="F37" s="91"/>
      <c r="G37" s="92"/>
      <c r="H37" s="111"/>
      <c r="I37" s="163"/>
      <c r="J37" s="111"/>
      <c r="K37" s="163"/>
      <c r="L37" s="111"/>
      <c r="M37" s="163"/>
      <c r="N37" s="192">
        <v>25</v>
      </c>
      <c r="O37" s="139" t="str">
        <f t="shared" si="7"/>
        <v/>
      </c>
      <c r="P37" s="358">
        <v>30</v>
      </c>
      <c r="Q37" s="499"/>
      <c r="R37" s="439" t="str">
        <f t="shared" si="8"/>
        <v>_</v>
      </c>
      <c r="S37" s="439" t="str">
        <f t="shared" si="9"/>
        <v>_</v>
      </c>
    </row>
    <row r="38" spans="1:19" ht="12" hidden="1" customHeight="1">
      <c r="A38" s="414"/>
      <c r="B38" s="124"/>
      <c r="C38" s="81"/>
      <c r="D38" s="82"/>
      <c r="E38" s="90"/>
      <c r="F38" s="91"/>
      <c r="G38" s="92"/>
      <c r="H38" s="111"/>
      <c r="I38" s="163"/>
      <c r="J38" s="111"/>
      <c r="K38" s="163"/>
      <c r="L38" s="111"/>
      <c r="M38" s="163"/>
      <c r="N38" s="192">
        <v>25</v>
      </c>
      <c r="O38" s="139" t="str">
        <f t="shared" si="7"/>
        <v/>
      </c>
      <c r="P38" s="358">
        <v>31</v>
      </c>
      <c r="Q38" s="499"/>
      <c r="R38" s="439" t="str">
        <f t="shared" si="8"/>
        <v>_</v>
      </c>
      <c r="S38" s="439" t="str">
        <f t="shared" si="9"/>
        <v>_</v>
      </c>
    </row>
    <row r="39" spans="1:19" ht="12" hidden="1" customHeight="1">
      <c r="A39" s="414"/>
      <c r="B39" s="124"/>
      <c r="C39" s="81"/>
      <c r="D39" s="82"/>
      <c r="E39" s="90"/>
      <c r="F39" s="91"/>
      <c r="G39" s="92"/>
      <c r="H39" s="111"/>
      <c r="I39" s="163"/>
      <c r="J39" s="111"/>
      <c r="K39" s="163"/>
      <c r="L39" s="111"/>
      <c r="M39" s="163"/>
      <c r="N39" s="192">
        <v>25</v>
      </c>
      <c r="O39" s="139" t="str">
        <f t="shared" si="7"/>
        <v/>
      </c>
      <c r="P39" s="358">
        <v>32</v>
      </c>
      <c r="Q39" s="499"/>
      <c r="R39" s="439" t="str">
        <f t="shared" si="8"/>
        <v>_</v>
      </c>
      <c r="S39" s="439" t="str">
        <f t="shared" si="9"/>
        <v>_</v>
      </c>
    </row>
    <row r="40" spans="1:19" ht="12" hidden="1" customHeight="1">
      <c r="A40" s="414"/>
      <c r="B40" s="124"/>
      <c r="C40" s="81"/>
      <c r="D40" s="82"/>
      <c r="E40" s="90"/>
      <c r="F40" s="91"/>
      <c r="G40" s="92"/>
      <c r="H40" s="111"/>
      <c r="I40" s="163"/>
      <c r="J40" s="111"/>
      <c r="K40" s="163"/>
      <c r="L40" s="111"/>
      <c r="M40" s="163"/>
      <c r="N40" s="192">
        <v>25</v>
      </c>
      <c r="O40" s="139" t="str">
        <f t="shared" si="7"/>
        <v/>
      </c>
      <c r="P40" s="358">
        <v>33</v>
      </c>
      <c r="Q40" s="499"/>
      <c r="R40" s="439" t="str">
        <f t="shared" si="8"/>
        <v>_</v>
      </c>
      <c r="S40" s="439" t="str">
        <f t="shared" si="9"/>
        <v>_</v>
      </c>
    </row>
    <row r="41" spans="1:19" ht="12" hidden="1" customHeight="1">
      <c r="A41" s="414"/>
      <c r="B41" s="124"/>
      <c r="C41" s="81"/>
      <c r="D41" s="82"/>
      <c r="E41" s="90"/>
      <c r="F41" s="91"/>
      <c r="G41" s="92"/>
      <c r="H41" s="111"/>
      <c r="I41" s="163"/>
      <c r="J41" s="111"/>
      <c r="K41" s="163"/>
      <c r="L41" s="111"/>
      <c r="M41" s="163"/>
      <c r="N41" s="192">
        <v>25</v>
      </c>
      <c r="O41" s="139" t="str">
        <f t="shared" si="7"/>
        <v/>
      </c>
      <c r="P41" s="358">
        <v>34</v>
      </c>
      <c r="Q41" s="499"/>
      <c r="R41" s="439" t="str">
        <f t="shared" si="8"/>
        <v>_</v>
      </c>
      <c r="S41" s="439" t="str">
        <f t="shared" si="9"/>
        <v>_</v>
      </c>
    </row>
    <row r="42" spans="1:19" ht="12" hidden="1" customHeight="1">
      <c r="A42" s="414"/>
      <c r="B42" s="124"/>
      <c r="C42" s="81"/>
      <c r="D42" s="82"/>
      <c r="E42" s="90"/>
      <c r="F42" s="91"/>
      <c r="G42" s="92"/>
      <c r="H42" s="111"/>
      <c r="I42" s="163"/>
      <c r="J42" s="111"/>
      <c r="K42" s="163"/>
      <c r="L42" s="111"/>
      <c r="M42" s="163"/>
      <c r="N42" s="192">
        <v>25</v>
      </c>
      <c r="O42" s="139" t="str">
        <f t="shared" si="7"/>
        <v/>
      </c>
      <c r="P42" s="358">
        <v>35</v>
      </c>
      <c r="Q42" s="499"/>
      <c r="R42" s="439" t="str">
        <f t="shared" si="8"/>
        <v>_</v>
      </c>
      <c r="S42" s="439" t="str">
        <f t="shared" si="9"/>
        <v>_</v>
      </c>
    </row>
    <row r="43" spans="1:19" ht="12" hidden="1" customHeight="1">
      <c r="A43" s="414"/>
      <c r="B43" s="124"/>
      <c r="C43" s="81"/>
      <c r="D43" s="82"/>
      <c r="E43" s="90"/>
      <c r="F43" s="91"/>
      <c r="G43" s="92"/>
      <c r="H43" s="111"/>
      <c r="I43" s="163"/>
      <c r="J43" s="111"/>
      <c r="K43" s="163"/>
      <c r="L43" s="111"/>
      <c r="M43" s="163"/>
      <c r="N43" s="192">
        <v>25</v>
      </c>
      <c r="O43" s="139" t="str">
        <f t="shared" si="7"/>
        <v/>
      </c>
      <c r="P43" s="358">
        <v>36</v>
      </c>
      <c r="Q43" s="499"/>
      <c r="R43" s="439" t="str">
        <f t="shared" si="8"/>
        <v>_</v>
      </c>
      <c r="S43" s="439" t="str">
        <f t="shared" si="9"/>
        <v>_</v>
      </c>
    </row>
    <row r="44" spans="1:19" ht="12" hidden="1" customHeight="1">
      <c r="A44" s="414"/>
      <c r="B44" s="124"/>
      <c r="C44" s="81"/>
      <c r="D44" s="82"/>
      <c r="E44" s="90"/>
      <c r="F44" s="91"/>
      <c r="G44" s="92"/>
      <c r="H44" s="111"/>
      <c r="I44" s="163"/>
      <c r="J44" s="111"/>
      <c r="K44" s="163"/>
      <c r="L44" s="111"/>
      <c r="M44" s="163"/>
      <c r="N44" s="192">
        <v>25</v>
      </c>
      <c r="O44" s="139" t="str">
        <f t="shared" si="7"/>
        <v/>
      </c>
      <c r="P44" s="358">
        <v>37</v>
      </c>
      <c r="Q44" s="499"/>
      <c r="R44" s="439" t="str">
        <f t="shared" si="8"/>
        <v>_</v>
      </c>
      <c r="S44" s="439" t="str">
        <f t="shared" si="9"/>
        <v>_</v>
      </c>
    </row>
    <row r="45" spans="1:19" ht="12" hidden="1" customHeight="1">
      <c r="A45" s="414"/>
      <c r="B45" s="124"/>
      <c r="C45" s="81"/>
      <c r="D45" s="82"/>
      <c r="E45" s="90"/>
      <c r="F45" s="91"/>
      <c r="G45" s="92"/>
      <c r="H45" s="111"/>
      <c r="I45" s="163"/>
      <c r="J45" s="111"/>
      <c r="K45" s="163"/>
      <c r="L45" s="111"/>
      <c r="M45" s="163"/>
      <c r="N45" s="192">
        <v>25</v>
      </c>
      <c r="O45" s="139" t="str">
        <f t="shared" si="7"/>
        <v/>
      </c>
      <c r="P45" s="358">
        <v>38</v>
      </c>
      <c r="Q45" s="499"/>
      <c r="R45" s="439" t="str">
        <f t="shared" si="8"/>
        <v>_</v>
      </c>
      <c r="S45" s="439" t="str">
        <f t="shared" si="9"/>
        <v>_</v>
      </c>
    </row>
    <row r="46" spans="1:19" ht="12" hidden="1" customHeight="1">
      <c r="A46" s="414"/>
      <c r="B46" s="124"/>
      <c r="C46" s="81"/>
      <c r="D46" s="82"/>
      <c r="E46" s="90"/>
      <c r="F46" s="91"/>
      <c r="G46" s="92"/>
      <c r="H46" s="111"/>
      <c r="I46" s="163"/>
      <c r="J46" s="111"/>
      <c r="K46" s="163"/>
      <c r="L46" s="111"/>
      <c r="M46" s="163"/>
      <c r="N46" s="192">
        <v>25</v>
      </c>
      <c r="O46" s="139" t="str">
        <f t="shared" si="7"/>
        <v/>
      </c>
      <c r="P46" s="358">
        <v>39</v>
      </c>
      <c r="Q46" s="499"/>
      <c r="R46" s="439" t="str">
        <f t="shared" si="8"/>
        <v>_</v>
      </c>
      <c r="S46" s="439" t="str">
        <f t="shared" si="9"/>
        <v>_</v>
      </c>
    </row>
    <row r="47" spans="1:19" ht="12" hidden="1" customHeight="1">
      <c r="A47" s="414"/>
      <c r="B47" s="124"/>
      <c r="C47" s="81"/>
      <c r="D47" s="82"/>
      <c r="E47" s="90"/>
      <c r="F47" s="91"/>
      <c r="G47" s="92"/>
      <c r="H47" s="111"/>
      <c r="I47" s="163"/>
      <c r="J47" s="111"/>
      <c r="K47" s="163"/>
      <c r="L47" s="111"/>
      <c r="M47" s="163"/>
      <c r="N47" s="192">
        <v>25</v>
      </c>
      <c r="O47" s="139" t="str">
        <f t="shared" si="7"/>
        <v/>
      </c>
      <c r="P47" s="358">
        <v>40</v>
      </c>
      <c r="Q47" s="499"/>
      <c r="R47" s="439" t="str">
        <f t="shared" si="8"/>
        <v>_</v>
      </c>
      <c r="S47" s="439" t="str">
        <f t="shared" si="9"/>
        <v>_</v>
      </c>
    </row>
    <row r="48" spans="1:19" ht="12" hidden="1" customHeight="1">
      <c r="A48" s="414"/>
      <c r="B48" s="124"/>
      <c r="C48" s="81"/>
      <c r="D48" s="82"/>
      <c r="E48" s="90"/>
      <c r="F48" s="91"/>
      <c r="G48" s="92"/>
      <c r="H48" s="111"/>
      <c r="I48" s="163"/>
      <c r="J48" s="111"/>
      <c r="K48" s="163"/>
      <c r="L48" s="111"/>
      <c r="M48" s="163"/>
      <c r="N48" s="192">
        <v>25</v>
      </c>
      <c r="O48" s="139" t="str">
        <f t="shared" si="7"/>
        <v/>
      </c>
      <c r="P48" s="358">
        <v>41</v>
      </c>
      <c r="Q48" s="499"/>
      <c r="R48" s="439" t="str">
        <f t="shared" si="8"/>
        <v>_</v>
      </c>
      <c r="S48" s="439" t="str">
        <f t="shared" si="9"/>
        <v>_</v>
      </c>
    </row>
    <row r="49" spans="1:20" ht="12" customHeight="1">
      <c r="A49" s="414"/>
      <c r="B49" s="124"/>
      <c r="C49" s="81"/>
      <c r="D49" s="82"/>
      <c r="E49" s="90"/>
      <c r="F49" s="91"/>
      <c r="G49" s="92"/>
      <c r="H49" s="111"/>
      <c r="I49" s="163"/>
      <c r="J49" s="111"/>
      <c r="K49" s="163"/>
      <c r="L49" s="111"/>
      <c r="M49" s="163"/>
      <c r="N49" s="192">
        <v>25</v>
      </c>
      <c r="O49" s="139" t="str">
        <f t="shared" si="7"/>
        <v/>
      </c>
      <c r="P49" s="358">
        <v>42</v>
      </c>
      <c r="Q49" s="499"/>
      <c r="R49" s="439" t="str">
        <f t="shared" si="8"/>
        <v>_</v>
      </c>
      <c r="S49" s="439" t="str">
        <f t="shared" si="9"/>
        <v>_</v>
      </c>
    </row>
    <row r="50" spans="1:20" ht="12" customHeight="1">
      <c r="A50" s="414"/>
      <c r="B50" s="124"/>
      <c r="C50" s="81"/>
      <c r="D50" s="82"/>
      <c r="E50" s="90"/>
      <c r="F50" s="91"/>
      <c r="G50" s="92"/>
      <c r="H50" s="111"/>
      <c r="I50" s="163"/>
      <c r="J50" s="111"/>
      <c r="K50" s="163"/>
      <c r="L50" s="111"/>
      <c r="M50" s="163"/>
      <c r="N50" s="192">
        <v>25</v>
      </c>
      <c r="O50" s="139" t="str">
        <f t="shared" si="7"/>
        <v/>
      </c>
      <c r="P50" s="358">
        <v>43</v>
      </c>
      <c r="Q50" s="499"/>
      <c r="R50" s="439" t="str">
        <f t="shared" si="8"/>
        <v>_</v>
      </c>
      <c r="S50" s="439" t="str">
        <f t="shared" si="9"/>
        <v>_</v>
      </c>
    </row>
    <row r="51" spans="1:20" ht="12" customHeight="1">
      <c r="A51" s="414"/>
      <c r="B51" s="124"/>
      <c r="C51" s="81"/>
      <c r="D51" s="82"/>
      <c r="E51" s="90"/>
      <c r="F51" s="91"/>
      <c r="G51" s="92"/>
      <c r="H51" s="111"/>
      <c r="I51" s="163"/>
      <c r="J51" s="111"/>
      <c r="K51" s="163"/>
      <c r="L51" s="111"/>
      <c r="M51" s="163"/>
      <c r="N51" s="192">
        <v>25</v>
      </c>
      <c r="O51" s="139" t="str">
        <f>IF(F51="","",IF(J51="―",IF(L51="―",ROUND(H51*N51,4),ROUND(H51*L51*N51,4)),IF(L51="―",ROUND(H51*J51*N51,4),ROUND(H51*J51*L51*N51,4))))</f>
        <v/>
      </c>
      <c r="P51" s="358">
        <v>44</v>
      </c>
      <c r="Q51" s="499"/>
      <c r="R51" s="439" t="str">
        <f t="shared" ref="R51:R62" si="10">LEFT(E51,3)&amp;"_"&amp;LEFT(F51,5)</f>
        <v>_</v>
      </c>
      <c r="S51" s="439" t="str">
        <f t="shared" ref="S51:S62" si="11">LEFT(F51,5)&amp;"_"&amp;LEFT(G51,2)</f>
        <v>_</v>
      </c>
    </row>
    <row r="52" spans="1:20" ht="12" customHeight="1" thickBot="1">
      <c r="A52" s="414"/>
      <c r="B52" s="125"/>
      <c r="C52" s="86"/>
      <c r="D52" s="87"/>
      <c r="E52" s="94"/>
      <c r="F52" s="88"/>
      <c r="G52" s="89"/>
      <c r="H52" s="164"/>
      <c r="I52" s="165"/>
      <c r="J52" s="113"/>
      <c r="K52" s="166"/>
      <c r="L52" s="164"/>
      <c r="M52" s="165"/>
      <c r="N52" s="192">
        <v>25</v>
      </c>
      <c r="O52" s="139" t="str">
        <f>IF(F52="","",IF(J52="―",IF(L52="―",ROUND(H52*N52,4),ROUND(H52*L52*N52,4)),IF(L52="―",ROUND(H52*J52*N52,4),ROUND(H52*J52*L52*N52,4))))</f>
        <v/>
      </c>
      <c r="P52" s="358">
        <v>45</v>
      </c>
      <c r="Q52" s="499"/>
      <c r="R52" s="439" t="str">
        <f t="shared" si="10"/>
        <v>_</v>
      </c>
      <c r="S52" s="439" t="str">
        <f t="shared" si="11"/>
        <v>_</v>
      </c>
    </row>
    <row r="53" spans="1:20" ht="17.850000000000001" customHeight="1" thickTop="1" thickBot="1">
      <c r="A53" s="414"/>
      <c r="B53" s="1051" t="s">
        <v>1267</v>
      </c>
      <c r="C53" s="1052"/>
      <c r="D53" s="1053"/>
      <c r="E53" s="1020" t="s">
        <v>1724</v>
      </c>
      <c r="F53" s="1021"/>
      <c r="G53" s="1022"/>
      <c r="H53" s="1018"/>
      <c r="I53" s="1019"/>
      <c r="J53" s="1018"/>
      <c r="K53" s="1019"/>
      <c r="L53" s="1018"/>
      <c r="M53" s="1019"/>
      <c r="N53" s="167"/>
      <c r="O53" s="187">
        <f>ROUNDDOWN(SUM(O54:O108),0)</f>
        <v>0</v>
      </c>
      <c r="P53" s="358"/>
      <c r="R53" s="439" t="str">
        <f t="shared" si="10"/>
        <v>合　　_</v>
      </c>
      <c r="S53" s="439" t="str">
        <f t="shared" si="11"/>
        <v>_</v>
      </c>
    </row>
    <row r="54" spans="1:20" ht="40.5" customHeight="1">
      <c r="A54" s="414"/>
      <c r="B54" s="124"/>
      <c r="C54" s="81"/>
      <c r="D54" s="82"/>
      <c r="E54" s="83"/>
      <c r="F54" s="84"/>
      <c r="G54" s="85"/>
      <c r="H54" s="197"/>
      <c r="I54" s="159" t="str">
        <f>IF($F54="","",$T54)</f>
        <v/>
      </c>
      <c r="J54" s="160" t="str">
        <f>IF($S54="_","",VLOOKUP($S54,燃料種設定!$F$2:$I$1857,4,FALSE))</f>
        <v/>
      </c>
      <c r="K54" s="159" t="str">
        <f>IF(E54="","",IF(OR(G54="",G54="―"),"―",VLOOKUP(LEFT($G54,2),燃料種!$A$1:$D$38,4,FALSE)))</f>
        <v/>
      </c>
      <c r="L54" s="160" t="str">
        <f>IF($R54="_","",VLOOKUP($R54,排出活動区分!$F$2:$G$503,2,FALSE))</f>
        <v/>
      </c>
      <c r="M54" s="159" t="str">
        <f>IF($R54="_","",VLOOKUP($R54,排出活動区分!$F$2:$H$503,3,FALSE))</f>
        <v/>
      </c>
      <c r="N54" s="192">
        <v>298</v>
      </c>
      <c r="O54" s="139" t="str">
        <f>IF(F54="","",IF(J54="―",IF(L54="―",ROUND(H54*N54,4),ROUND(H54*L54*N54,4)),IF(L54="―",ROUND(H54*J54*N54,4),ROUND(H54*J54*L54*N54,4))))</f>
        <v/>
      </c>
      <c r="P54" s="358">
        <v>1</v>
      </c>
      <c r="R54" s="439" t="str">
        <f t="shared" si="10"/>
        <v>_</v>
      </c>
      <c r="S54" s="439" t="str">
        <f t="shared" si="11"/>
        <v>_</v>
      </c>
      <c r="T54" s="438" t="e">
        <f>IF(MID($E54, 1, 3)="N01", VLOOKUP(MID($G54, 1, 2),燃料種!$A$1:$F$33,6,FALSE),VLOOKUP($F54,排出活動区分!$D$1:$H$503,2,FALSE))</f>
        <v>#N/A</v>
      </c>
    </row>
    <row r="55" spans="1:20" ht="40.5" customHeight="1">
      <c r="A55" s="414"/>
      <c r="B55" s="124"/>
      <c r="C55" s="81"/>
      <c r="D55" s="82"/>
      <c r="E55" s="83"/>
      <c r="F55" s="84"/>
      <c r="G55" s="85"/>
      <c r="H55" s="197"/>
      <c r="I55" s="159" t="str">
        <f t="shared" ref="I55:I88" si="12">IF($F55="","",$T55)</f>
        <v/>
      </c>
      <c r="J55" s="160" t="str">
        <f>IF($S55="_","",VLOOKUP($S55,燃料種設定!$F$2:$I$1857,4,FALSE))</f>
        <v/>
      </c>
      <c r="K55" s="159" t="str">
        <f>IF(E55="","",IF(OR(G55="",G55="―"),"―",VLOOKUP(LEFT($G55,2),燃料種!$A$1:$D$38,4,FALSE)))</f>
        <v/>
      </c>
      <c r="L55" s="160" t="str">
        <f>IF($R55="_","",VLOOKUP($R55,排出活動区分!$F$2:$G$503,2,FALSE))</f>
        <v/>
      </c>
      <c r="M55" s="159" t="str">
        <f>IF($R55="_","",VLOOKUP($R55,排出活動区分!$F$2:$H$503,3,FALSE))</f>
        <v/>
      </c>
      <c r="N55" s="192">
        <v>298</v>
      </c>
      <c r="O55" s="140" t="str">
        <f t="shared" ref="O55:O62" si="13">IF(F55="","",IF(J55="―",IF(L55="―",ROUND(H55*N55,4),ROUND(H55*L55*N55,4)),ROUND(H55*J55*L55*N55,4)))</f>
        <v/>
      </c>
      <c r="P55" s="358">
        <v>2</v>
      </c>
      <c r="R55" s="439" t="str">
        <f t="shared" si="10"/>
        <v>_</v>
      </c>
      <c r="S55" s="439" t="str">
        <f t="shared" si="11"/>
        <v>_</v>
      </c>
      <c r="T55" s="438" t="e">
        <f>IF(MID($E55, 1, 3)="N01", VLOOKUP(MID($G55, 1, 2),燃料種!$A$1:$F$33,6,FALSE),VLOOKUP($F55,排出活動区分!$D$1:$H$503,2,FALSE))</f>
        <v>#N/A</v>
      </c>
    </row>
    <row r="56" spans="1:20" ht="25.5" customHeight="1">
      <c r="A56" s="414"/>
      <c r="B56" s="124"/>
      <c r="C56" s="81"/>
      <c r="D56" s="82"/>
      <c r="E56" s="83"/>
      <c r="F56" s="84"/>
      <c r="G56" s="85"/>
      <c r="H56" s="197"/>
      <c r="I56" s="159" t="str">
        <f t="shared" si="12"/>
        <v/>
      </c>
      <c r="J56" s="160" t="str">
        <f>IF($S56="_","",VLOOKUP($S56,燃料種設定!$F$2:$I$1857,4,FALSE))</f>
        <v/>
      </c>
      <c r="K56" s="159" t="str">
        <f>IF(E56="","",IF(OR(G56="",G56="―"),"―",VLOOKUP(LEFT($G56,2),燃料種!$A$1:$D$38,4,FALSE)))</f>
        <v/>
      </c>
      <c r="L56" s="160" t="str">
        <f>IF($R56="_","",VLOOKUP($R56,排出活動区分!$F$2:$G$503,2,FALSE))</f>
        <v/>
      </c>
      <c r="M56" s="159" t="str">
        <f>IF($R56="_","",VLOOKUP($R56,排出活動区分!$F$2:$H$503,3,FALSE))</f>
        <v/>
      </c>
      <c r="N56" s="192">
        <v>298</v>
      </c>
      <c r="O56" s="140" t="str">
        <f t="shared" si="13"/>
        <v/>
      </c>
      <c r="P56" s="358">
        <v>3</v>
      </c>
      <c r="R56" s="439" t="str">
        <f t="shared" si="10"/>
        <v>_</v>
      </c>
      <c r="S56" s="439" t="str">
        <f t="shared" si="11"/>
        <v>_</v>
      </c>
      <c r="T56" s="438" t="e">
        <f>IF(MID($E56, 1, 3)="N01", VLOOKUP(MID($G56, 1, 2),燃料種!$A$1:$F$33,6,FALSE),VLOOKUP($F56,排出活動区分!$D$1:$H$503,2,FALSE))</f>
        <v>#N/A</v>
      </c>
    </row>
    <row r="57" spans="1:20" ht="25.5" customHeight="1">
      <c r="A57" s="982" t="s">
        <v>934</v>
      </c>
      <c r="B57" s="124"/>
      <c r="C57" s="81"/>
      <c r="D57" s="82"/>
      <c r="E57" s="83"/>
      <c r="F57" s="84"/>
      <c r="G57" s="85"/>
      <c r="H57" s="197"/>
      <c r="I57" s="159" t="str">
        <f t="shared" si="12"/>
        <v/>
      </c>
      <c r="J57" s="160" t="str">
        <f>IF($S57="_","",VLOOKUP($S57,燃料種設定!$F$2:$I$1857,4,FALSE))</f>
        <v/>
      </c>
      <c r="K57" s="159" t="str">
        <f>IF(E57="","",IF(OR(G57="",G57="―"),"―",VLOOKUP(LEFT($G57,2),燃料種!$A$1:$D$38,4,FALSE)))</f>
        <v/>
      </c>
      <c r="L57" s="160" t="str">
        <f>IF($R57="_","",VLOOKUP($R57,排出活動区分!$F$2:$G$503,2,FALSE))</f>
        <v/>
      </c>
      <c r="M57" s="159" t="str">
        <f>IF($R57="_","",VLOOKUP($R57,排出活動区分!$F$2:$H$503,3,FALSE))</f>
        <v/>
      </c>
      <c r="N57" s="192">
        <v>298</v>
      </c>
      <c r="O57" s="140" t="str">
        <f t="shared" si="13"/>
        <v/>
      </c>
      <c r="P57" s="358">
        <v>4</v>
      </c>
      <c r="R57" s="439" t="str">
        <f t="shared" si="10"/>
        <v>_</v>
      </c>
      <c r="S57" s="439" t="str">
        <f t="shared" si="11"/>
        <v>_</v>
      </c>
      <c r="T57" s="438" t="e">
        <f>IF(MID($E57, 1, 3)="N01", VLOOKUP(MID($G57, 1, 2),燃料種!$A$1:$F$33,6,FALSE),VLOOKUP($F57,排出活動区分!$D$1:$H$503,2,FALSE))</f>
        <v>#N/A</v>
      </c>
    </row>
    <row r="58" spans="1:20" ht="12" customHeight="1">
      <c r="A58" s="982"/>
      <c r="B58" s="124"/>
      <c r="C58" s="81"/>
      <c r="D58" s="82"/>
      <c r="E58" s="83"/>
      <c r="F58" s="84"/>
      <c r="G58" s="85"/>
      <c r="H58" s="197"/>
      <c r="I58" s="159" t="str">
        <f t="shared" si="12"/>
        <v/>
      </c>
      <c r="J58" s="160" t="str">
        <f>IF($S58="_","",VLOOKUP($S58,燃料種設定!$F$2:$I$1857,4,FALSE))</f>
        <v/>
      </c>
      <c r="K58" s="159" t="str">
        <f>IF(E58="","",IF(OR(G58="",G58="―"),"―",VLOOKUP(LEFT($G58,2),燃料種!$A$1:$D$38,4,FALSE)))</f>
        <v/>
      </c>
      <c r="L58" s="160" t="str">
        <f>IF($R58="_","",VLOOKUP($R58,排出活動区分!$F$2:$G$503,2,FALSE))</f>
        <v/>
      </c>
      <c r="M58" s="159" t="str">
        <f>IF($R58="_","",VLOOKUP($R58,排出活動区分!$F$2:$H$503,3,FALSE))</f>
        <v/>
      </c>
      <c r="N58" s="192">
        <v>298</v>
      </c>
      <c r="O58" s="140" t="str">
        <f t="shared" si="13"/>
        <v/>
      </c>
      <c r="P58" s="358">
        <v>5</v>
      </c>
      <c r="R58" s="439" t="str">
        <f t="shared" si="10"/>
        <v>_</v>
      </c>
      <c r="S58" s="439" t="str">
        <f t="shared" si="11"/>
        <v>_</v>
      </c>
      <c r="T58" s="438" t="e">
        <f>IF(MID($E58, 1, 3)="N01", VLOOKUP(MID($G58, 1, 2),燃料種!$A$1:$F$33,6,FALSE),VLOOKUP($F58,排出活動区分!$D$1:$H$503,2,FALSE))</f>
        <v>#N/A</v>
      </c>
    </row>
    <row r="59" spans="1:20" ht="12" customHeight="1">
      <c r="A59" s="982"/>
      <c r="B59" s="124"/>
      <c r="C59" s="81"/>
      <c r="D59" s="82"/>
      <c r="E59" s="83"/>
      <c r="F59" s="84"/>
      <c r="G59" s="85"/>
      <c r="H59" s="197"/>
      <c r="I59" s="159" t="str">
        <f t="shared" si="12"/>
        <v/>
      </c>
      <c r="J59" s="160" t="str">
        <f>IF($S59="_","",VLOOKUP($S59,燃料種設定!$F$2:$I$1857,4,FALSE))</f>
        <v/>
      </c>
      <c r="K59" s="159" t="str">
        <f>IF(E59="","",IF(OR(G59="",G59="―"),"―",VLOOKUP(LEFT($G59,2),燃料種!$A$1:$D$38,4,FALSE)))</f>
        <v/>
      </c>
      <c r="L59" s="160" t="str">
        <f>IF($R59="_","",VLOOKUP($R59,排出活動区分!$F$2:$G$503,2,FALSE))</f>
        <v/>
      </c>
      <c r="M59" s="159" t="str">
        <f>IF($R59="_","",VLOOKUP($R59,排出活動区分!$F$2:$H$503,3,FALSE))</f>
        <v/>
      </c>
      <c r="N59" s="192">
        <v>298</v>
      </c>
      <c r="O59" s="140" t="str">
        <f t="shared" si="13"/>
        <v/>
      </c>
      <c r="P59" s="358">
        <v>6</v>
      </c>
      <c r="R59" s="439" t="str">
        <f t="shared" si="10"/>
        <v>_</v>
      </c>
      <c r="S59" s="439" t="str">
        <f t="shared" si="11"/>
        <v>_</v>
      </c>
      <c r="T59" s="438" t="e">
        <f>IF(MID($E59, 1, 3)="N01", VLOOKUP(MID($G59, 1, 2),燃料種!$A$1:$F$33,6,FALSE),VLOOKUP($F59,排出活動区分!$D$1:$H$503,2,FALSE))</f>
        <v>#N/A</v>
      </c>
    </row>
    <row r="60" spans="1:20" ht="12" customHeight="1">
      <c r="A60" s="982"/>
      <c r="B60" s="124"/>
      <c r="C60" s="81"/>
      <c r="D60" s="82"/>
      <c r="E60" s="83"/>
      <c r="F60" s="84"/>
      <c r="G60" s="85"/>
      <c r="H60" s="197"/>
      <c r="I60" s="159" t="str">
        <f t="shared" si="12"/>
        <v/>
      </c>
      <c r="J60" s="160" t="str">
        <f>IF($S60="_","",VLOOKUP($S60,燃料種設定!$F$2:$I$1857,4,FALSE))</f>
        <v/>
      </c>
      <c r="K60" s="159" t="str">
        <f>IF(E60="","",IF(OR(G60="",G60="―"),"―",VLOOKUP(LEFT($G60,2),燃料種!$A$1:$D$38,4,FALSE)))</f>
        <v/>
      </c>
      <c r="L60" s="160" t="str">
        <f>IF($R60="_","",VLOOKUP($R60,排出活動区分!$F$2:$G$503,2,FALSE))</f>
        <v/>
      </c>
      <c r="M60" s="159" t="str">
        <f>IF($R60="_","",VLOOKUP($R60,排出活動区分!$F$2:$H$503,3,FALSE))</f>
        <v/>
      </c>
      <c r="N60" s="192">
        <v>298</v>
      </c>
      <c r="O60" s="140" t="str">
        <f t="shared" si="13"/>
        <v/>
      </c>
      <c r="P60" s="358">
        <v>7</v>
      </c>
      <c r="R60" s="439" t="str">
        <f t="shared" si="10"/>
        <v>_</v>
      </c>
      <c r="S60" s="439" t="str">
        <f t="shared" si="11"/>
        <v>_</v>
      </c>
      <c r="T60" s="438" t="e">
        <f>IF(MID($E60, 1, 3)="N01", VLOOKUP(MID($G60, 1, 2),燃料種!$A$1:$F$33,6,FALSE),VLOOKUP($F60,排出活動区分!$D$1:$H$503,2,FALSE))</f>
        <v>#N/A</v>
      </c>
    </row>
    <row r="61" spans="1:20" ht="12" customHeight="1">
      <c r="A61" s="982"/>
      <c r="B61" s="124"/>
      <c r="C61" s="81"/>
      <c r="D61" s="82"/>
      <c r="E61" s="90"/>
      <c r="F61" s="91"/>
      <c r="G61" s="92"/>
      <c r="H61" s="111"/>
      <c r="I61" s="159" t="str">
        <f t="shared" si="12"/>
        <v/>
      </c>
      <c r="J61" s="160" t="str">
        <f>IF($S61="_","",VLOOKUP($S61,燃料種設定!$F$2:$I$1857,4,FALSE))</f>
        <v/>
      </c>
      <c r="K61" s="159" t="str">
        <f>IF(E61="","",IF(OR(G61="",G61="―"),"―",VLOOKUP(LEFT($G61,2),燃料種!$A$1:$D$38,4,FALSE)))</f>
        <v/>
      </c>
      <c r="L61" s="160" t="str">
        <f>IF($R61="_","",VLOOKUP($R61,排出活動区分!$F$2:$G$503,2,FALSE))</f>
        <v/>
      </c>
      <c r="M61" s="159" t="str">
        <f>IF($R61="_","",VLOOKUP($R61,排出活動区分!$F$2:$H$503,3,FALSE))</f>
        <v/>
      </c>
      <c r="N61" s="192">
        <v>298</v>
      </c>
      <c r="O61" s="140" t="str">
        <f t="shared" si="13"/>
        <v/>
      </c>
      <c r="P61" s="358">
        <v>8</v>
      </c>
      <c r="R61" s="439" t="str">
        <f t="shared" si="10"/>
        <v>_</v>
      </c>
      <c r="S61" s="439" t="str">
        <f t="shared" si="11"/>
        <v>_</v>
      </c>
      <c r="T61" s="438" t="e">
        <f>IF(MID($E61, 1, 3)="N01", VLOOKUP(MID($G61, 1, 2),燃料種!$A$1:$F$33,6,FALSE),VLOOKUP($F61,排出活動区分!$D$1:$H$503,2,FALSE))</f>
        <v>#N/A</v>
      </c>
    </row>
    <row r="62" spans="1:20" ht="12" customHeight="1">
      <c r="A62" s="982"/>
      <c r="B62" s="124"/>
      <c r="C62" s="81"/>
      <c r="D62" s="82"/>
      <c r="E62" s="93"/>
      <c r="F62" s="84"/>
      <c r="G62" s="85"/>
      <c r="H62" s="197"/>
      <c r="I62" s="159" t="str">
        <f t="shared" si="12"/>
        <v/>
      </c>
      <c r="J62" s="160" t="str">
        <f>IF($S62="_","",VLOOKUP($S62,燃料種設定!$F$2:$I$1857,4,FALSE))</f>
        <v/>
      </c>
      <c r="K62" s="159" t="str">
        <f>IF(E62="","",IF(OR(G62="",G62="―"),"―",VLOOKUP(LEFT($G62,2),燃料種!$A$1:$D$38,4,FALSE)))</f>
        <v/>
      </c>
      <c r="L62" s="160" t="str">
        <f>IF($R62="_","",VLOOKUP($R62,排出活動区分!$F$2:$G$503,2,FALSE))</f>
        <v/>
      </c>
      <c r="M62" s="159" t="str">
        <f>IF($R62="_","",VLOOKUP($R62,排出活動区分!$F$2:$H$503,3,FALSE))</f>
        <v/>
      </c>
      <c r="N62" s="192">
        <v>298</v>
      </c>
      <c r="O62" s="140" t="str">
        <f t="shared" si="13"/>
        <v/>
      </c>
      <c r="P62" s="358">
        <v>9</v>
      </c>
      <c r="R62" s="439" t="str">
        <f t="shared" si="10"/>
        <v>_</v>
      </c>
      <c r="S62" s="439" t="str">
        <f t="shared" si="11"/>
        <v>_</v>
      </c>
      <c r="T62" s="438" t="e">
        <f>IF(MID($E62, 1, 3)="N01", VLOOKUP(MID($G62, 1, 2),燃料種!$A$1:$F$33,6,FALSE),VLOOKUP($F62,排出活動区分!$D$1:$H$503,2,FALSE))</f>
        <v>#N/A</v>
      </c>
    </row>
    <row r="63" spans="1:20" ht="12" customHeight="1">
      <c r="A63" s="982"/>
      <c r="B63" s="124"/>
      <c r="C63" s="81"/>
      <c r="D63" s="82"/>
      <c r="E63" s="93"/>
      <c r="F63" s="84"/>
      <c r="G63" s="85"/>
      <c r="H63" s="197"/>
      <c r="I63" s="159" t="str">
        <f t="shared" si="12"/>
        <v/>
      </c>
      <c r="J63" s="160" t="str">
        <f>IF($S63="_","",VLOOKUP($S63,燃料種設定!$F$2:$I$1857,4,FALSE))</f>
        <v/>
      </c>
      <c r="K63" s="159" t="str">
        <f>IF(E63="","",IF(OR(G63="",G63="―"),"―",VLOOKUP(LEFT($G63,2),燃料種!$A$1:$D$38,4,FALSE)))</f>
        <v/>
      </c>
      <c r="L63" s="160" t="str">
        <f>IF($R63="_","",VLOOKUP($R63,排出活動区分!$F$2:$G$503,2,FALSE))</f>
        <v/>
      </c>
      <c r="M63" s="159" t="str">
        <f>IF($R63="_","",VLOOKUP($R63,排出活動区分!$F$2:$H$503,3,FALSE))</f>
        <v/>
      </c>
      <c r="N63" s="192">
        <v>298</v>
      </c>
      <c r="O63" s="140" t="str">
        <f t="shared" ref="O63:O87" si="14">IF(F63="","",IF(J63="―",IF(L63="―",ROUND(H63*N63,4),ROUND(H63*L63*N63,4)),ROUND(H63*J63*L63*N63,4)))</f>
        <v/>
      </c>
      <c r="P63" s="358">
        <v>10</v>
      </c>
      <c r="R63" s="439" t="str">
        <f t="shared" ref="R63:R87" si="15">LEFT(E63,3)&amp;"_"&amp;LEFT(F63,5)</f>
        <v>_</v>
      </c>
      <c r="S63" s="439" t="str">
        <f t="shared" ref="S63:S87" si="16">LEFT(F63,5)&amp;"_"&amp;LEFT(G63,2)</f>
        <v>_</v>
      </c>
      <c r="T63" s="438" t="e">
        <f>IF(MID($E63, 1, 3)="N01", VLOOKUP(MID($G63, 1, 2),燃料種!$A$1:$F$33,6,FALSE),VLOOKUP($F63,排出活動区分!$D$1:$H$503,2,FALSE))</f>
        <v>#N/A</v>
      </c>
    </row>
    <row r="64" spans="1:20" ht="12" customHeight="1">
      <c r="A64" s="982"/>
      <c r="B64" s="124"/>
      <c r="C64" s="81"/>
      <c r="D64" s="82"/>
      <c r="E64" s="93"/>
      <c r="F64" s="84"/>
      <c r="G64" s="85"/>
      <c r="H64" s="197"/>
      <c r="I64" s="159" t="str">
        <f t="shared" si="12"/>
        <v/>
      </c>
      <c r="J64" s="160" t="str">
        <f>IF($S64="_","",VLOOKUP($S64,燃料種設定!$F$2:$I$1857,4,FALSE))</f>
        <v/>
      </c>
      <c r="K64" s="159" t="str">
        <f>IF(E64="","",IF(OR(G64="",G64="―"),"―",VLOOKUP(LEFT($G64,2),燃料種!$A$1:$D$38,4,FALSE)))</f>
        <v/>
      </c>
      <c r="L64" s="160" t="str">
        <f>IF($R64="_","",VLOOKUP($R64,排出活動区分!$F$2:$G$503,2,FALSE))</f>
        <v/>
      </c>
      <c r="M64" s="159" t="str">
        <f>IF($R64="_","",VLOOKUP($R64,排出活動区分!$F$2:$H$503,3,FALSE))</f>
        <v/>
      </c>
      <c r="N64" s="192">
        <v>298</v>
      </c>
      <c r="O64" s="140" t="str">
        <f t="shared" si="14"/>
        <v/>
      </c>
      <c r="P64" s="358">
        <v>11</v>
      </c>
      <c r="Q64" s="499"/>
      <c r="R64" s="439" t="str">
        <f t="shared" si="15"/>
        <v>_</v>
      </c>
      <c r="S64" s="439" t="str">
        <f t="shared" si="16"/>
        <v>_</v>
      </c>
      <c r="T64" s="438" t="e">
        <f>IF(MID($E64, 1, 3)="N01", VLOOKUP(MID($G64, 1, 2),燃料種!$A$1:$F$33,6,FALSE),VLOOKUP($F64,排出活動区分!$D$1:$H$503,2,FALSE))</f>
        <v>#N/A</v>
      </c>
    </row>
    <row r="65" spans="1:20" ht="12" customHeight="1">
      <c r="A65" s="982"/>
      <c r="B65" s="124"/>
      <c r="C65" s="81"/>
      <c r="D65" s="82"/>
      <c r="E65" s="93"/>
      <c r="F65" s="84"/>
      <c r="G65" s="85"/>
      <c r="H65" s="197"/>
      <c r="I65" s="159" t="str">
        <f t="shared" si="12"/>
        <v/>
      </c>
      <c r="J65" s="160" t="str">
        <f>IF($S65="_","",VLOOKUP($S65,燃料種設定!$F$2:$I$1857,4,FALSE))</f>
        <v/>
      </c>
      <c r="K65" s="159" t="str">
        <f>IF(E65="","",IF(OR(G65="",G65="―"),"―",VLOOKUP(LEFT($G65,2),燃料種!$A$1:$D$38,4,FALSE)))</f>
        <v/>
      </c>
      <c r="L65" s="160" t="str">
        <f>IF($R65="_","",VLOOKUP($R65,排出活動区分!$F$2:$G$503,2,FALSE))</f>
        <v/>
      </c>
      <c r="M65" s="159" t="str">
        <f>IF($R65="_","",VLOOKUP($R65,排出活動区分!$F$2:$H$503,3,FALSE))</f>
        <v/>
      </c>
      <c r="N65" s="192">
        <v>298</v>
      </c>
      <c r="O65" s="140" t="str">
        <f t="shared" si="14"/>
        <v/>
      </c>
      <c r="P65" s="358">
        <v>12</v>
      </c>
      <c r="Q65" s="499"/>
      <c r="R65" s="439" t="str">
        <f t="shared" si="15"/>
        <v>_</v>
      </c>
      <c r="S65" s="439" t="str">
        <f t="shared" si="16"/>
        <v>_</v>
      </c>
      <c r="T65" s="438" t="e">
        <f>IF(MID($E65, 1, 3)="N01", VLOOKUP(MID($G65, 1, 2),燃料種!$A$1:$F$33,6,FALSE),VLOOKUP($F65,排出活動区分!$D$1:$H$503,2,FALSE))</f>
        <v>#N/A</v>
      </c>
    </row>
    <row r="66" spans="1:20" ht="12" customHeight="1">
      <c r="A66" s="982"/>
      <c r="B66" s="124"/>
      <c r="C66" s="81"/>
      <c r="D66" s="82"/>
      <c r="E66" s="93"/>
      <c r="F66" s="84"/>
      <c r="G66" s="85"/>
      <c r="H66" s="197"/>
      <c r="I66" s="159" t="str">
        <f t="shared" si="12"/>
        <v/>
      </c>
      <c r="J66" s="160" t="str">
        <f>IF($S66="_","",VLOOKUP($S66,燃料種設定!$F$2:$I$1857,4,FALSE))</f>
        <v/>
      </c>
      <c r="K66" s="159" t="str">
        <f>IF(E66="","",IF(OR(G66="",G66="―"),"―",VLOOKUP(LEFT($G66,2),燃料種!$A$1:$D$38,4,FALSE)))</f>
        <v/>
      </c>
      <c r="L66" s="160" t="str">
        <f>IF($R66="_","",VLOOKUP($R66,排出活動区分!$F$2:$G$503,2,FALSE))</f>
        <v/>
      </c>
      <c r="M66" s="159" t="str">
        <f>IF($R66="_","",VLOOKUP($R66,排出活動区分!$F$2:$H$503,3,FALSE))</f>
        <v/>
      </c>
      <c r="N66" s="192">
        <v>298</v>
      </c>
      <c r="O66" s="140" t="str">
        <f t="shared" si="14"/>
        <v/>
      </c>
      <c r="P66" s="358">
        <v>13</v>
      </c>
      <c r="Q66" s="499"/>
      <c r="R66" s="439" t="str">
        <f t="shared" si="15"/>
        <v>_</v>
      </c>
      <c r="S66" s="439" t="str">
        <f t="shared" si="16"/>
        <v>_</v>
      </c>
      <c r="T66" s="438" t="e">
        <f>IF(MID($E66, 1, 3)="N01", VLOOKUP(MID($G66, 1, 2),燃料種!$A$1:$F$33,6,FALSE),VLOOKUP($F66,排出活動区分!$D$1:$H$503,2,FALSE))</f>
        <v>#N/A</v>
      </c>
    </row>
    <row r="67" spans="1:20" ht="12" customHeight="1">
      <c r="A67" s="982"/>
      <c r="B67" s="124"/>
      <c r="C67" s="81"/>
      <c r="D67" s="82"/>
      <c r="E67" s="93"/>
      <c r="F67" s="84"/>
      <c r="G67" s="85"/>
      <c r="H67" s="197"/>
      <c r="I67" s="159" t="str">
        <f t="shared" si="12"/>
        <v/>
      </c>
      <c r="J67" s="160" t="str">
        <f>IF($S67="_","",VLOOKUP($S67,燃料種設定!$F$2:$I$1857,4,FALSE))</f>
        <v/>
      </c>
      <c r="K67" s="159" t="str">
        <f>IF(E67="","",IF(OR(G67="",G67="―"),"―",VLOOKUP(LEFT($G67,2),燃料種!$A$1:$D$38,4,FALSE)))</f>
        <v/>
      </c>
      <c r="L67" s="160" t="str">
        <f>IF($R67="_","",VLOOKUP($R67,排出活動区分!$F$2:$G$503,2,FALSE))</f>
        <v/>
      </c>
      <c r="M67" s="159" t="str">
        <f>IF($R67="_","",VLOOKUP($R67,排出活動区分!$F$2:$H$503,3,FALSE))</f>
        <v/>
      </c>
      <c r="N67" s="192">
        <v>298</v>
      </c>
      <c r="O67" s="140" t="str">
        <f t="shared" si="14"/>
        <v/>
      </c>
      <c r="P67" s="358">
        <v>14</v>
      </c>
      <c r="Q67" s="499"/>
      <c r="R67" s="439" t="str">
        <f t="shared" si="15"/>
        <v>_</v>
      </c>
      <c r="S67" s="439" t="str">
        <f t="shared" si="16"/>
        <v>_</v>
      </c>
      <c r="T67" s="438" t="e">
        <f>IF(MID($E67, 1, 3)="N01", VLOOKUP(MID($G67, 1, 2),燃料種!$A$1:$F$33,6,FALSE),VLOOKUP($F67,排出活動区分!$D$1:$H$503,2,FALSE))</f>
        <v>#N/A</v>
      </c>
    </row>
    <row r="68" spans="1:20" ht="12" customHeight="1">
      <c r="A68" s="982"/>
      <c r="B68" s="124"/>
      <c r="C68" s="81"/>
      <c r="D68" s="82"/>
      <c r="E68" s="93"/>
      <c r="F68" s="84"/>
      <c r="G68" s="85"/>
      <c r="H68" s="197"/>
      <c r="I68" s="159" t="str">
        <f t="shared" si="12"/>
        <v/>
      </c>
      <c r="J68" s="160" t="str">
        <f>IF($S68="_","",VLOOKUP($S68,燃料種設定!$F$2:$I$1857,4,FALSE))</f>
        <v/>
      </c>
      <c r="K68" s="159" t="str">
        <f>IF(E68="","",IF(OR(G68="",G68="―"),"―",VLOOKUP(LEFT($G68,2),燃料種!$A$1:$D$38,4,FALSE)))</f>
        <v/>
      </c>
      <c r="L68" s="160" t="str">
        <f>IF($R68="_","",VLOOKUP($R68,排出活動区分!$F$2:$G$503,2,FALSE))</f>
        <v/>
      </c>
      <c r="M68" s="159" t="str">
        <f>IF($R68="_","",VLOOKUP($R68,排出活動区分!$F$2:$H$503,3,FALSE))</f>
        <v/>
      </c>
      <c r="N68" s="192">
        <v>298</v>
      </c>
      <c r="O68" s="140" t="str">
        <f t="shared" si="14"/>
        <v/>
      </c>
      <c r="P68" s="358">
        <v>15</v>
      </c>
      <c r="Q68" s="499"/>
      <c r="R68" s="439" t="str">
        <f t="shared" si="15"/>
        <v>_</v>
      </c>
      <c r="S68" s="439" t="str">
        <f t="shared" si="16"/>
        <v>_</v>
      </c>
      <c r="T68" s="438" t="e">
        <f>IF(MID($E68, 1, 3)="N01", VLOOKUP(MID($G68, 1, 2),燃料種!$A$1:$F$33,6,FALSE),VLOOKUP($F68,排出活動区分!$D$1:$H$503,2,FALSE))</f>
        <v>#N/A</v>
      </c>
    </row>
    <row r="69" spans="1:20" ht="12" customHeight="1">
      <c r="A69" s="982"/>
      <c r="B69" s="124"/>
      <c r="C69" s="81"/>
      <c r="D69" s="82"/>
      <c r="E69" s="93"/>
      <c r="F69" s="84"/>
      <c r="G69" s="85"/>
      <c r="H69" s="197"/>
      <c r="I69" s="159" t="str">
        <f t="shared" si="12"/>
        <v/>
      </c>
      <c r="J69" s="160" t="str">
        <f>IF($S69="_","",VLOOKUP($S69,燃料種設定!$F$2:$I$1857,4,FALSE))</f>
        <v/>
      </c>
      <c r="K69" s="159" t="str">
        <f>IF(E69="","",IF(OR(G69="",G69="―"),"―",VLOOKUP(LEFT($G69,2),燃料種!$A$1:$D$38,4,FALSE)))</f>
        <v/>
      </c>
      <c r="L69" s="160" t="str">
        <f>IF($R69="_","",VLOOKUP($R69,排出活動区分!$F$2:$G$503,2,FALSE))</f>
        <v/>
      </c>
      <c r="M69" s="159" t="str">
        <f>IF($R69="_","",VLOOKUP($R69,排出活動区分!$F$2:$H$503,3,FALSE))</f>
        <v/>
      </c>
      <c r="N69" s="192">
        <v>298</v>
      </c>
      <c r="O69" s="140" t="str">
        <f t="shared" si="14"/>
        <v/>
      </c>
      <c r="P69" s="358">
        <v>16</v>
      </c>
      <c r="Q69" s="499"/>
      <c r="R69" s="439" t="str">
        <f t="shared" si="15"/>
        <v>_</v>
      </c>
      <c r="S69" s="439" t="str">
        <f t="shared" si="16"/>
        <v>_</v>
      </c>
      <c r="T69" s="438" t="e">
        <f>IF(MID($E69, 1, 3)="N01", VLOOKUP(MID($G69, 1, 2),燃料種!$A$1:$F$33,6,FALSE),VLOOKUP($F69,排出活動区分!$D$1:$H$503,2,FALSE))</f>
        <v>#N/A</v>
      </c>
    </row>
    <row r="70" spans="1:20" ht="12" customHeight="1">
      <c r="A70" s="982"/>
      <c r="B70" s="124"/>
      <c r="C70" s="81"/>
      <c r="D70" s="82"/>
      <c r="E70" s="93"/>
      <c r="F70" s="84"/>
      <c r="G70" s="85"/>
      <c r="H70" s="197"/>
      <c r="I70" s="159" t="str">
        <f t="shared" si="12"/>
        <v/>
      </c>
      <c r="J70" s="160" t="str">
        <f>IF($S70="_","",VLOOKUP($S70,燃料種設定!$F$2:$I$1857,4,FALSE))</f>
        <v/>
      </c>
      <c r="K70" s="159" t="str">
        <f>IF(E70="","",IF(OR(G70="",G70="―"),"―",VLOOKUP(LEFT($G70,2),燃料種!$A$1:$D$38,4,FALSE)))</f>
        <v/>
      </c>
      <c r="L70" s="160" t="str">
        <f>IF($R70="_","",VLOOKUP($R70,排出活動区分!$F$2:$G$503,2,FALSE))</f>
        <v/>
      </c>
      <c r="M70" s="159" t="str">
        <f>IF($R70="_","",VLOOKUP($R70,排出活動区分!$F$2:$H$503,3,FALSE))</f>
        <v/>
      </c>
      <c r="N70" s="192">
        <v>298</v>
      </c>
      <c r="O70" s="140" t="str">
        <f t="shared" si="14"/>
        <v/>
      </c>
      <c r="P70" s="358">
        <v>17</v>
      </c>
      <c r="Q70" s="499"/>
      <c r="R70" s="439" t="str">
        <f t="shared" si="15"/>
        <v>_</v>
      </c>
      <c r="S70" s="439" t="str">
        <f t="shared" si="16"/>
        <v>_</v>
      </c>
      <c r="T70" s="438" t="e">
        <f>IF(MID($E70, 1, 3)="N01", VLOOKUP(MID($G70, 1, 2),燃料種!$A$1:$F$33,6,FALSE),VLOOKUP($F70,排出活動区分!$D$1:$H$503,2,FALSE))</f>
        <v>#N/A</v>
      </c>
    </row>
    <row r="71" spans="1:20" ht="12" customHeight="1">
      <c r="A71" s="982"/>
      <c r="B71" s="124"/>
      <c r="C71" s="81"/>
      <c r="D71" s="82"/>
      <c r="E71" s="93"/>
      <c r="F71" s="84"/>
      <c r="G71" s="85"/>
      <c r="H71" s="197"/>
      <c r="I71" s="159" t="str">
        <f t="shared" si="12"/>
        <v/>
      </c>
      <c r="J71" s="160" t="str">
        <f>IF($S71="_","",VLOOKUP($S71,燃料種設定!$F$2:$I$1857,4,FALSE))</f>
        <v/>
      </c>
      <c r="K71" s="159" t="str">
        <f>IF(E71="","",IF(OR(G71="",G71="―"),"―",VLOOKUP(LEFT($G71,2),燃料種!$A$1:$D$38,4,FALSE)))</f>
        <v/>
      </c>
      <c r="L71" s="160" t="str">
        <f>IF($R71="_","",VLOOKUP($R71,排出活動区分!$F$2:$G$503,2,FALSE))</f>
        <v/>
      </c>
      <c r="M71" s="159" t="str">
        <f>IF($R71="_","",VLOOKUP($R71,排出活動区分!$F$2:$H$503,3,FALSE))</f>
        <v/>
      </c>
      <c r="N71" s="192">
        <v>298</v>
      </c>
      <c r="O71" s="140" t="str">
        <f t="shared" si="14"/>
        <v/>
      </c>
      <c r="P71" s="358">
        <v>18</v>
      </c>
      <c r="Q71" s="499"/>
      <c r="R71" s="439" t="str">
        <f t="shared" si="15"/>
        <v>_</v>
      </c>
      <c r="S71" s="439" t="str">
        <f t="shared" si="16"/>
        <v>_</v>
      </c>
      <c r="T71" s="438" t="e">
        <f>IF(MID($E71, 1, 3)="N01", VLOOKUP(MID($G71, 1, 2),燃料種!$A$1:$F$33,6,FALSE),VLOOKUP($F71,排出活動区分!$D$1:$H$503,2,FALSE))</f>
        <v>#N/A</v>
      </c>
    </row>
    <row r="72" spans="1:20" ht="12" customHeight="1">
      <c r="A72" s="982"/>
      <c r="B72" s="124"/>
      <c r="C72" s="81"/>
      <c r="D72" s="82"/>
      <c r="E72" s="93"/>
      <c r="F72" s="84"/>
      <c r="G72" s="85"/>
      <c r="H72" s="197"/>
      <c r="I72" s="159" t="str">
        <f t="shared" si="12"/>
        <v/>
      </c>
      <c r="J72" s="160" t="str">
        <f>IF($S72="_","",VLOOKUP($S72,燃料種設定!$F$2:$I$1857,4,FALSE))</f>
        <v/>
      </c>
      <c r="K72" s="159" t="str">
        <f>IF(E72="","",IF(OR(G72="",G72="―"),"―",VLOOKUP(LEFT($G72,2),燃料種!$A$1:$D$38,4,FALSE)))</f>
        <v/>
      </c>
      <c r="L72" s="160" t="str">
        <f>IF($R72="_","",VLOOKUP($R72,排出活動区分!$F$2:$G$503,2,FALSE))</f>
        <v/>
      </c>
      <c r="M72" s="159" t="str">
        <f>IF($R72="_","",VLOOKUP($R72,排出活動区分!$F$2:$H$503,3,FALSE))</f>
        <v/>
      </c>
      <c r="N72" s="192">
        <v>298</v>
      </c>
      <c r="O72" s="140" t="str">
        <f t="shared" si="14"/>
        <v/>
      </c>
      <c r="P72" s="358">
        <v>19</v>
      </c>
      <c r="Q72" s="499"/>
      <c r="R72" s="439" t="str">
        <f t="shared" si="15"/>
        <v>_</v>
      </c>
      <c r="S72" s="439" t="str">
        <f t="shared" si="16"/>
        <v>_</v>
      </c>
      <c r="T72" s="438" t="e">
        <f>IF(MID($E72, 1, 3)="N01", VLOOKUP(MID($G72, 1, 2),燃料種!$A$1:$F$33,6,FALSE),VLOOKUP($F72,排出活動区分!$D$1:$H$503,2,FALSE))</f>
        <v>#N/A</v>
      </c>
    </row>
    <row r="73" spans="1:20" ht="12" customHeight="1">
      <c r="A73" s="982"/>
      <c r="B73" s="124"/>
      <c r="C73" s="81"/>
      <c r="D73" s="82"/>
      <c r="E73" s="93"/>
      <c r="F73" s="84"/>
      <c r="G73" s="85"/>
      <c r="H73" s="197"/>
      <c r="I73" s="159" t="str">
        <f t="shared" si="12"/>
        <v/>
      </c>
      <c r="J73" s="160" t="str">
        <f>IF($S73="_","",VLOOKUP($S73,燃料種設定!$F$2:$I$1857,4,FALSE))</f>
        <v/>
      </c>
      <c r="K73" s="159" t="str">
        <f>IF(E73="","",IF(OR(G73="",G73="―"),"―",VLOOKUP(LEFT($G73,2),燃料種!$A$1:$D$38,4,FALSE)))</f>
        <v/>
      </c>
      <c r="L73" s="160" t="str">
        <f>IF($R73="_","",VLOOKUP($R73,排出活動区分!$F$2:$G$503,2,FALSE))</f>
        <v/>
      </c>
      <c r="M73" s="159" t="str">
        <f>IF($R73="_","",VLOOKUP($R73,排出活動区分!$F$2:$H$503,3,FALSE))</f>
        <v/>
      </c>
      <c r="N73" s="192">
        <v>298</v>
      </c>
      <c r="O73" s="140" t="str">
        <f t="shared" si="14"/>
        <v/>
      </c>
      <c r="P73" s="358">
        <v>20</v>
      </c>
      <c r="Q73" s="499"/>
      <c r="R73" s="439" t="str">
        <f t="shared" si="15"/>
        <v>_</v>
      </c>
      <c r="S73" s="439" t="str">
        <f t="shared" si="16"/>
        <v>_</v>
      </c>
      <c r="T73" s="438" t="e">
        <f>IF(MID($E73, 1, 3)="N01", VLOOKUP(MID($G73, 1, 2),燃料種!$A$1:$F$33,6,FALSE),VLOOKUP($F73,排出活動区分!$D$1:$H$503,2,FALSE))</f>
        <v>#N/A</v>
      </c>
    </row>
    <row r="74" spans="1:20" ht="12" customHeight="1">
      <c r="A74" s="982"/>
      <c r="B74" s="124"/>
      <c r="C74" s="81"/>
      <c r="D74" s="82"/>
      <c r="E74" s="93"/>
      <c r="F74" s="84"/>
      <c r="G74" s="85"/>
      <c r="H74" s="197"/>
      <c r="I74" s="159" t="str">
        <f t="shared" si="12"/>
        <v/>
      </c>
      <c r="J74" s="160" t="str">
        <f>IF($S74="_","",VLOOKUP($S74,燃料種設定!$F$2:$I$1857,4,FALSE))</f>
        <v/>
      </c>
      <c r="K74" s="159" t="str">
        <f>IF(E74="","",IF(OR(G74="",G74="―"),"―",VLOOKUP(LEFT($G74,2),燃料種!$A$1:$D$38,4,FALSE)))</f>
        <v/>
      </c>
      <c r="L74" s="160" t="str">
        <f>IF($R74="_","",VLOOKUP($R74,排出活動区分!$F$2:$G$503,2,FALSE))</f>
        <v/>
      </c>
      <c r="M74" s="159" t="str">
        <f>IF($R74="_","",VLOOKUP($R74,排出活動区分!$F$2:$H$503,3,FALSE))</f>
        <v/>
      </c>
      <c r="N74" s="192">
        <v>298</v>
      </c>
      <c r="O74" s="140" t="str">
        <f t="shared" si="14"/>
        <v/>
      </c>
      <c r="P74" s="358">
        <v>21</v>
      </c>
      <c r="Q74" s="499"/>
      <c r="R74" s="439" t="str">
        <f t="shared" si="15"/>
        <v>_</v>
      </c>
      <c r="S74" s="439" t="str">
        <f t="shared" si="16"/>
        <v>_</v>
      </c>
      <c r="T74" s="438" t="e">
        <f>IF(MID($E74, 1, 3)="N01", VLOOKUP(MID($G74, 1, 2),燃料種!$A$1:$F$33,6,FALSE),VLOOKUP($F74,排出活動区分!$D$1:$H$503,2,FALSE))</f>
        <v>#N/A</v>
      </c>
    </row>
    <row r="75" spans="1:20" ht="12" hidden="1" customHeight="1">
      <c r="A75" s="982"/>
      <c r="B75" s="124"/>
      <c r="C75" s="81"/>
      <c r="D75" s="82"/>
      <c r="E75" s="93"/>
      <c r="F75" s="84"/>
      <c r="G75" s="85"/>
      <c r="H75" s="197"/>
      <c r="I75" s="159" t="str">
        <f t="shared" si="12"/>
        <v/>
      </c>
      <c r="J75" s="160" t="str">
        <f>IF($S75="_","",VLOOKUP($S75,燃料種設定!$F$2:$I$1857,4,FALSE))</f>
        <v/>
      </c>
      <c r="K75" s="159" t="str">
        <f>IF(E75="","",IF(OR(G75="",G75="―"),"―",VLOOKUP(LEFT($G75,2),燃料種!$A$1:$D$38,4,FALSE)))</f>
        <v/>
      </c>
      <c r="L75" s="160" t="str">
        <f>IF($R75="_","",VLOOKUP($R75,排出活動区分!$F$2:$G$503,2,FALSE))</f>
        <v/>
      </c>
      <c r="M75" s="159" t="str">
        <f>IF($R75="_","",VLOOKUP($R75,排出活動区分!$F$2:$H$503,3,FALSE))</f>
        <v/>
      </c>
      <c r="N75" s="192">
        <v>298</v>
      </c>
      <c r="O75" s="140" t="str">
        <f t="shared" si="14"/>
        <v/>
      </c>
      <c r="P75" s="358">
        <v>22</v>
      </c>
      <c r="Q75" s="499"/>
      <c r="R75" s="439" t="str">
        <f t="shared" si="15"/>
        <v>_</v>
      </c>
      <c r="S75" s="439" t="str">
        <f t="shared" si="16"/>
        <v>_</v>
      </c>
      <c r="T75" s="438" t="e">
        <f>IF(MID($E75, 1, 3)="N01", VLOOKUP(MID($G75, 1, 2),燃料種!$A$1:$F$33,6,FALSE),VLOOKUP($F75,排出活動区分!$D$1:$H$503,2,FALSE))</f>
        <v>#N/A</v>
      </c>
    </row>
    <row r="76" spans="1:20" ht="12" hidden="1" customHeight="1">
      <c r="A76" s="982"/>
      <c r="B76" s="124"/>
      <c r="C76" s="81"/>
      <c r="D76" s="82"/>
      <c r="E76" s="93"/>
      <c r="F76" s="84"/>
      <c r="G76" s="85"/>
      <c r="H76" s="197"/>
      <c r="I76" s="159" t="str">
        <f t="shared" si="12"/>
        <v/>
      </c>
      <c r="J76" s="160" t="str">
        <f>IF($S76="_","",VLOOKUP($S76,燃料種設定!$F$2:$I$1857,4,FALSE))</f>
        <v/>
      </c>
      <c r="K76" s="159" t="str">
        <f>IF(E76="","",IF(OR(G76="",G76="―"),"―",VLOOKUP(LEFT($G76,2),燃料種!$A$1:$D$38,4,FALSE)))</f>
        <v/>
      </c>
      <c r="L76" s="160" t="str">
        <f>IF($R76="_","",VLOOKUP($R76,排出活動区分!$F$2:$G$503,2,FALSE))</f>
        <v/>
      </c>
      <c r="M76" s="159" t="str">
        <f>IF($R76="_","",VLOOKUP($R76,排出活動区分!$F$2:$H$503,3,FALSE))</f>
        <v/>
      </c>
      <c r="N76" s="192">
        <v>298</v>
      </c>
      <c r="O76" s="140" t="str">
        <f t="shared" si="14"/>
        <v/>
      </c>
      <c r="P76" s="358">
        <v>23</v>
      </c>
      <c r="Q76" s="499"/>
      <c r="R76" s="439" t="str">
        <f t="shared" si="15"/>
        <v>_</v>
      </c>
      <c r="S76" s="439" t="str">
        <f t="shared" si="16"/>
        <v>_</v>
      </c>
      <c r="T76" s="438" t="e">
        <f>IF(MID($E76, 1, 3)="N01", VLOOKUP(MID($G76, 1, 2),燃料種!$A$1:$F$33,6,FALSE),VLOOKUP($F76,排出活動区分!$D$1:$H$503,2,FALSE))</f>
        <v>#N/A</v>
      </c>
    </row>
    <row r="77" spans="1:20" ht="12" hidden="1" customHeight="1">
      <c r="A77" s="982"/>
      <c r="B77" s="124"/>
      <c r="C77" s="81"/>
      <c r="D77" s="82"/>
      <c r="E77" s="93"/>
      <c r="F77" s="84"/>
      <c r="G77" s="85"/>
      <c r="H77" s="197"/>
      <c r="I77" s="159" t="str">
        <f t="shared" si="12"/>
        <v/>
      </c>
      <c r="J77" s="160" t="str">
        <f>IF($S77="_","",VLOOKUP($S77,燃料種設定!$F$2:$I$1857,4,FALSE))</f>
        <v/>
      </c>
      <c r="K77" s="159" t="str">
        <f>IF(E77="","",IF(OR(G77="",G77="―"),"―",VLOOKUP(LEFT($G77,2),燃料種!$A$1:$D$38,4,FALSE)))</f>
        <v/>
      </c>
      <c r="L77" s="160" t="str">
        <f>IF($R77="_","",VLOOKUP($R77,排出活動区分!$F$2:$G$503,2,FALSE))</f>
        <v/>
      </c>
      <c r="M77" s="159" t="str">
        <f>IF($R77="_","",VLOOKUP($R77,排出活動区分!$F$2:$H$503,3,FALSE))</f>
        <v/>
      </c>
      <c r="N77" s="192">
        <v>298</v>
      </c>
      <c r="O77" s="140" t="str">
        <f t="shared" si="14"/>
        <v/>
      </c>
      <c r="P77" s="358">
        <v>24</v>
      </c>
      <c r="Q77" s="499"/>
      <c r="R77" s="439" t="str">
        <f t="shared" si="15"/>
        <v>_</v>
      </c>
      <c r="S77" s="439" t="str">
        <f t="shared" si="16"/>
        <v>_</v>
      </c>
      <c r="T77" s="438" t="e">
        <f>IF(MID($E77, 1, 3)="N01", VLOOKUP(MID($G77, 1, 2),燃料種!$A$1:$F$33,6,FALSE),VLOOKUP($F77,排出活動区分!$D$1:$H$503,2,FALSE))</f>
        <v>#N/A</v>
      </c>
    </row>
    <row r="78" spans="1:20" ht="12" hidden="1" customHeight="1">
      <c r="A78" s="982"/>
      <c r="B78" s="124"/>
      <c r="C78" s="81"/>
      <c r="D78" s="82"/>
      <c r="E78" s="93"/>
      <c r="F78" s="84"/>
      <c r="G78" s="85"/>
      <c r="H78" s="197"/>
      <c r="I78" s="159" t="str">
        <f t="shared" si="12"/>
        <v/>
      </c>
      <c r="J78" s="160" t="str">
        <f>IF($S78="_","",VLOOKUP($S78,燃料種設定!$F$2:$I$1857,4,FALSE))</f>
        <v/>
      </c>
      <c r="K78" s="159" t="str">
        <f>IF(E78="","",IF(OR(G78="",G78="―"),"―",VLOOKUP(LEFT($G78,2),燃料種!$A$1:$D$38,4,FALSE)))</f>
        <v/>
      </c>
      <c r="L78" s="160" t="str">
        <f>IF($R78="_","",VLOOKUP($R78,排出活動区分!$F$2:$G$503,2,FALSE))</f>
        <v/>
      </c>
      <c r="M78" s="159" t="str">
        <f>IF($R78="_","",VLOOKUP($R78,排出活動区分!$F$2:$H$503,3,FALSE))</f>
        <v/>
      </c>
      <c r="N78" s="192">
        <v>298</v>
      </c>
      <c r="O78" s="140" t="str">
        <f t="shared" si="14"/>
        <v/>
      </c>
      <c r="P78" s="358">
        <v>25</v>
      </c>
      <c r="Q78" s="499"/>
      <c r="R78" s="439" t="str">
        <f t="shared" si="15"/>
        <v>_</v>
      </c>
      <c r="S78" s="439" t="str">
        <f t="shared" si="16"/>
        <v>_</v>
      </c>
      <c r="T78" s="438" t="e">
        <f>IF(MID($E78, 1, 3)="N01", VLOOKUP(MID($G78, 1, 2),燃料種!$A$1:$F$33,6,FALSE),VLOOKUP($F78,排出活動区分!$D$1:$H$503,2,FALSE))</f>
        <v>#N/A</v>
      </c>
    </row>
    <row r="79" spans="1:20" ht="12" hidden="1" customHeight="1">
      <c r="A79" s="982"/>
      <c r="B79" s="124"/>
      <c r="C79" s="81"/>
      <c r="D79" s="82"/>
      <c r="E79" s="93"/>
      <c r="F79" s="84"/>
      <c r="G79" s="85"/>
      <c r="H79" s="197"/>
      <c r="I79" s="159" t="str">
        <f t="shared" si="12"/>
        <v/>
      </c>
      <c r="J79" s="160" t="str">
        <f>IF($S79="_","",VLOOKUP($S79,燃料種設定!$F$2:$I$1857,4,FALSE))</f>
        <v/>
      </c>
      <c r="K79" s="159" t="str">
        <f>IF(E79="","",IF(OR(G79="",G79="―"),"―",VLOOKUP(LEFT($G79,2),燃料種!$A$1:$D$38,4,FALSE)))</f>
        <v/>
      </c>
      <c r="L79" s="160" t="str">
        <f>IF($R79="_","",VLOOKUP($R79,排出活動区分!$F$2:$G$503,2,FALSE))</f>
        <v/>
      </c>
      <c r="M79" s="159" t="str">
        <f>IF($R79="_","",VLOOKUP($R79,排出活動区分!$F$2:$H$503,3,FALSE))</f>
        <v/>
      </c>
      <c r="N79" s="192">
        <v>298</v>
      </c>
      <c r="O79" s="140" t="str">
        <f t="shared" si="14"/>
        <v/>
      </c>
      <c r="P79" s="358">
        <v>26</v>
      </c>
      <c r="Q79" s="499"/>
      <c r="R79" s="439" t="str">
        <f t="shared" si="15"/>
        <v>_</v>
      </c>
      <c r="S79" s="439" t="str">
        <f t="shared" si="16"/>
        <v>_</v>
      </c>
      <c r="T79" s="438" t="e">
        <f>IF(MID($E79, 1, 3)="N01", VLOOKUP(MID($G79, 1, 2),燃料種!$A$1:$F$33,6,FALSE),VLOOKUP($F79,排出活動区分!$D$1:$H$503,2,FALSE))</f>
        <v>#N/A</v>
      </c>
    </row>
    <row r="80" spans="1:20" ht="12" hidden="1" customHeight="1">
      <c r="A80" s="982"/>
      <c r="B80" s="124"/>
      <c r="C80" s="81"/>
      <c r="D80" s="82"/>
      <c r="E80" s="93"/>
      <c r="F80" s="84"/>
      <c r="G80" s="85"/>
      <c r="H80" s="197"/>
      <c r="I80" s="159" t="str">
        <f t="shared" si="12"/>
        <v/>
      </c>
      <c r="J80" s="160" t="str">
        <f>IF($S80="_","",VLOOKUP($S80,燃料種設定!$F$2:$I$1857,4,FALSE))</f>
        <v/>
      </c>
      <c r="K80" s="159" t="str">
        <f>IF(E80="","",IF(OR(G80="",G80="―"),"―",VLOOKUP(LEFT($G80,2),燃料種!$A$1:$D$38,4,FALSE)))</f>
        <v/>
      </c>
      <c r="L80" s="160" t="str">
        <f>IF($R80="_","",VLOOKUP($R80,排出活動区分!$F$2:$G$503,2,FALSE))</f>
        <v/>
      </c>
      <c r="M80" s="159" t="str">
        <f>IF($R80="_","",VLOOKUP($R80,排出活動区分!$F$2:$H$503,3,FALSE))</f>
        <v/>
      </c>
      <c r="N80" s="192">
        <v>298</v>
      </c>
      <c r="O80" s="140" t="str">
        <f t="shared" si="14"/>
        <v/>
      </c>
      <c r="P80" s="358">
        <v>27</v>
      </c>
      <c r="Q80" s="499"/>
      <c r="R80" s="439" t="str">
        <f t="shared" si="15"/>
        <v>_</v>
      </c>
      <c r="S80" s="439" t="str">
        <f t="shared" si="16"/>
        <v>_</v>
      </c>
      <c r="T80" s="438" t="e">
        <f>IF(MID($E80, 1, 3)="N01", VLOOKUP(MID($G80, 1, 2),燃料種!$A$1:$F$33,6,FALSE),VLOOKUP($F80,排出活動区分!$D$1:$H$503,2,FALSE))</f>
        <v>#N/A</v>
      </c>
    </row>
    <row r="81" spans="1:20" ht="12" hidden="1" customHeight="1">
      <c r="A81" s="982"/>
      <c r="B81" s="124"/>
      <c r="C81" s="81"/>
      <c r="D81" s="82"/>
      <c r="E81" s="93"/>
      <c r="F81" s="84"/>
      <c r="G81" s="85"/>
      <c r="H81" s="197"/>
      <c r="I81" s="159" t="str">
        <f t="shared" si="12"/>
        <v/>
      </c>
      <c r="J81" s="160" t="str">
        <f>IF($S81="_","",VLOOKUP($S81,燃料種設定!$F$2:$I$1857,4,FALSE))</f>
        <v/>
      </c>
      <c r="K81" s="159" t="str">
        <f>IF(E81="","",IF(OR(G81="",G81="―"),"―",VLOOKUP(LEFT($G81,2),燃料種!$A$1:$D$38,4,FALSE)))</f>
        <v/>
      </c>
      <c r="L81" s="160" t="str">
        <f>IF($R81="_","",VLOOKUP($R81,排出活動区分!$F$2:$G$503,2,FALSE))</f>
        <v/>
      </c>
      <c r="M81" s="159" t="str">
        <f>IF($R81="_","",VLOOKUP($R81,排出活動区分!$F$2:$H$503,3,FALSE))</f>
        <v/>
      </c>
      <c r="N81" s="192">
        <v>298</v>
      </c>
      <c r="O81" s="140" t="str">
        <f t="shared" si="14"/>
        <v/>
      </c>
      <c r="P81" s="358">
        <v>28</v>
      </c>
      <c r="Q81" s="499"/>
      <c r="R81" s="439" t="str">
        <f t="shared" si="15"/>
        <v>_</v>
      </c>
      <c r="S81" s="439" t="str">
        <f t="shared" si="16"/>
        <v>_</v>
      </c>
      <c r="T81" s="438" t="e">
        <f>IF(MID($E81, 1, 3)="N01", VLOOKUP(MID($G81, 1, 2),燃料種!$A$1:$F$33,6,FALSE),VLOOKUP($F81,排出活動区分!$D$1:$H$503,2,FALSE))</f>
        <v>#N/A</v>
      </c>
    </row>
    <row r="82" spans="1:20" ht="12" hidden="1" customHeight="1">
      <c r="A82" s="982"/>
      <c r="B82" s="124"/>
      <c r="C82" s="81"/>
      <c r="D82" s="82"/>
      <c r="E82" s="93"/>
      <c r="F82" s="84"/>
      <c r="G82" s="85"/>
      <c r="H82" s="197"/>
      <c r="I82" s="159" t="str">
        <f t="shared" si="12"/>
        <v/>
      </c>
      <c r="J82" s="160" t="str">
        <f>IF($S82="_","",VLOOKUP($S82,燃料種設定!$F$2:$I$1857,4,FALSE))</f>
        <v/>
      </c>
      <c r="K82" s="159" t="str">
        <f>IF(E82="","",IF(OR(G82="",G82="―"),"―",VLOOKUP(LEFT($G82,2),燃料種!$A$1:$D$38,4,FALSE)))</f>
        <v/>
      </c>
      <c r="L82" s="160" t="str">
        <f>IF($R82="_","",VLOOKUP($R82,排出活動区分!$F$2:$G$503,2,FALSE))</f>
        <v/>
      </c>
      <c r="M82" s="159" t="str">
        <f>IF($R82="_","",VLOOKUP($R82,排出活動区分!$F$2:$H$503,3,FALSE))</f>
        <v/>
      </c>
      <c r="N82" s="192">
        <v>298</v>
      </c>
      <c r="O82" s="140" t="str">
        <f t="shared" si="14"/>
        <v/>
      </c>
      <c r="P82" s="358">
        <v>29</v>
      </c>
      <c r="Q82" s="499"/>
      <c r="R82" s="439" t="str">
        <f t="shared" si="15"/>
        <v>_</v>
      </c>
      <c r="S82" s="439" t="str">
        <f t="shared" si="16"/>
        <v>_</v>
      </c>
      <c r="T82" s="438" t="e">
        <f>IF(MID($E82, 1, 3)="N01", VLOOKUP(MID($G82, 1, 2),燃料種!$A$1:$F$33,6,FALSE),VLOOKUP($F82,排出活動区分!$D$1:$H$503,2,FALSE))</f>
        <v>#N/A</v>
      </c>
    </row>
    <row r="83" spans="1:20" ht="12" hidden="1" customHeight="1">
      <c r="A83" s="982"/>
      <c r="B83" s="124"/>
      <c r="C83" s="81"/>
      <c r="D83" s="82"/>
      <c r="E83" s="93"/>
      <c r="F83" s="84"/>
      <c r="G83" s="85"/>
      <c r="H83" s="197"/>
      <c r="I83" s="159" t="str">
        <f t="shared" si="12"/>
        <v/>
      </c>
      <c r="J83" s="160" t="str">
        <f>IF($S83="_","",VLOOKUP($S83,燃料種設定!$F$2:$I$1857,4,FALSE))</f>
        <v/>
      </c>
      <c r="K83" s="159" t="str">
        <f>IF(E83="","",IF(OR(G83="",G83="―"),"―",VLOOKUP(LEFT($G83,2),燃料種!$A$1:$D$38,4,FALSE)))</f>
        <v/>
      </c>
      <c r="L83" s="160" t="str">
        <f>IF($R83="_","",VLOOKUP($R83,排出活動区分!$F$2:$G$503,2,FALSE))</f>
        <v/>
      </c>
      <c r="M83" s="159" t="str">
        <f>IF($R83="_","",VLOOKUP($R83,排出活動区分!$F$2:$H$503,3,FALSE))</f>
        <v/>
      </c>
      <c r="N83" s="192">
        <v>298</v>
      </c>
      <c r="O83" s="140" t="str">
        <f t="shared" si="14"/>
        <v/>
      </c>
      <c r="P83" s="358">
        <v>30</v>
      </c>
      <c r="Q83" s="499"/>
      <c r="R83" s="439" t="str">
        <f t="shared" si="15"/>
        <v>_</v>
      </c>
      <c r="S83" s="439" t="str">
        <f t="shared" si="16"/>
        <v>_</v>
      </c>
      <c r="T83" s="438" t="e">
        <f>IF(MID($E83, 1, 3)="N01", VLOOKUP(MID($G83, 1, 2),燃料種!$A$1:$F$33,6,FALSE),VLOOKUP($F83,排出活動区分!$D$1:$H$503,2,FALSE))</f>
        <v>#N/A</v>
      </c>
    </row>
    <row r="84" spans="1:20" ht="12" hidden="1" customHeight="1">
      <c r="A84" s="982"/>
      <c r="B84" s="124"/>
      <c r="C84" s="81"/>
      <c r="D84" s="82"/>
      <c r="E84" s="93"/>
      <c r="F84" s="84"/>
      <c r="G84" s="85"/>
      <c r="H84" s="197"/>
      <c r="I84" s="159" t="str">
        <f t="shared" si="12"/>
        <v/>
      </c>
      <c r="J84" s="160" t="str">
        <f>IF($S84="_","",VLOOKUP($S84,燃料種設定!$F$2:$I$1857,4,FALSE))</f>
        <v/>
      </c>
      <c r="K84" s="159" t="str">
        <f>IF(E84="","",IF(OR(G84="",G84="―"),"―",VLOOKUP(LEFT($G84,2),燃料種!$A$1:$D$38,4,FALSE)))</f>
        <v/>
      </c>
      <c r="L84" s="160" t="str">
        <f>IF($R84="_","",VLOOKUP($R84,排出活動区分!$F$2:$G$503,2,FALSE))</f>
        <v/>
      </c>
      <c r="M84" s="159" t="str">
        <f>IF($R84="_","",VLOOKUP($R84,排出活動区分!$F$2:$H$503,3,FALSE))</f>
        <v/>
      </c>
      <c r="N84" s="192">
        <v>298</v>
      </c>
      <c r="O84" s="140" t="str">
        <f t="shared" si="14"/>
        <v/>
      </c>
      <c r="P84" s="358">
        <v>31</v>
      </c>
      <c r="Q84" s="499"/>
      <c r="R84" s="439" t="str">
        <f t="shared" si="15"/>
        <v>_</v>
      </c>
      <c r="S84" s="439" t="str">
        <f t="shared" si="16"/>
        <v>_</v>
      </c>
      <c r="T84" s="438" t="e">
        <f>IF(MID($E84, 1, 3)="N01", VLOOKUP(MID($G84, 1, 2),燃料種!$A$1:$F$33,6,FALSE),VLOOKUP($F84,排出活動区分!$D$1:$H$503,2,FALSE))</f>
        <v>#N/A</v>
      </c>
    </row>
    <row r="85" spans="1:20" ht="12" hidden="1" customHeight="1">
      <c r="A85" s="982"/>
      <c r="B85" s="124"/>
      <c r="C85" s="81"/>
      <c r="D85" s="82"/>
      <c r="E85" s="93"/>
      <c r="F85" s="84"/>
      <c r="G85" s="85"/>
      <c r="H85" s="197"/>
      <c r="I85" s="159" t="str">
        <f t="shared" si="12"/>
        <v/>
      </c>
      <c r="J85" s="160" t="str">
        <f>IF($S85="_","",VLOOKUP($S85,燃料種設定!$F$2:$I$1857,4,FALSE))</f>
        <v/>
      </c>
      <c r="K85" s="159" t="str">
        <f>IF(E85="","",IF(OR(G85="",G85="―"),"―",VLOOKUP(LEFT($G85,2),燃料種!$A$1:$D$38,4,FALSE)))</f>
        <v/>
      </c>
      <c r="L85" s="160" t="str">
        <f>IF($R85="_","",VLOOKUP($R85,排出活動区分!$F$2:$G$503,2,FALSE))</f>
        <v/>
      </c>
      <c r="M85" s="159" t="str">
        <f>IF($R85="_","",VLOOKUP($R85,排出活動区分!$F$2:$H$503,3,FALSE))</f>
        <v/>
      </c>
      <c r="N85" s="192">
        <v>298</v>
      </c>
      <c r="O85" s="140" t="str">
        <f t="shared" si="14"/>
        <v/>
      </c>
      <c r="P85" s="358">
        <v>32</v>
      </c>
      <c r="Q85" s="499"/>
      <c r="R85" s="439" t="str">
        <f t="shared" si="15"/>
        <v>_</v>
      </c>
      <c r="S85" s="439" t="str">
        <f t="shared" si="16"/>
        <v>_</v>
      </c>
      <c r="T85" s="438" t="e">
        <f>IF(MID($E85, 1, 3)="N01", VLOOKUP(MID($G85, 1, 2),燃料種!$A$1:$F$33,6,FALSE),VLOOKUP($F85,排出活動区分!$D$1:$H$503,2,FALSE))</f>
        <v>#N/A</v>
      </c>
    </row>
    <row r="86" spans="1:20" ht="12" hidden="1" customHeight="1">
      <c r="A86" s="982"/>
      <c r="B86" s="124"/>
      <c r="C86" s="81"/>
      <c r="D86" s="82"/>
      <c r="E86" s="93"/>
      <c r="F86" s="84"/>
      <c r="G86" s="85"/>
      <c r="H86" s="197"/>
      <c r="I86" s="159" t="str">
        <f t="shared" si="12"/>
        <v/>
      </c>
      <c r="J86" s="160" t="str">
        <f>IF($S86="_","",VLOOKUP($S86,燃料種設定!$F$2:$I$1857,4,FALSE))</f>
        <v/>
      </c>
      <c r="K86" s="159" t="str">
        <f>IF(E86="","",IF(OR(G86="",G86="―"),"―",VLOOKUP(LEFT($G86,2),燃料種!$A$1:$D$38,4,FALSE)))</f>
        <v/>
      </c>
      <c r="L86" s="160" t="str">
        <f>IF($R86="_","",VLOOKUP($R86,排出活動区分!$F$2:$G$503,2,FALSE))</f>
        <v/>
      </c>
      <c r="M86" s="159" t="str">
        <f>IF($R86="_","",VLOOKUP($R86,排出活動区分!$F$2:$H$503,3,FALSE))</f>
        <v/>
      </c>
      <c r="N86" s="192">
        <v>298</v>
      </c>
      <c r="O86" s="140" t="str">
        <f t="shared" si="14"/>
        <v/>
      </c>
      <c r="P86" s="358">
        <v>33</v>
      </c>
      <c r="Q86" s="499"/>
      <c r="R86" s="439" t="str">
        <f t="shared" si="15"/>
        <v>_</v>
      </c>
      <c r="S86" s="439" t="str">
        <f t="shared" si="16"/>
        <v>_</v>
      </c>
      <c r="T86" s="438" t="e">
        <f>IF(MID($E86, 1, 3)="N01", VLOOKUP(MID($G86, 1, 2),燃料種!$A$1:$F$33,6,FALSE),VLOOKUP($F86,排出活動区分!$D$1:$H$503,2,FALSE))</f>
        <v>#N/A</v>
      </c>
    </row>
    <row r="87" spans="1:20" ht="12" hidden="1" customHeight="1">
      <c r="A87" s="982"/>
      <c r="B87" s="124"/>
      <c r="C87" s="81"/>
      <c r="D87" s="82"/>
      <c r="E87" s="93"/>
      <c r="F87" s="84"/>
      <c r="G87" s="85"/>
      <c r="H87" s="197"/>
      <c r="I87" s="159" t="str">
        <f t="shared" si="12"/>
        <v/>
      </c>
      <c r="J87" s="160" t="str">
        <f>IF($S87="_","",VLOOKUP($S87,燃料種設定!$F$2:$I$1857,4,FALSE))</f>
        <v/>
      </c>
      <c r="K87" s="159" t="str">
        <f>IF(E87="","",IF(OR(G87="",G87="―"),"―",VLOOKUP(LEFT($G87,2),燃料種!$A$1:$D$38,4,FALSE)))</f>
        <v/>
      </c>
      <c r="L87" s="160" t="str">
        <f>IF($R87="_","",VLOOKUP($R87,排出活動区分!$F$2:$G$503,2,FALSE))</f>
        <v/>
      </c>
      <c r="M87" s="159" t="str">
        <f>IF($R87="_","",VLOOKUP($R87,排出活動区分!$F$2:$H$503,3,FALSE))</f>
        <v/>
      </c>
      <c r="N87" s="192">
        <v>298</v>
      </c>
      <c r="O87" s="140" t="str">
        <f t="shared" si="14"/>
        <v/>
      </c>
      <c r="P87" s="358">
        <v>34</v>
      </c>
      <c r="Q87" s="499"/>
      <c r="R87" s="439" t="str">
        <f t="shared" si="15"/>
        <v>_</v>
      </c>
      <c r="S87" s="439" t="str">
        <f t="shared" si="16"/>
        <v>_</v>
      </c>
      <c r="T87" s="438" t="e">
        <f>IF(MID($E87, 1, 3)="N01", VLOOKUP(MID($G87, 1, 2),燃料種!$A$1:$F$33,6,FALSE),VLOOKUP($F87,排出活動区分!$D$1:$H$503,2,FALSE))</f>
        <v>#N/A</v>
      </c>
    </row>
    <row r="88" spans="1:20" ht="12" hidden="1" customHeight="1">
      <c r="A88" s="982"/>
      <c r="B88" s="124"/>
      <c r="C88" s="81"/>
      <c r="D88" s="82"/>
      <c r="E88" s="93"/>
      <c r="F88" s="84"/>
      <c r="G88" s="85"/>
      <c r="H88" s="197"/>
      <c r="I88" s="159" t="str">
        <f t="shared" si="12"/>
        <v/>
      </c>
      <c r="J88" s="160" t="str">
        <f>IF($S88="_","",VLOOKUP($S88,燃料種設定!$F$2:$I$1857,4,FALSE))</f>
        <v/>
      </c>
      <c r="K88" s="159" t="str">
        <f>IF(E88="","",IF(OR(G88="",G88="―"),"―",VLOOKUP(LEFT($G88,2),燃料種!$A$1:$D$38,4,FALSE)))</f>
        <v/>
      </c>
      <c r="L88" s="160" t="str">
        <f>IF($R88="_","",VLOOKUP($R88,排出活動区分!$F$2:$G$503,2,FALSE))</f>
        <v/>
      </c>
      <c r="M88" s="159" t="str">
        <f>IF($R88="_","",VLOOKUP($R88,排出活動区分!$F$2:$H$503,3,FALSE))</f>
        <v/>
      </c>
      <c r="N88" s="192">
        <v>298</v>
      </c>
      <c r="O88" s="140" t="str">
        <f>IF(F88="","",IF(J88="―",IF(L88="―",ROUND(H88*N88,4),ROUND(H88*L88*N88,4)),ROUND(H88*J88*L88*N88,4)))</f>
        <v/>
      </c>
      <c r="P88" s="358">
        <v>35</v>
      </c>
      <c r="Q88" s="499"/>
      <c r="R88" s="439" t="str">
        <f>LEFT(E88,3)&amp;"_"&amp;LEFT(F88,5)</f>
        <v>_</v>
      </c>
      <c r="S88" s="439" t="str">
        <f>LEFT(F88,5)&amp;"_"&amp;LEFT(G88,2)</f>
        <v>_</v>
      </c>
      <c r="T88" s="438" t="e">
        <f>IF(MID($E88, 1, 3)="N01", VLOOKUP(MID($G88, 1, 2),燃料種!$A$1:$F$33,6,FALSE),VLOOKUP($F88,排出活動区分!$D$1:$H$503,2,FALSE))</f>
        <v>#N/A</v>
      </c>
    </row>
    <row r="89" spans="1:20" ht="12" customHeight="1">
      <c r="A89" s="982"/>
      <c r="B89" s="124"/>
      <c r="C89" s="81"/>
      <c r="D89" s="82"/>
      <c r="E89" s="90"/>
      <c r="F89" s="91"/>
      <c r="G89" s="130"/>
      <c r="H89" s="197"/>
      <c r="I89" s="163"/>
      <c r="J89" s="111"/>
      <c r="K89" s="163"/>
      <c r="L89" s="111"/>
      <c r="M89" s="163"/>
      <c r="N89" s="192">
        <v>298</v>
      </c>
      <c r="O89" s="140" t="str">
        <f>IF(F89="","",IF(J89="―",IF(L89="―",ROUND(H89*N89,4),ROUND(H89*L89*N89,4)),ROUND(H89*J89*L89*N89,4)))</f>
        <v/>
      </c>
      <c r="P89" s="358">
        <v>36</v>
      </c>
      <c r="Q89" s="495" t="s">
        <v>1073</v>
      </c>
      <c r="R89" s="439" t="str">
        <f>LEFT(E89,3)&amp;"_"&amp;LEFT(F89,5)</f>
        <v>_</v>
      </c>
      <c r="S89" s="439" t="str">
        <f>LEFT(F89,5)&amp;"_"&amp;LEFT(G89,2)</f>
        <v>_</v>
      </c>
    </row>
    <row r="90" spans="1:20" ht="12" hidden="1" customHeight="1">
      <c r="A90" s="982"/>
      <c r="B90" s="124"/>
      <c r="C90" s="81"/>
      <c r="D90" s="82"/>
      <c r="E90" s="93"/>
      <c r="F90" s="84"/>
      <c r="G90" s="131"/>
      <c r="H90" s="197"/>
      <c r="I90" s="168"/>
      <c r="J90" s="111"/>
      <c r="K90" s="163"/>
      <c r="L90" s="111"/>
      <c r="M90" s="163"/>
      <c r="N90" s="192">
        <v>298</v>
      </c>
      <c r="O90" s="140" t="str">
        <f>IF(F90="","",IF(J90="―",IF(L90="―",ROUND(H90*N90,4),ROUND(H90*L90*N90,4)),ROUND(H90*J90*L90*N90,4)))</f>
        <v/>
      </c>
      <c r="P90" s="358">
        <v>37</v>
      </c>
      <c r="R90" s="439" t="str">
        <f>LEFT(E90,3)&amp;"_"&amp;LEFT(F90,5)</f>
        <v>_</v>
      </c>
      <c r="S90" s="439" t="str">
        <f>LEFT(F90,5)&amp;"_"&amp;LEFT(G90,2)</f>
        <v>_</v>
      </c>
    </row>
    <row r="91" spans="1:20" ht="12" hidden="1" customHeight="1">
      <c r="A91" s="982"/>
      <c r="B91" s="124"/>
      <c r="C91" s="81"/>
      <c r="D91" s="82"/>
      <c r="E91" s="93"/>
      <c r="F91" s="84"/>
      <c r="G91" s="131"/>
      <c r="H91" s="197"/>
      <c r="I91" s="168"/>
      <c r="J91" s="111"/>
      <c r="K91" s="163"/>
      <c r="L91" s="111"/>
      <c r="M91" s="163"/>
      <c r="N91" s="192">
        <v>298</v>
      </c>
      <c r="O91" s="140" t="str">
        <f t="shared" ref="O91:O107" si="17">IF(F91="","",IF(J91="―",IF(L91="―",ROUND(H91*N91,4),ROUND(H91*L91*N91,4)),ROUND(H91*J91*L91*N91,4)))</f>
        <v/>
      </c>
      <c r="P91" s="358">
        <v>38</v>
      </c>
      <c r="R91" s="439" t="str">
        <f t="shared" ref="R91:R107" si="18">LEFT(E91,3)&amp;"_"&amp;LEFT(F91,5)</f>
        <v>_</v>
      </c>
      <c r="S91" s="439" t="str">
        <f t="shared" ref="S91:S107" si="19">LEFT(F91,5)&amp;"_"&amp;LEFT(G91,2)</f>
        <v>_</v>
      </c>
    </row>
    <row r="92" spans="1:20" ht="12" hidden="1" customHeight="1">
      <c r="A92" s="982"/>
      <c r="B92" s="124"/>
      <c r="C92" s="81"/>
      <c r="D92" s="82"/>
      <c r="E92" s="93"/>
      <c r="F92" s="84"/>
      <c r="G92" s="131"/>
      <c r="H92" s="197"/>
      <c r="I92" s="168"/>
      <c r="J92" s="111"/>
      <c r="K92" s="163"/>
      <c r="L92" s="111"/>
      <c r="M92" s="163"/>
      <c r="N92" s="192">
        <v>298</v>
      </c>
      <c r="O92" s="140" t="str">
        <f t="shared" si="17"/>
        <v/>
      </c>
      <c r="P92" s="358">
        <v>39</v>
      </c>
      <c r="Q92" s="499"/>
      <c r="R92" s="439" t="str">
        <f t="shared" si="18"/>
        <v>_</v>
      </c>
      <c r="S92" s="439" t="str">
        <f t="shared" si="19"/>
        <v>_</v>
      </c>
    </row>
    <row r="93" spans="1:20" ht="12" hidden="1" customHeight="1">
      <c r="A93" s="982"/>
      <c r="B93" s="124"/>
      <c r="C93" s="81"/>
      <c r="D93" s="82"/>
      <c r="E93" s="93"/>
      <c r="F93" s="84"/>
      <c r="G93" s="131"/>
      <c r="H93" s="197"/>
      <c r="I93" s="168"/>
      <c r="J93" s="111"/>
      <c r="K93" s="163"/>
      <c r="L93" s="111"/>
      <c r="M93" s="163"/>
      <c r="N93" s="192">
        <v>298</v>
      </c>
      <c r="O93" s="140" t="str">
        <f t="shared" si="17"/>
        <v/>
      </c>
      <c r="P93" s="358">
        <v>40</v>
      </c>
      <c r="Q93" s="499"/>
      <c r="R93" s="439" t="str">
        <f t="shared" si="18"/>
        <v>_</v>
      </c>
      <c r="S93" s="439" t="str">
        <f t="shared" si="19"/>
        <v>_</v>
      </c>
    </row>
    <row r="94" spans="1:20" ht="12" hidden="1" customHeight="1">
      <c r="A94" s="982"/>
      <c r="B94" s="124"/>
      <c r="C94" s="81"/>
      <c r="D94" s="82"/>
      <c r="E94" s="93"/>
      <c r="F94" s="84"/>
      <c r="G94" s="131"/>
      <c r="H94" s="197"/>
      <c r="I94" s="168"/>
      <c r="J94" s="111"/>
      <c r="K94" s="163"/>
      <c r="L94" s="111"/>
      <c r="M94" s="163"/>
      <c r="N94" s="192">
        <v>298</v>
      </c>
      <c r="O94" s="140" t="str">
        <f t="shared" si="17"/>
        <v/>
      </c>
      <c r="P94" s="358">
        <v>41</v>
      </c>
      <c r="Q94" s="499"/>
      <c r="R94" s="439" t="str">
        <f t="shared" si="18"/>
        <v>_</v>
      </c>
      <c r="S94" s="439" t="str">
        <f t="shared" si="19"/>
        <v>_</v>
      </c>
    </row>
    <row r="95" spans="1:20" ht="12" hidden="1" customHeight="1">
      <c r="A95" s="982"/>
      <c r="B95" s="124"/>
      <c r="C95" s="81"/>
      <c r="D95" s="82"/>
      <c r="E95" s="93"/>
      <c r="F95" s="84"/>
      <c r="G95" s="131"/>
      <c r="H95" s="197"/>
      <c r="I95" s="168"/>
      <c r="J95" s="111"/>
      <c r="K95" s="163"/>
      <c r="L95" s="111"/>
      <c r="M95" s="163"/>
      <c r="N95" s="192">
        <v>298</v>
      </c>
      <c r="O95" s="140" t="str">
        <f t="shared" si="17"/>
        <v/>
      </c>
      <c r="P95" s="358">
        <v>42</v>
      </c>
      <c r="Q95" s="499"/>
      <c r="R95" s="439" t="str">
        <f t="shared" si="18"/>
        <v>_</v>
      </c>
      <c r="S95" s="439" t="str">
        <f t="shared" si="19"/>
        <v>_</v>
      </c>
    </row>
    <row r="96" spans="1:20" ht="12" hidden="1" customHeight="1">
      <c r="A96" s="982"/>
      <c r="B96" s="124"/>
      <c r="C96" s="81"/>
      <c r="D96" s="82"/>
      <c r="E96" s="93"/>
      <c r="F96" s="84"/>
      <c r="G96" s="131"/>
      <c r="H96" s="197"/>
      <c r="I96" s="168"/>
      <c r="J96" s="111"/>
      <c r="K96" s="163"/>
      <c r="L96" s="111"/>
      <c r="M96" s="163"/>
      <c r="N96" s="192">
        <v>298</v>
      </c>
      <c r="O96" s="140" t="str">
        <f t="shared" si="17"/>
        <v/>
      </c>
      <c r="P96" s="358">
        <v>43</v>
      </c>
      <c r="Q96" s="499"/>
      <c r="R96" s="439" t="str">
        <f t="shared" si="18"/>
        <v>_</v>
      </c>
      <c r="S96" s="439" t="str">
        <f t="shared" si="19"/>
        <v>_</v>
      </c>
    </row>
    <row r="97" spans="1:19" ht="12" hidden="1" customHeight="1">
      <c r="A97" s="982"/>
      <c r="B97" s="124"/>
      <c r="C97" s="81"/>
      <c r="D97" s="82"/>
      <c r="E97" s="93"/>
      <c r="F97" s="84"/>
      <c r="G97" s="131"/>
      <c r="H97" s="197"/>
      <c r="I97" s="168"/>
      <c r="J97" s="111"/>
      <c r="K97" s="163"/>
      <c r="L97" s="111"/>
      <c r="M97" s="163"/>
      <c r="N97" s="192">
        <v>298</v>
      </c>
      <c r="O97" s="140" t="str">
        <f t="shared" si="17"/>
        <v/>
      </c>
      <c r="P97" s="358">
        <v>44</v>
      </c>
      <c r="Q97" s="499"/>
      <c r="R97" s="439" t="str">
        <f t="shared" si="18"/>
        <v>_</v>
      </c>
      <c r="S97" s="439" t="str">
        <f t="shared" si="19"/>
        <v>_</v>
      </c>
    </row>
    <row r="98" spans="1:19" ht="12" hidden="1" customHeight="1">
      <c r="A98" s="982"/>
      <c r="B98" s="124"/>
      <c r="C98" s="81"/>
      <c r="D98" s="82"/>
      <c r="E98" s="93"/>
      <c r="F98" s="84"/>
      <c r="G98" s="131"/>
      <c r="H98" s="197"/>
      <c r="I98" s="168"/>
      <c r="J98" s="111"/>
      <c r="K98" s="163"/>
      <c r="L98" s="111"/>
      <c r="M98" s="163"/>
      <c r="N98" s="192">
        <v>298</v>
      </c>
      <c r="O98" s="140" t="str">
        <f t="shared" si="17"/>
        <v/>
      </c>
      <c r="P98" s="358">
        <v>45</v>
      </c>
      <c r="Q98" s="499"/>
      <c r="R98" s="439" t="str">
        <f t="shared" si="18"/>
        <v>_</v>
      </c>
      <c r="S98" s="439" t="str">
        <f t="shared" si="19"/>
        <v>_</v>
      </c>
    </row>
    <row r="99" spans="1:19" ht="12" hidden="1" customHeight="1">
      <c r="A99" s="982"/>
      <c r="B99" s="124"/>
      <c r="C99" s="81"/>
      <c r="D99" s="82"/>
      <c r="E99" s="93"/>
      <c r="F99" s="84"/>
      <c r="G99" s="131"/>
      <c r="H99" s="197"/>
      <c r="I99" s="168"/>
      <c r="J99" s="111"/>
      <c r="K99" s="163"/>
      <c r="L99" s="111"/>
      <c r="M99" s="163"/>
      <c r="N99" s="192">
        <v>298</v>
      </c>
      <c r="O99" s="140" t="str">
        <f t="shared" si="17"/>
        <v/>
      </c>
      <c r="P99" s="358">
        <v>46</v>
      </c>
      <c r="Q99" s="499"/>
      <c r="R99" s="439" t="str">
        <f t="shared" si="18"/>
        <v>_</v>
      </c>
      <c r="S99" s="439" t="str">
        <f t="shared" si="19"/>
        <v>_</v>
      </c>
    </row>
    <row r="100" spans="1:19" ht="12" hidden="1" customHeight="1">
      <c r="A100" s="982"/>
      <c r="B100" s="124"/>
      <c r="C100" s="81"/>
      <c r="D100" s="82"/>
      <c r="E100" s="93"/>
      <c r="F100" s="84"/>
      <c r="G100" s="131"/>
      <c r="H100" s="197"/>
      <c r="I100" s="168"/>
      <c r="J100" s="111"/>
      <c r="K100" s="163"/>
      <c r="L100" s="111"/>
      <c r="M100" s="163"/>
      <c r="N100" s="192">
        <v>298</v>
      </c>
      <c r="O100" s="140" t="str">
        <f t="shared" si="17"/>
        <v/>
      </c>
      <c r="P100" s="358">
        <v>47</v>
      </c>
      <c r="Q100" s="499"/>
      <c r="R100" s="439" t="str">
        <f t="shared" si="18"/>
        <v>_</v>
      </c>
      <c r="S100" s="439" t="str">
        <f t="shared" si="19"/>
        <v>_</v>
      </c>
    </row>
    <row r="101" spans="1:19" ht="12" hidden="1" customHeight="1">
      <c r="A101" s="982"/>
      <c r="B101" s="124"/>
      <c r="C101" s="81"/>
      <c r="D101" s="82"/>
      <c r="E101" s="93"/>
      <c r="F101" s="84"/>
      <c r="G101" s="131"/>
      <c r="H101" s="197"/>
      <c r="I101" s="168"/>
      <c r="J101" s="111"/>
      <c r="K101" s="163"/>
      <c r="L101" s="111"/>
      <c r="M101" s="163"/>
      <c r="N101" s="192">
        <v>298</v>
      </c>
      <c r="O101" s="140" t="str">
        <f t="shared" si="17"/>
        <v/>
      </c>
      <c r="P101" s="358">
        <v>48</v>
      </c>
      <c r="Q101" s="499"/>
      <c r="R101" s="439" t="str">
        <f t="shared" si="18"/>
        <v>_</v>
      </c>
      <c r="S101" s="439" t="str">
        <f t="shared" si="19"/>
        <v>_</v>
      </c>
    </row>
    <row r="102" spans="1:19" ht="12" hidden="1" customHeight="1">
      <c r="A102" s="982"/>
      <c r="B102" s="124"/>
      <c r="C102" s="81"/>
      <c r="D102" s="82"/>
      <c r="E102" s="93"/>
      <c r="F102" s="84"/>
      <c r="G102" s="131"/>
      <c r="H102" s="197"/>
      <c r="I102" s="168"/>
      <c r="J102" s="111"/>
      <c r="K102" s="163"/>
      <c r="L102" s="111"/>
      <c r="M102" s="163"/>
      <c r="N102" s="192">
        <v>298</v>
      </c>
      <c r="O102" s="140" t="str">
        <f t="shared" si="17"/>
        <v/>
      </c>
      <c r="P102" s="358">
        <v>49</v>
      </c>
      <c r="Q102" s="499"/>
      <c r="R102" s="439" t="str">
        <f t="shared" si="18"/>
        <v>_</v>
      </c>
      <c r="S102" s="439" t="str">
        <f t="shared" si="19"/>
        <v>_</v>
      </c>
    </row>
    <row r="103" spans="1:19" ht="12" hidden="1" customHeight="1">
      <c r="A103" s="982"/>
      <c r="B103" s="124"/>
      <c r="C103" s="81"/>
      <c r="D103" s="82"/>
      <c r="E103" s="93"/>
      <c r="F103" s="84"/>
      <c r="G103" s="131"/>
      <c r="H103" s="197"/>
      <c r="I103" s="168"/>
      <c r="J103" s="111"/>
      <c r="K103" s="163"/>
      <c r="L103" s="111"/>
      <c r="M103" s="163"/>
      <c r="N103" s="192">
        <v>298</v>
      </c>
      <c r="O103" s="140" t="str">
        <f t="shared" si="17"/>
        <v/>
      </c>
      <c r="P103" s="358">
        <v>50</v>
      </c>
      <c r="Q103" s="499"/>
      <c r="R103" s="439" t="str">
        <f t="shared" si="18"/>
        <v>_</v>
      </c>
      <c r="S103" s="439" t="str">
        <f t="shared" si="19"/>
        <v>_</v>
      </c>
    </row>
    <row r="104" spans="1:19" ht="12" hidden="1" customHeight="1">
      <c r="A104" s="982"/>
      <c r="B104" s="124"/>
      <c r="C104" s="81"/>
      <c r="D104" s="82"/>
      <c r="E104" s="93"/>
      <c r="F104" s="84"/>
      <c r="G104" s="131"/>
      <c r="H104" s="197"/>
      <c r="I104" s="168"/>
      <c r="J104" s="111"/>
      <c r="K104" s="163"/>
      <c r="L104" s="111"/>
      <c r="M104" s="163"/>
      <c r="N104" s="192">
        <v>298</v>
      </c>
      <c r="O104" s="140" t="str">
        <f t="shared" si="17"/>
        <v/>
      </c>
      <c r="P104" s="358">
        <v>51</v>
      </c>
      <c r="Q104" s="499"/>
      <c r="R104" s="439" t="str">
        <f t="shared" si="18"/>
        <v>_</v>
      </c>
      <c r="S104" s="439" t="str">
        <f t="shared" si="19"/>
        <v>_</v>
      </c>
    </row>
    <row r="105" spans="1:19" ht="12" customHeight="1">
      <c r="A105" s="982"/>
      <c r="B105" s="124"/>
      <c r="C105" s="81"/>
      <c r="D105" s="82"/>
      <c r="E105" s="93"/>
      <c r="F105" s="84"/>
      <c r="G105" s="131"/>
      <c r="H105" s="197"/>
      <c r="I105" s="168"/>
      <c r="J105" s="111"/>
      <c r="K105" s="163"/>
      <c r="L105" s="111"/>
      <c r="M105" s="163"/>
      <c r="N105" s="192">
        <v>298</v>
      </c>
      <c r="O105" s="140" t="str">
        <f t="shared" si="17"/>
        <v/>
      </c>
      <c r="P105" s="358">
        <v>52</v>
      </c>
      <c r="Q105" s="499"/>
      <c r="R105" s="439" t="str">
        <f t="shared" si="18"/>
        <v>_</v>
      </c>
      <c r="S105" s="439" t="str">
        <f t="shared" si="19"/>
        <v>_</v>
      </c>
    </row>
    <row r="106" spans="1:19" ht="12" customHeight="1">
      <c r="A106" s="982"/>
      <c r="B106" s="124"/>
      <c r="C106" s="81"/>
      <c r="D106" s="82"/>
      <c r="E106" s="93"/>
      <c r="F106" s="84"/>
      <c r="G106" s="131"/>
      <c r="H106" s="197"/>
      <c r="I106" s="168"/>
      <c r="J106" s="111"/>
      <c r="K106" s="163"/>
      <c r="L106" s="111"/>
      <c r="M106" s="163"/>
      <c r="N106" s="192">
        <v>298</v>
      </c>
      <c r="O106" s="140" t="str">
        <f t="shared" si="17"/>
        <v/>
      </c>
      <c r="P106" s="358">
        <v>53</v>
      </c>
      <c r="Q106" s="499"/>
      <c r="R106" s="439" t="str">
        <f t="shared" si="18"/>
        <v>_</v>
      </c>
      <c r="S106" s="439" t="str">
        <f t="shared" si="19"/>
        <v>_</v>
      </c>
    </row>
    <row r="107" spans="1:19" ht="12" customHeight="1">
      <c r="A107" s="982"/>
      <c r="B107" s="124"/>
      <c r="C107" s="81"/>
      <c r="D107" s="82"/>
      <c r="E107" s="93"/>
      <c r="F107" s="84"/>
      <c r="G107" s="131"/>
      <c r="H107" s="197"/>
      <c r="I107" s="168"/>
      <c r="J107" s="111"/>
      <c r="K107" s="163"/>
      <c r="L107" s="111"/>
      <c r="M107" s="163"/>
      <c r="N107" s="192">
        <v>298</v>
      </c>
      <c r="O107" s="140" t="str">
        <f t="shared" si="17"/>
        <v/>
      </c>
      <c r="P107" s="358">
        <v>54</v>
      </c>
      <c r="Q107" s="499"/>
      <c r="R107" s="439" t="str">
        <f t="shared" si="18"/>
        <v>_</v>
      </c>
      <c r="S107" s="439" t="str">
        <f t="shared" si="19"/>
        <v>_</v>
      </c>
    </row>
    <row r="108" spans="1:19" ht="12" customHeight="1" thickBot="1">
      <c r="A108" s="982"/>
      <c r="B108" s="125"/>
      <c r="C108" s="86"/>
      <c r="D108" s="87"/>
      <c r="E108" s="94"/>
      <c r="F108" s="88"/>
      <c r="G108" s="132"/>
      <c r="H108" s="164"/>
      <c r="I108" s="165"/>
      <c r="J108" s="113"/>
      <c r="K108" s="166"/>
      <c r="L108" s="164"/>
      <c r="M108" s="165"/>
      <c r="N108" s="192">
        <v>298</v>
      </c>
      <c r="O108" s="180" t="str">
        <f>IF(F108="","",IF(J108="―",IF(L108="―",ROUND(H108*N108,4),ROUND(H108*L108*N108,4)),ROUND(H108*J108*L108*N108,4)))</f>
        <v/>
      </c>
      <c r="P108" s="358">
        <v>55</v>
      </c>
      <c r="Q108" s="499"/>
      <c r="R108" s="439" t="str">
        <f t="shared" ref="R108:R146" si="20">LEFT(E108,3)&amp;"_"&amp;LEFT(F108,5)</f>
        <v>_</v>
      </c>
      <c r="S108" s="439" t="str">
        <f t="shared" ref="S108:S146" si="21">LEFT(F108,5)&amp;"_"&amp;LEFT(G108,2)</f>
        <v>_</v>
      </c>
    </row>
    <row r="109" spans="1:19" ht="17.850000000000001" customHeight="1" thickTop="1" thickBot="1">
      <c r="A109" s="982"/>
      <c r="B109" s="1032" t="s">
        <v>220</v>
      </c>
      <c r="C109" s="1033"/>
      <c r="D109" s="1034"/>
      <c r="E109" s="1013" t="s">
        <v>1724</v>
      </c>
      <c r="F109" s="1014"/>
      <c r="G109" s="1015"/>
      <c r="H109" s="1002"/>
      <c r="I109" s="1003"/>
      <c r="J109" s="1002"/>
      <c r="K109" s="1003"/>
      <c r="L109" s="1002"/>
      <c r="M109" s="1003"/>
      <c r="N109" s="448"/>
      <c r="O109" s="187">
        <f>ROUNDDOWN(SUM(O110:O132),0)</f>
        <v>0</v>
      </c>
      <c r="P109" s="358"/>
      <c r="R109" s="439" t="str">
        <f t="shared" si="20"/>
        <v>合　　_</v>
      </c>
      <c r="S109" s="439" t="str">
        <f t="shared" si="21"/>
        <v>_</v>
      </c>
    </row>
    <row r="110" spans="1:19" ht="40.5" customHeight="1">
      <c r="A110" s="982"/>
      <c r="B110" s="127"/>
      <c r="C110" s="1006"/>
      <c r="D110" s="1007"/>
      <c r="E110" s="83"/>
      <c r="F110" s="84"/>
      <c r="G110" s="46"/>
      <c r="H110" s="197"/>
      <c r="I110" s="159" t="str">
        <f>IF($F110="","",VLOOKUP($F110,排出活動区分!$D$1:$H$503,2,FALSE))</f>
        <v/>
      </c>
      <c r="J110" s="1023"/>
      <c r="K110" s="1024"/>
      <c r="L110" s="160" t="str">
        <f>IF($R110="_","",VLOOKUP($R110,排出活動区分!$F$2:$G$503,2,FALSE))</f>
        <v/>
      </c>
      <c r="M110" s="159" t="str">
        <f>IF($R110="_","",VLOOKUP($R110,排出活動区分!$F$2:$H$503,3,FALSE))</f>
        <v/>
      </c>
      <c r="N110" s="161" t="str">
        <f>IF(C110="","",VLOOKUP(C110,温室効果ガス!$B$1:$C$32,2,FALSE))</f>
        <v/>
      </c>
      <c r="O110" s="139" t="str">
        <f>IF(H110="","",IF(L110="―",ROUND(H110*N110,4),ROUND(H110*L110*N110,4)))</f>
        <v/>
      </c>
      <c r="P110" s="358">
        <v>1</v>
      </c>
      <c r="R110" s="439" t="str">
        <f t="shared" si="20"/>
        <v>_</v>
      </c>
      <c r="S110" s="439" t="str">
        <f t="shared" si="21"/>
        <v>_</v>
      </c>
    </row>
    <row r="111" spans="1:19" ht="40.5" customHeight="1">
      <c r="A111" s="982"/>
      <c r="B111" s="128"/>
      <c r="C111" s="1006"/>
      <c r="D111" s="1007"/>
      <c r="E111" s="83"/>
      <c r="F111" s="84"/>
      <c r="G111" s="47"/>
      <c r="H111" s="197"/>
      <c r="I111" s="162" t="str">
        <f>IF($F111="","",VLOOKUP($F111,排出活動区分!$D$1:$H$503,2,FALSE))</f>
        <v/>
      </c>
      <c r="J111" s="1004"/>
      <c r="K111" s="1005"/>
      <c r="L111" s="160" t="str">
        <f>IF($R111="_","",VLOOKUP($R111,排出活動区分!$F$2:$G$503,2,FALSE))</f>
        <v/>
      </c>
      <c r="M111" s="159" t="str">
        <f>IF($R111="_","",VLOOKUP($R111,排出活動区分!$F$2:$H$503,3,FALSE))</f>
        <v/>
      </c>
      <c r="N111" s="161" t="str">
        <f>IF(C111="","",VLOOKUP(C111,温室効果ガス!$B$1:$C$32,2,FALSE))</f>
        <v/>
      </c>
      <c r="O111" s="140" t="str">
        <f t="shared" ref="O111:O132" si="22">IF(H111="","",IF(L111="―",ROUND(H111*N111,4),ROUND(H111*L111*N111,4)))</f>
        <v/>
      </c>
      <c r="P111" s="358">
        <v>2</v>
      </c>
      <c r="R111" s="439" t="str">
        <f t="shared" si="20"/>
        <v>_</v>
      </c>
      <c r="S111" s="439" t="str">
        <f t="shared" si="21"/>
        <v>_</v>
      </c>
    </row>
    <row r="112" spans="1:19" ht="25.5" customHeight="1">
      <c r="A112" s="982"/>
      <c r="B112" s="127"/>
      <c r="C112" s="1006"/>
      <c r="D112" s="1007"/>
      <c r="E112" s="83"/>
      <c r="F112" s="84"/>
      <c r="G112" s="47"/>
      <c r="H112" s="197"/>
      <c r="I112" s="162" t="str">
        <f>IF($F112="","",VLOOKUP($F112,排出活動区分!$D$1:$H$503,2,FALSE))</f>
        <v/>
      </c>
      <c r="J112" s="1004"/>
      <c r="K112" s="1005"/>
      <c r="L112" s="160" t="str">
        <f>IF($R112="_","",VLOOKUP($R112,排出活動区分!$F$2:$G$503,2,FALSE))</f>
        <v/>
      </c>
      <c r="M112" s="159" t="str">
        <f>IF($R112="_","",VLOOKUP($R112,排出活動区分!$F$2:$H$503,3,FALSE))</f>
        <v/>
      </c>
      <c r="N112" s="161" t="str">
        <f>IF(C112="","",VLOOKUP(C112,温室効果ガス!$B$1:$C$32,2,FALSE))</f>
        <v/>
      </c>
      <c r="O112" s="140" t="str">
        <f t="shared" si="22"/>
        <v/>
      </c>
      <c r="P112" s="358">
        <v>3</v>
      </c>
      <c r="R112" s="439" t="str">
        <f t="shared" si="20"/>
        <v>_</v>
      </c>
      <c r="S112" s="439" t="str">
        <f t="shared" si="21"/>
        <v>_</v>
      </c>
    </row>
    <row r="113" spans="1:19" ht="25.5" customHeight="1">
      <c r="A113" s="982"/>
      <c r="B113" s="128"/>
      <c r="C113" s="1006"/>
      <c r="D113" s="1007"/>
      <c r="E113" s="83"/>
      <c r="F113" s="84"/>
      <c r="G113" s="47"/>
      <c r="H113" s="197"/>
      <c r="I113" s="162" t="str">
        <f>IF($F113="","",VLOOKUP($F113,排出活動区分!$D$1:$H$503,2,FALSE))</f>
        <v/>
      </c>
      <c r="J113" s="1004"/>
      <c r="K113" s="1005"/>
      <c r="L113" s="160" t="str">
        <f>IF($R113="_","",VLOOKUP($R113,排出活動区分!$F$2:$G$503,2,FALSE))</f>
        <v/>
      </c>
      <c r="M113" s="159" t="str">
        <f>IF($R113="_","",VLOOKUP($R113,排出活動区分!$F$2:$H$503,3,FALSE))</f>
        <v/>
      </c>
      <c r="N113" s="161" t="str">
        <f>IF(C113="","",VLOOKUP(C113,温室効果ガス!$B$1:$C$32,2,FALSE))</f>
        <v/>
      </c>
      <c r="O113" s="140" t="str">
        <f t="shared" si="22"/>
        <v/>
      </c>
      <c r="P113" s="358">
        <v>4</v>
      </c>
      <c r="R113" s="439" t="str">
        <f t="shared" si="20"/>
        <v>_</v>
      </c>
      <c r="S113" s="439" t="str">
        <f t="shared" si="21"/>
        <v>_</v>
      </c>
    </row>
    <row r="114" spans="1:19" ht="12" customHeight="1">
      <c r="A114" s="982"/>
      <c r="B114" s="127"/>
      <c r="C114" s="1006"/>
      <c r="D114" s="1007"/>
      <c r="E114" s="83"/>
      <c r="F114" s="84"/>
      <c r="G114" s="47"/>
      <c r="H114" s="197"/>
      <c r="I114" s="162" t="str">
        <f>IF($F114="","",VLOOKUP($F114,排出活動区分!$D$1:$H$503,2,FALSE))</f>
        <v/>
      </c>
      <c r="J114" s="1004"/>
      <c r="K114" s="1005"/>
      <c r="L114" s="160" t="str">
        <f>IF($R114="_","",VLOOKUP($R114,排出活動区分!$F$2:$G$503,2,FALSE))</f>
        <v/>
      </c>
      <c r="M114" s="159" t="str">
        <f>IF($R114="_","",VLOOKUP($R114,排出活動区分!$F$2:$H$503,3,FALSE))</f>
        <v/>
      </c>
      <c r="N114" s="161" t="str">
        <f>IF(C114="","",VLOOKUP(C114,温室効果ガス!$B$1:$C$32,2,FALSE))</f>
        <v/>
      </c>
      <c r="O114" s="140" t="str">
        <f t="shared" si="22"/>
        <v/>
      </c>
      <c r="P114" s="358">
        <v>5</v>
      </c>
      <c r="R114" s="439" t="str">
        <f t="shared" si="20"/>
        <v>_</v>
      </c>
      <c r="S114" s="439" t="str">
        <f t="shared" si="21"/>
        <v>_</v>
      </c>
    </row>
    <row r="115" spans="1:19" ht="12" customHeight="1">
      <c r="A115" s="982"/>
      <c r="B115" s="128"/>
      <c r="C115" s="1006"/>
      <c r="D115" s="1007"/>
      <c r="E115" s="83"/>
      <c r="F115" s="84"/>
      <c r="G115" s="47"/>
      <c r="H115" s="197"/>
      <c r="I115" s="162" t="str">
        <f>IF($F115="","",VLOOKUP($F115,排出活動区分!$D$1:$H$503,2,FALSE))</f>
        <v/>
      </c>
      <c r="J115" s="1004"/>
      <c r="K115" s="1005"/>
      <c r="L115" s="160" t="str">
        <f>IF($R115="_","",VLOOKUP($R115,排出活動区分!$F$2:$G$503,2,FALSE))</f>
        <v/>
      </c>
      <c r="M115" s="159" t="str">
        <f>IF($R115="_","",VLOOKUP($R115,排出活動区分!$F$2:$H$503,3,FALSE))</f>
        <v/>
      </c>
      <c r="N115" s="161" t="str">
        <f>IF(C115="","",VLOOKUP(C115,温室効果ガス!$B$1:$C$32,2,FALSE))</f>
        <v/>
      </c>
      <c r="O115" s="140" t="str">
        <f t="shared" si="22"/>
        <v/>
      </c>
      <c r="P115" s="358">
        <v>6</v>
      </c>
      <c r="R115" s="439" t="str">
        <f t="shared" si="20"/>
        <v>_</v>
      </c>
      <c r="S115" s="439" t="str">
        <f t="shared" si="21"/>
        <v>_</v>
      </c>
    </row>
    <row r="116" spans="1:19" ht="12" customHeight="1">
      <c r="A116" s="982"/>
      <c r="B116" s="127"/>
      <c r="C116" s="1006"/>
      <c r="D116" s="1007"/>
      <c r="E116" s="83"/>
      <c r="F116" s="84"/>
      <c r="G116" s="47"/>
      <c r="H116" s="197"/>
      <c r="I116" s="162" t="str">
        <f>IF($F116="","",VLOOKUP($F116,排出活動区分!$D$1:$H$503,2,FALSE))</f>
        <v/>
      </c>
      <c r="J116" s="1004"/>
      <c r="K116" s="1005"/>
      <c r="L116" s="160" t="str">
        <f>IF($R116="_","",VLOOKUP($R116,排出活動区分!$F$2:$G$503,2,FALSE))</f>
        <v/>
      </c>
      <c r="M116" s="159" t="str">
        <f>IF($R116="_","",VLOOKUP($R116,排出活動区分!$F$2:$H$503,3,FALSE))</f>
        <v/>
      </c>
      <c r="N116" s="161" t="str">
        <f>IF(C116="","",VLOOKUP(C116,温室効果ガス!$B$1:$C$32,2,FALSE))</f>
        <v/>
      </c>
      <c r="O116" s="140" t="str">
        <f t="shared" si="22"/>
        <v/>
      </c>
      <c r="P116" s="358">
        <v>7</v>
      </c>
      <c r="R116" s="439" t="str">
        <f t="shared" si="20"/>
        <v>_</v>
      </c>
      <c r="S116" s="439" t="str">
        <f t="shared" si="21"/>
        <v>_</v>
      </c>
    </row>
    <row r="117" spans="1:19" ht="12" customHeight="1">
      <c r="A117" s="982"/>
      <c r="B117" s="128"/>
      <c r="C117" s="1006"/>
      <c r="D117" s="1007"/>
      <c r="E117" s="83"/>
      <c r="F117" s="84"/>
      <c r="G117" s="47"/>
      <c r="H117" s="197"/>
      <c r="I117" s="162" t="str">
        <f>IF($F117="","",VLOOKUP($F117,排出活動区分!$D$1:$H$503,2,FALSE))</f>
        <v/>
      </c>
      <c r="J117" s="1004"/>
      <c r="K117" s="1005"/>
      <c r="L117" s="160" t="str">
        <f>IF($R117="_","",VLOOKUP($R117,排出活動区分!$F$2:$G$503,2,FALSE))</f>
        <v/>
      </c>
      <c r="M117" s="159" t="str">
        <f>IF($R117="_","",VLOOKUP($R117,排出活動区分!$F$2:$H$503,3,FALSE))</f>
        <v/>
      </c>
      <c r="N117" s="161" t="str">
        <f>IF(C117="","",VLOOKUP(C117,温室効果ガス!$B$1:$C$32,2,FALSE))</f>
        <v/>
      </c>
      <c r="O117" s="140" t="str">
        <f t="shared" si="22"/>
        <v/>
      </c>
      <c r="P117" s="358">
        <v>8</v>
      </c>
      <c r="R117" s="439" t="str">
        <f t="shared" si="20"/>
        <v>_</v>
      </c>
      <c r="S117" s="439" t="str">
        <f t="shared" si="21"/>
        <v>_</v>
      </c>
    </row>
    <row r="118" spans="1:19" ht="12" customHeight="1">
      <c r="A118" s="982"/>
      <c r="B118" s="127"/>
      <c r="C118" s="1006"/>
      <c r="D118" s="1007"/>
      <c r="E118" s="83"/>
      <c r="F118" s="84"/>
      <c r="G118" s="47"/>
      <c r="H118" s="197"/>
      <c r="I118" s="162" t="str">
        <f>IF($F118="","",VLOOKUP($F118,排出活動区分!$D$1:$H$503,2,FALSE))</f>
        <v/>
      </c>
      <c r="J118" s="1004"/>
      <c r="K118" s="1005"/>
      <c r="L118" s="160" t="str">
        <f>IF($R118="_","",VLOOKUP($R118,排出活動区分!$F$2:$G$503,2,FALSE))</f>
        <v/>
      </c>
      <c r="M118" s="159" t="str">
        <f>IF($R118="_","",VLOOKUP($R118,排出活動区分!$F$2:$H$503,3,FALSE))</f>
        <v/>
      </c>
      <c r="N118" s="161" t="str">
        <f>IF(C118="","",VLOOKUP(C118,温室効果ガス!$B$1:$C$32,2,FALSE))</f>
        <v/>
      </c>
      <c r="O118" s="140" t="str">
        <f t="shared" si="22"/>
        <v/>
      </c>
      <c r="P118" s="358">
        <v>9</v>
      </c>
      <c r="R118" s="439" t="str">
        <f t="shared" si="20"/>
        <v>_</v>
      </c>
      <c r="S118" s="439" t="str">
        <f t="shared" si="21"/>
        <v>_</v>
      </c>
    </row>
    <row r="119" spans="1:19" ht="12" customHeight="1">
      <c r="A119" s="982"/>
      <c r="B119" s="128"/>
      <c r="C119" s="1006"/>
      <c r="D119" s="1007"/>
      <c r="E119" s="83"/>
      <c r="F119" s="84"/>
      <c r="G119" s="47"/>
      <c r="H119" s="197"/>
      <c r="I119" s="162" t="str">
        <f>IF($F119="","",VLOOKUP($F119,排出活動区分!$D$1:$H$503,2,FALSE))</f>
        <v/>
      </c>
      <c r="J119" s="1004"/>
      <c r="K119" s="1005"/>
      <c r="L119" s="160" t="str">
        <f>IF($R119="_","",VLOOKUP($R119,排出活動区分!$F$2:$G$503,2,FALSE))</f>
        <v/>
      </c>
      <c r="M119" s="159" t="str">
        <f>IF($R119="_","",VLOOKUP($R119,排出活動区分!$F$2:$H$503,3,FALSE))</f>
        <v/>
      </c>
      <c r="N119" s="161" t="str">
        <f>IF(C119="","",VLOOKUP(C119,温室効果ガス!$B$1:$C$32,2,FALSE))</f>
        <v/>
      </c>
      <c r="O119" s="140" t="str">
        <f t="shared" si="22"/>
        <v/>
      </c>
      <c r="P119" s="358">
        <v>10</v>
      </c>
      <c r="R119" s="439" t="str">
        <f t="shared" si="20"/>
        <v>_</v>
      </c>
      <c r="S119" s="439" t="str">
        <f t="shared" si="21"/>
        <v>_</v>
      </c>
    </row>
    <row r="120" spans="1:19" ht="12" hidden="1" customHeight="1">
      <c r="A120" s="982"/>
      <c r="B120" s="127"/>
      <c r="C120" s="1006"/>
      <c r="D120" s="1007"/>
      <c r="E120" s="83"/>
      <c r="F120" s="84"/>
      <c r="G120" s="47"/>
      <c r="H120" s="197"/>
      <c r="I120" s="162" t="str">
        <f>IF($F120="","",VLOOKUP($F120,排出活動区分!$D$1:$H$503,2,FALSE))</f>
        <v/>
      </c>
      <c r="J120" s="1004"/>
      <c r="K120" s="1005"/>
      <c r="L120" s="160" t="str">
        <f>IF($R120="_","",VLOOKUP($R120,排出活動区分!$F$2:$G$503,2,FALSE))</f>
        <v/>
      </c>
      <c r="M120" s="159" t="str">
        <f>IF($R120="_","",VLOOKUP($R120,排出活動区分!$F$2:$H$503,3,FALSE))</f>
        <v/>
      </c>
      <c r="N120" s="161" t="str">
        <f>IF(C120="","",VLOOKUP(C120,温室効果ガス!$B$1:$C$32,2,FALSE))</f>
        <v/>
      </c>
      <c r="O120" s="140" t="str">
        <f t="shared" si="22"/>
        <v/>
      </c>
      <c r="P120" s="358">
        <v>11</v>
      </c>
      <c r="R120" s="439" t="str">
        <f t="shared" si="20"/>
        <v>_</v>
      </c>
      <c r="S120" s="439" t="str">
        <f t="shared" si="21"/>
        <v>_</v>
      </c>
    </row>
    <row r="121" spans="1:19" ht="12" hidden="1" customHeight="1">
      <c r="A121" s="982"/>
      <c r="B121" s="128"/>
      <c r="C121" s="1006"/>
      <c r="D121" s="1007"/>
      <c r="E121" s="83"/>
      <c r="F121" s="84"/>
      <c r="G121" s="47"/>
      <c r="H121" s="197"/>
      <c r="I121" s="162" t="str">
        <f>IF($F121="","",VLOOKUP($F121,排出活動区分!$D$1:$H$503,2,FALSE))</f>
        <v/>
      </c>
      <c r="J121" s="1004"/>
      <c r="K121" s="1005"/>
      <c r="L121" s="160" t="str">
        <f>IF($R121="_","",VLOOKUP($R121,排出活動区分!$F$2:$G$503,2,FALSE))</f>
        <v/>
      </c>
      <c r="M121" s="159" t="str">
        <f>IF($R121="_","",VLOOKUP($R121,排出活動区分!$F$2:$H$503,3,FALSE))</f>
        <v/>
      </c>
      <c r="N121" s="161" t="str">
        <f>IF(C121="","",VLOOKUP(C121,温室効果ガス!$B$1:$C$32,2,FALSE))</f>
        <v/>
      </c>
      <c r="O121" s="140" t="str">
        <f t="shared" si="22"/>
        <v/>
      </c>
      <c r="P121" s="358">
        <v>12</v>
      </c>
      <c r="R121" s="439" t="str">
        <f t="shared" si="20"/>
        <v>_</v>
      </c>
      <c r="S121" s="439" t="str">
        <f t="shared" si="21"/>
        <v>_</v>
      </c>
    </row>
    <row r="122" spans="1:19" ht="12" hidden="1" customHeight="1">
      <c r="A122" s="982"/>
      <c r="B122" s="127"/>
      <c r="C122" s="1006"/>
      <c r="D122" s="1007"/>
      <c r="E122" s="83"/>
      <c r="F122" s="84"/>
      <c r="G122" s="47"/>
      <c r="H122" s="197"/>
      <c r="I122" s="162" t="str">
        <f>IF($F122="","",VLOOKUP($F122,排出活動区分!$D$1:$H$503,2,FALSE))</f>
        <v/>
      </c>
      <c r="J122" s="1004"/>
      <c r="K122" s="1005"/>
      <c r="L122" s="160" t="str">
        <f>IF($R122="_","",VLOOKUP($R122,排出活動区分!$F$2:$G$503,2,FALSE))</f>
        <v/>
      </c>
      <c r="M122" s="159" t="str">
        <f>IF($R122="_","",VLOOKUP($R122,排出活動区分!$F$2:$H$503,3,FALSE))</f>
        <v/>
      </c>
      <c r="N122" s="161" t="str">
        <f>IF(C122="","",VLOOKUP(C122,温室効果ガス!$B$1:$C$32,2,FALSE))</f>
        <v/>
      </c>
      <c r="O122" s="140" t="str">
        <f t="shared" si="22"/>
        <v/>
      </c>
      <c r="P122" s="358">
        <v>13</v>
      </c>
      <c r="R122" s="439" t="str">
        <f t="shared" si="20"/>
        <v>_</v>
      </c>
      <c r="S122" s="439" t="str">
        <f t="shared" si="21"/>
        <v>_</v>
      </c>
    </row>
    <row r="123" spans="1:19" ht="12" hidden="1" customHeight="1">
      <c r="A123" s="982"/>
      <c r="B123" s="128"/>
      <c r="C123" s="1006"/>
      <c r="D123" s="1007"/>
      <c r="E123" s="83"/>
      <c r="F123" s="84"/>
      <c r="G123" s="47"/>
      <c r="H123" s="197"/>
      <c r="I123" s="162" t="str">
        <f>IF($F123="","",VLOOKUP($F123,排出活動区分!$D$1:$H$503,2,FALSE))</f>
        <v/>
      </c>
      <c r="J123" s="1004"/>
      <c r="K123" s="1005"/>
      <c r="L123" s="160" t="str">
        <f>IF($R123="_","",VLOOKUP($R123,排出活動区分!$F$2:$G$503,2,FALSE))</f>
        <v/>
      </c>
      <c r="M123" s="159" t="str">
        <f>IF($R123="_","",VLOOKUP($R123,排出活動区分!$F$2:$H$503,3,FALSE))</f>
        <v/>
      </c>
      <c r="N123" s="161" t="str">
        <f>IF(C123="","",VLOOKUP(C123,温室効果ガス!$B$1:$C$32,2,FALSE))</f>
        <v/>
      </c>
      <c r="O123" s="140" t="str">
        <f t="shared" si="22"/>
        <v/>
      </c>
      <c r="P123" s="358">
        <v>14</v>
      </c>
      <c r="R123" s="439" t="str">
        <f t="shared" si="20"/>
        <v>_</v>
      </c>
      <c r="S123" s="439" t="str">
        <f t="shared" si="21"/>
        <v>_</v>
      </c>
    </row>
    <row r="124" spans="1:19" ht="12" hidden="1" customHeight="1">
      <c r="A124" s="982"/>
      <c r="B124" s="127"/>
      <c r="C124" s="1006"/>
      <c r="D124" s="1007"/>
      <c r="E124" s="83"/>
      <c r="F124" s="84"/>
      <c r="G124" s="47"/>
      <c r="H124" s="197"/>
      <c r="I124" s="162" t="str">
        <f>IF($F124="","",VLOOKUP($F124,排出活動区分!$D$1:$H$503,2,FALSE))</f>
        <v/>
      </c>
      <c r="J124" s="1004"/>
      <c r="K124" s="1005"/>
      <c r="L124" s="160" t="str">
        <f>IF($R124="_","",VLOOKUP($R124,排出活動区分!$F$2:$G$503,2,FALSE))</f>
        <v/>
      </c>
      <c r="M124" s="159" t="str">
        <f>IF($R124="_","",VLOOKUP($R124,排出活動区分!$F$2:$H$503,3,FALSE))</f>
        <v/>
      </c>
      <c r="N124" s="161" t="str">
        <f>IF(C124="","",VLOOKUP(C124,温室効果ガス!$B$1:$C$32,2,FALSE))</f>
        <v/>
      </c>
      <c r="O124" s="140" t="str">
        <f t="shared" si="22"/>
        <v/>
      </c>
      <c r="P124" s="358">
        <v>15</v>
      </c>
      <c r="R124" s="439" t="str">
        <f t="shared" si="20"/>
        <v>_</v>
      </c>
      <c r="S124" s="439" t="str">
        <f t="shared" si="21"/>
        <v>_</v>
      </c>
    </row>
    <row r="125" spans="1:19" ht="12" hidden="1" customHeight="1">
      <c r="A125" s="982"/>
      <c r="B125" s="128"/>
      <c r="C125" s="1006"/>
      <c r="D125" s="1007"/>
      <c r="E125" s="83"/>
      <c r="F125" s="84"/>
      <c r="G125" s="47"/>
      <c r="H125" s="197"/>
      <c r="I125" s="162" t="str">
        <f>IF($F125="","",VLOOKUP($F125,排出活動区分!$D$1:$H$503,2,FALSE))</f>
        <v/>
      </c>
      <c r="J125" s="1004"/>
      <c r="K125" s="1005"/>
      <c r="L125" s="160" t="str">
        <f>IF($R125="_","",VLOOKUP($R125,排出活動区分!$F$2:$G$503,2,FALSE))</f>
        <v/>
      </c>
      <c r="M125" s="159" t="str">
        <f>IF($R125="_","",VLOOKUP($R125,排出活動区分!$F$2:$H$503,3,FALSE))</f>
        <v/>
      </c>
      <c r="N125" s="161" t="str">
        <f>IF(C125="","",VLOOKUP(C125,温室効果ガス!$B$1:$C$32,2,FALSE))</f>
        <v/>
      </c>
      <c r="O125" s="140" t="str">
        <f t="shared" si="22"/>
        <v/>
      </c>
      <c r="P125" s="358">
        <v>16</v>
      </c>
      <c r="R125" s="439" t="str">
        <f t="shared" si="20"/>
        <v>_</v>
      </c>
      <c r="S125" s="439" t="str">
        <f t="shared" si="21"/>
        <v>_</v>
      </c>
    </row>
    <row r="126" spans="1:19" ht="12" hidden="1" customHeight="1">
      <c r="A126" s="982"/>
      <c r="B126" s="127"/>
      <c r="C126" s="1006"/>
      <c r="D126" s="1007"/>
      <c r="E126" s="83"/>
      <c r="F126" s="84"/>
      <c r="G126" s="47"/>
      <c r="H126" s="197"/>
      <c r="I126" s="162" t="str">
        <f>IF($F126="","",VLOOKUP($F126,排出活動区分!$D$1:$H$503,2,FALSE))</f>
        <v/>
      </c>
      <c r="J126" s="1004"/>
      <c r="K126" s="1005"/>
      <c r="L126" s="160" t="str">
        <f>IF($R126="_","",VLOOKUP($R126,排出活動区分!$F$2:$G$503,2,FALSE))</f>
        <v/>
      </c>
      <c r="M126" s="159" t="str">
        <f>IF($R126="_","",VLOOKUP($R126,排出活動区分!$F$2:$H$503,3,FALSE))</f>
        <v/>
      </c>
      <c r="N126" s="161" t="str">
        <f>IF(C126="","",VLOOKUP(C126,温室効果ガス!$B$1:$C$32,2,FALSE))</f>
        <v/>
      </c>
      <c r="O126" s="140" t="str">
        <f t="shared" si="22"/>
        <v/>
      </c>
      <c r="P126" s="358">
        <v>17</v>
      </c>
      <c r="R126" s="439" t="str">
        <f t="shared" si="20"/>
        <v>_</v>
      </c>
      <c r="S126" s="439" t="str">
        <f t="shared" si="21"/>
        <v>_</v>
      </c>
    </row>
    <row r="127" spans="1:19" ht="12" hidden="1" customHeight="1">
      <c r="A127" s="982"/>
      <c r="B127" s="128"/>
      <c r="C127" s="1006"/>
      <c r="D127" s="1007"/>
      <c r="E127" s="83"/>
      <c r="F127" s="84"/>
      <c r="G127" s="47"/>
      <c r="H127" s="197"/>
      <c r="I127" s="162" t="str">
        <f>IF($F127="","",VLOOKUP($F127,排出活動区分!$D$1:$H$503,2,FALSE))</f>
        <v/>
      </c>
      <c r="J127" s="1004"/>
      <c r="K127" s="1005"/>
      <c r="L127" s="160" t="str">
        <f>IF($R127="_","",VLOOKUP($R127,排出活動区分!$F$2:$G$503,2,FALSE))</f>
        <v/>
      </c>
      <c r="M127" s="159" t="str">
        <f>IF($R127="_","",VLOOKUP($R127,排出活動区分!$F$2:$H$503,3,FALSE))</f>
        <v/>
      </c>
      <c r="N127" s="161" t="str">
        <f>IF(C127="","",VLOOKUP(C127,温室効果ガス!$B$1:$C$32,2,FALSE))</f>
        <v/>
      </c>
      <c r="O127" s="140" t="str">
        <f t="shared" si="22"/>
        <v/>
      </c>
      <c r="P127" s="358">
        <v>18</v>
      </c>
      <c r="R127" s="439" t="str">
        <f t="shared" si="20"/>
        <v>_</v>
      </c>
      <c r="S127" s="439" t="str">
        <f t="shared" si="21"/>
        <v>_</v>
      </c>
    </row>
    <row r="128" spans="1:19" ht="12" hidden="1" customHeight="1">
      <c r="A128" s="982"/>
      <c r="B128" s="127"/>
      <c r="C128" s="1006"/>
      <c r="D128" s="1007"/>
      <c r="E128" s="90"/>
      <c r="F128" s="91"/>
      <c r="G128" s="47"/>
      <c r="H128" s="111"/>
      <c r="I128" s="162" t="str">
        <f>IF($F128="","",VLOOKUP($F128,排出活動区分!$D$1:$H$503,2,FALSE))</f>
        <v/>
      </c>
      <c r="J128" s="1004"/>
      <c r="K128" s="1005"/>
      <c r="L128" s="160" t="str">
        <f>IF($R128="_","",VLOOKUP($R128,排出活動区分!$F$2:$G$503,2,FALSE))</f>
        <v/>
      </c>
      <c r="M128" s="159" t="str">
        <f>IF($R128="_","",VLOOKUP($R128,排出活動区分!$F$2:$H$503,3,FALSE))</f>
        <v/>
      </c>
      <c r="N128" s="161" t="str">
        <f>IF(C128="","",VLOOKUP(C128,温室効果ガス!$B$1:$C$32,2,FALSE))</f>
        <v/>
      </c>
      <c r="O128" s="140" t="str">
        <f t="shared" si="22"/>
        <v/>
      </c>
      <c r="P128" s="358">
        <v>19</v>
      </c>
      <c r="R128" s="439" t="str">
        <f t="shared" si="20"/>
        <v>_</v>
      </c>
      <c r="S128" s="439" t="str">
        <f t="shared" si="21"/>
        <v>_</v>
      </c>
    </row>
    <row r="129" spans="1:19" ht="12" hidden="1" customHeight="1">
      <c r="A129" s="982"/>
      <c r="B129" s="128"/>
      <c r="C129" s="1006"/>
      <c r="D129" s="1007"/>
      <c r="E129" s="93"/>
      <c r="F129" s="84"/>
      <c r="G129" s="47"/>
      <c r="H129" s="197"/>
      <c r="I129" s="162" t="str">
        <f>IF($F129="","",VLOOKUP($F129,排出活動区分!$D$1:$H$503,2,FALSE))</f>
        <v/>
      </c>
      <c r="J129" s="1004"/>
      <c r="K129" s="1005"/>
      <c r="L129" s="160" t="str">
        <f>IF($R129="_","",VLOOKUP($R129,排出活動区分!$F$2:$G$503,2,FALSE))</f>
        <v/>
      </c>
      <c r="M129" s="159" t="str">
        <f>IF($R129="_","",VLOOKUP($R129,排出活動区分!$F$2:$H$503,3,FALSE))</f>
        <v/>
      </c>
      <c r="N129" s="161" t="str">
        <f>IF(C129="","",VLOOKUP(C129,温室効果ガス!$B$1:$C$32,2,FALSE))</f>
        <v/>
      </c>
      <c r="O129" s="140" t="str">
        <f t="shared" si="22"/>
        <v/>
      </c>
      <c r="P129" s="358">
        <v>20</v>
      </c>
      <c r="R129" s="439" t="str">
        <f t="shared" si="20"/>
        <v>_</v>
      </c>
      <c r="S129" s="439" t="str">
        <f t="shared" si="21"/>
        <v>_</v>
      </c>
    </row>
    <row r="130" spans="1:19" ht="12" customHeight="1">
      <c r="A130" s="982"/>
      <c r="B130" s="128"/>
      <c r="C130" s="1006"/>
      <c r="D130" s="1007"/>
      <c r="E130" s="93"/>
      <c r="F130" s="84"/>
      <c r="G130" s="46"/>
      <c r="H130" s="197"/>
      <c r="I130" s="163"/>
      <c r="J130" s="1004"/>
      <c r="K130" s="1005"/>
      <c r="L130" s="111"/>
      <c r="M130" s="163"/>
      <c r="N130" s="161" t="str">
        <f>IF(C130="","",VLOOKUP(C130,温室効果ガス!$B$1:$C$32,2,FALSE))</f>
        <v/>
      </c>
      <c r="O130" s="140" t="str">
        <f t="shared" si="22"/>
        <v/>
      </c>
      <c r="P130" s="358">
        <v>21</v>
      </c>
      <c r="Q130" s="495" t="s">
        <v>1071</v>
      </c>
      <c r="R130" s="439" t="str">
        <f t="shared" si="20"/>
        <v>_</v>
      </c>
      <c r="S130" s="439" t="str">
        <f t="shared" si="21"/>
        <v>_</v>
      </c>
    </row>
    <row r="131" spans="1:19" ht="12" customHeight="1">
      <c r="A131" s="982"/>
      <c r="B131" s="128"/>
      <c r="C131" s="1006"/>
      <c r="D131" s="1007"/>
      <c r="E131" s="90"/>
      <c r="F131" s="91"/>
      <c r="G131" s="46"/>
      <c r="H131" s="197"/>
      <c r="I131" s="163"/>
      <c r="J131" s="1004"/>
      <c r="K131" s="1005"/>
      <c r="L131" s="111"/>
      <c r="M131" s="163"/>
      <c r="N131" s="161" t="str">
        <f>IF(C131="","",VLOOKUP(C131,温室効果ガス!$B$1:$C$32,2,FALSE))</f>
        <v/>
      </c>
      <c r="O131" s="140" t="str">
        <f t="shared" si="22"/>
        <v/>
      </c>
      <c r="P131" s="358">
        <v>22</v>
      </c>
      <c r="R131" s="439" t="str">
        <f t="shared" si="20"/>
        <v>_</v>
      </c>
      <c r="S131" s="439" t="str">
        <f t="shared" si="21"/>
        <v>_</v>
      </c>
    </row>
    <row r="132" spans="1:19" ht="12" customHeight="1" thickBot="1">
      <c r="A132" s="982"/>
      <c r="B132" s="129"/>
      <c r="C132" s="1008"/>
      <c r="D132" s="1009"/>
      <c r="E132" s="94"/>
      <c r="F132" s="88"/>
      <c r="G132" s="48"/>
      <c r="H132" s="164"/>
      <c r="I132" s="166"/>
      <c r="J132" s="1054"/>
      <c r="K132" s="1055"/>
      <c r="L132" s="200"/>
      <c r="M132" s="469"/>
      <c r="N132" s="470" t="str">
        <f>IF(C132="","",VLOOKUP(C132,温室効果ガス!$B$1:$C$32,2,FALSE))</f>
        <v/>
      </c>
      <c r="O132" s="180" t="str">
        <f t="shared" si="22"/>
        <v/>
      </c>
      <c r="P132" s="358">
        <v>23</v>
      </c>
      <c r="R132" s="439" t="str">
        <f t="shared" si="20"/>
        <v>_</v>
      </c>
      <c r="S132" s="439" t="str">
        <f t="shared" si="21"/>
        <v>_</v>
      </c>
    </row>
    <row r="133" spans="1:19" ht="17.850000000000001" customHeight="1" thickTop="1" thickBot="1">
      <c r="A133" s="982"/>
      <c r="B133" s="1056" t="s">
        <v>221</v>
      </c>
      <c r="C133" s="1057"/>
      <c r="D133" s="1058"/>
      <c r="E133" s="1013" t="s">
        <v>1724</v>
      </c>
      <c r="F133" s="1014"/>
      <c r="G133" s="1015"/>
      <c r="H133" s="1002"/>
      <c r="I133" s="1003"/>
      <c r="J133" s="1002"/>
      <c r="K133" s="1003"/>
      <c r="L133" s="1018"/>
      <c r="M133" s="1019"/>
      <c r="N133" s="448"/>
      <c r="O133" s="187">
        <f>ROUNDDOWN(SUM(O134:O146),0)</f>
        <v>0</v>
      </c>
      <c r="P133" s="358"/>
      <c r="R133" s="439" t="str">
        <f t="shared" si="20"/>
        <v>合　　_</v>
      </c>
      <c r="S133" s="439" t="str">
        <f t="shared" si="21"/>
        <v>_</v>
      </c>
    </row>
    <row r="134" spans="1:19" ht="40.5" customHeight="1">
      <c r="A134" s="982"/>
      <c r="B134" s="128"/>
      <c r="C134" s="1006"/>
      <c r="D134" s="1007"/>
      <c r="E134" s="83"/>
      <c r="F134" s="84"/>
      <c r="G134" s="46"/>
      <c r="H134" s="197"/>
      <c r="I134" s="159" t="str">
        <f>IF($F134="","",VLOOKUP($F134,排出活動区分!$D$1:$H$503,2,FALSE))</f>
        <v/>
      </c>
      <c r="J134" s="1023"/>
      <c r="K134" s="1024"/>
      <c r="L134" s="160" t="str">
        <f>IF($R134="_","",VLOOKUP($R134,排出活動区分!$F$2:$G$503,2,FALSE))</f>
        <v/>
      </c>
      <c r="M134" s="159" t="str">
        <f>IF($R134="_","",VLOOKUP($R134,排出活動区分!$F$2:$H$503,3,FALSE))</f>
        <v/>
      </c>
      <c r="N134" s="161" t="str">
        <f>IF(C134="","",VLOOKUP(C134,温室効果ガス!$B$1:$C$32,2,FALSE))</f>
        <v/>
      </c>
      <c r="O134" s="139" t="str">
        <f>IF(H134="","",IF(L134="―",ROUND(H134*N134,4),ROUND(H134*L134*N134,4)))</f>
        <v/>
      </c>
      <c r="P134" s="358">
        <v>1</v>
      </c>
      <c r="R134" s="439" t="str">
        <f t="shared" si="20"/>
        <v>_</v>
      </c>
      <c r="S134" s="439" t="str">
        <f t="shared" si="21"/>
        <v>_</v>
      </c>
    </row>
    <row r="135" spans="1:19" ht="40.5" customHeight="1">
      <c r="A135" s="982"/>
      <c r="B135" s="128"/>
      <c r="C135" s="1006"/>
      <c r="D135" s="1007"/>
      <c r="E135" s="83"/>
      <c r="F135" s="84"/>
      <c r="G135" s="46"/>
      <c r="H135" s="197"/>
      <c r="I135" s="162" t="str">
        <f>IF($F135="","",VLOOKUP($F135,排出活動区分!$D$1:$H$503,2,FALSE))</f>
        <v/>
      </c>
      <c r="J135" s="1004"/>
      <c r="K135" s="1005"/>
      <c r="L135" s="160" t="str">
        <f>IF($R135="_","",VLOOKUP($R135,排出活動区分!$F$2:$G$503,2,FALSE))</f>
        <v/>
      </c>
      <c r="M135" s="159" t="str">
        <f>IF($R135="_","",VLOOKUP($R135,排出活動区分!$F$2:$H$503,3,FALSE))</f>
        <v/>
      </c>
      <c r="N135" s="161" t="str">
        <f>IF(C135="","",VLOOKUP(C135,温室効果ガス!$B$1:$C$32,2,FALSE))</f>
        <v/>
      </c>
      <c r="O135" s="140" t="str">
        <f>IF(H135="","",IF(L135="―",ROUND(H135*N135,4),ROUND(H135*L135*N135,4)))</f>
        <v/>
      </c>
      <c r="P135" s="358">
        <v>2</v>
      </c>
      <c r="R135" s="439" t="str">
        <f t="shared" si="20"/>
        <v>_</v>
      </c>
      <c r="S135" s="439" t="str">
        <f t="shared" si="21"/>
        <v>_</v>
      </c>
    </row>
    <row r="136" spans="1:19" ht="25.5" customHeight="1">
      <c r="A136" s="414"/>
      <c r="B136" s="128"/>
      <c r="C136" s="1006"/>
      <c r="D136" s="1007"/>
      <c r="E136" s="83"/>
      <c r="F136" s="84"/>
      <c r="G136" s="46"/>
      <c r="H136" s="197"/>
      <c r="I136" s="162" t="str">
        <f>IF($F136="","",VLOOKUP($F136,排出活動区分!$D$1:$H$503,2,FALSE))</f>
        <v/>
      </c>
      <c r="J136" s="1004"/>
      <c r="K136" s="1005"/>
      <c r="L136" s="160" t="str">
        <f>IF($R136="_","",VLOOKUP($R136,排出活動区分!$F$2:$G$503,2,FALSE))</f>
        <v/>
      </c>
      <c r="M136" s="159" t="str">
        <f>IF($R136="_","",VLOOKUP($R136,排出活動区分!$F$2:$H$503,3,FALSE))</f>
        <v/>
      </c>
      <c r="N136" s="161" t="str">
        <f>IF(C136="","",VLOOKUP(C136,温室効果ガス!$B$1:$C$32,2,FALSE))</f>
        <v/>
      </c>
      <c r="O136" s="140" t="str">
        <f t="shared" ref="O136:O146" si="23">IF(H136="","",IF(L136="―",ROUND(H136*N136,4),ROUND(H136*L136*N136,4)))</f>
        <v/>
      </c>
      <c r="P136" s="358">
        <v>3</v>
      </c>
      <c r="R136" s="439" t="str">
        <f t="shared" si="20"/>
        <v>_</v>
      </c>
      <c r="S136" s="439" t="str">
        <f t="shared" si="21"/>
        <v>_</v>
      </c>
    </row>
    <row r="137" spans="1:19" ht="25.5" customHeight="1">
      <c r="A137" s="414"/>
      <c r="B137" s="128"/>
      <c r="C137" s="1006"/>
      <c r="D137" s="1007"/>
      <c r="E137" s="83"/>
      <c r="F137" s="84"/>
      <c r="G137" s="46"/>
      <c r="H137" s="197"/>
      <c r="I137" s="162" t="str">
        <f>IF($F137="","",VLOOKUP($F137,排出活動区分!$D$1:$H$503,2,FALSE))</f>
        <v/>
      </c>
      <c r="J137" s="1004"/>
      <c r="K137" s="1005"/>
      <c r="L137" s="160" t="str">
        <f>IF($R137="_","",VLOOKUP($R137,排出活動区分!$F$2:$G$503,2,FALSE))</f>
        <v/>
      </c>
      <c r="M137" s="159" t="str">
        <f>IF($R137="_","",VLOOKUP($R137,排出活動区分!$F$2:$H$503,3,FALSE))</f>
        <v/>
      </c>
      <c r="N137" s="161" t="str">
        <f>IF(C137="","",VLOOKUP(C137,温室効果ガス!$B$1:$C$32,2,FALSE))</f>
        <v/>
      </c>
      <c r="O137" s="140" t="str">
        <f t="shared" si="23"/>
        <v/>
      </c>
      <c r="P137" s="358">
        <v>4</v>
      </c>
      <c r="R137" s="439" t="str">
        <f t="shared" si="20"/>
        <v>_</v>
      </c>
      <c r="S137" s="439" t="str">
        <f t="shared" si="21"/>
        <v>_</v>
      </c>
    </row>
    <row r="138" spans="1:19" ht="12" customHeight="1">
      <c r="A138" s="414"/>
      <c r="B138" s="128"/>
      <c r="C138" s="1006"/>
      <c r="D138" s="1007"/>
      <c r="E138" s="83"/>
      <c r="F138" s="84"/>
      <c r="G138" s="46"/>
      <c r="H138" s="197"/>
      <c r="I138" s="162" t="str">
        <f>IF($F138="","",VLOOKUP($F138,排出活動区分!$D$1:$H$503,2,FALSE))</f>
        <v/>
      </c>
      <c r="J138" s="1004"/>
      <c r="K138" s="1005"/>
      <c r="L138" s="160" t="str">
        <f>IF($R138="_","",VLOOKUP($R138,排出活動区分!$F$2:$G$503,2,FALSE))</f>
        <v/>
      </c>
      <c r="M138" s="159" t="str">
        <f>IF($R138="_","",VLOOKUP($R138,排出活動区分!$F$2:$H$503,3,FALSE))</f>
        <v/>
      </c>
      <c r="N138" s="161" t="str">
        <f>IF(C138="","",VLOOKUP(C138,温室効果ガス!$B$1:$C$32,2,FALSE))</f>
        <v/>
      </c>
      <c r="O138" s="140" t="str">
        <f t="shared" si="23"/>
        <v/>
      </c>
      <c r="P138" s="358">
        <v>5</v>
      </c>
      <c r="R138" s="439" t="str">
        <f t="shared" si="20"/>
        <v>_</v>
      </c>
      <c r="S138" s="439" t="str">
        <f t="shared" si="21"/>
        <v>_</v>
      </c>
    </row>
    <row r="139" spans="1:19" ht="12" customHeight="1">
      <c r="A139" s="414"/>
      <c r="B139" s="128"/>
      <c r="C139" s="1006"/>
      <c r="D139" s="1007"/>
      <c r="E139" s="83"/>
      <c r="F139" s="84"/>
      <c r="G139" s="46"/>
      <c r="H139" s="197"/>
      <c r="I139" s="162" t="str">
        <f>IF($F139="","",VLOOKUP($F139,排出活動区分!$D$1:$H$503,2,FALSE))</f>
        <v/>
      </c>
      <c r="J139" s="1004"/>
      <c r="K139" s="1005"/>
      <c r="L139" s="160" t="str">
        <f>IF($R139="_","",VLOOKUP($R139,排出活動区分!$F$2:$G$503,2,FALSE))</f>
        <v/>
      </c>
      <c r="M139" s="159" t="str">
        <f>IF($R139="_","",VLOOKUP($R139,排出活動区分!$F$2:$H$503,3,FALSE))</f>
        <v/>
      </c>
      <c r="N139" s="161" t="str">
        <f>IF(C139="","",VLOOKUP(C139,温室効果ガス!$B$1:$C$32,2,FALSE))</f>
        <v/>
      </c>
      <c r="O139" s="140" t="str">
        <f t="shared" si="23"/>
        <v/>
      </c>
      <c r="P139" s="358">
        <v>6</v>
      </c>
      <c r="R139" s="439" t="str">
        <f t="shared" si="20"/>
        <v>_</v>
      </c>
      <c r="S139" s="439" t="str">
        <f t="shared" si="21"/>
        <v>_</v>
      </c>
    </row>
    <row r="140" spans="1:19" ht="12" customHeight="1">
      <c r="A140" s="414"/>
      <c r="B140" s="128"/>
      <c r="C140" s="1006"/>
      <c r="D140" s="1007"/>
      <c r="E140" s="83"/>
      <c r="F140" s="84"/>
      <c r="G140" s="46"/>
      <c r="H140" s="197"/>
      <c r="I140" s="162" t="str">
        <f>IF($F140="","",VLOOKUP($F140,排出活動区分!$D$1:$H$503,2,FALSE))</f>
        <v/>
      </c>
      <c r="J140" s="1004"/>
      <c r="K140" s="1005"/>
      <c r="L140" s="160" t="str">
        <f>IF($R140="_","",VLOOKUP($R140,排出活動区分!$F$2:$G$503,2,FALSE))</f>
        <v/>
      </c>
      <c r="M140" s="159" t="str">
        <f>IF($R140="_","",VLOOKUP($R140,排出活動区分!$F$2:$H$503,3,FALSE))</f>
        <v/>
      </c>
      <c r="N140" s="161" t="str">
        <f>IF(C140="","",VLOOKUP(C140,温室効果ガス!$B$1:$C$32,2,FALSE))</f>
        <v/>
      </c>
      <c r="O140" s="140" t="str">
        <f t="shared" si="23"/>
        <v/>
      </c>
      <c r="P140" s="358">
        <v>7</v>
      </c>
      <c r="R140" s="439" t="str">
        <f t="shared" si="20"/>
        <v>_</v>
      </c>
      <c r="S140" s="439" t="str">
        <f t="shared" si="21"/>
        <v>_</v>
      </c>
    </row>
    <row r="141" spans="1:19" ht="12" customHeight="1">
      <c r="A141" s="414"/>
      <c r="B141" s="128"/>
      <c r="C141" s="1006"/>
      <c r="D141" s="1007"/>
      <c r="E141" s="83"/>
      <c r="F141" s="84"/>
      <c r="G141" s="46"/>
      <c r="H141" s="197"/>
      <c r="I141" s="162" t="str">
        <f>IF($F141="","",VLOOKUP($F141,排出活動区分!$D$1:$H$503,2,FALSE))</f>
        <v/>
      </c>
      <c r="J141" s="1004"/>
      <c r="K141" s="1005"/>
      <c r="L141" s="160" t="str">
        <f>IF($R141="_","",VLOOKUP($R141,排出活動区分!$F$2:$G$503,2,FALSE))</f>
        <v/>
      </c>
      <c r="M141" s="159" t="str">
        <f>IF($R141="_","",VLOOKUP($R141,排出活動区分!$F$2:$H$503,3,FALSE))</f>
        <v/>
      </c>
      <c r="N141" s="161" t="str">
        <f>IF(C141="","",VLOOKUP(C141,温室効果ガス!$B$1:$C$32,2,FALSE))</f>
        <v/>
      </c>
      <c r="O141" s="140" t="str">
        <f t="shared" si="23"/>
        <v/>
      </c>
      <c r="P141" s="358">
        <v>8</v>
      </c>
      <c r="R141" s="439" t="str">
        <f t="shared" si="20"/>
        <v>_</v>
      </c>
      <c r="S141" s="439" t="str">
        <f t="shared" si="21"/>
        <v>_</v>
      </c>
    </row>
    <row r="142" spans="1:19" ht="12" customHeight="1">
      <c r="A142" s="414"/>
      <c r="B142" s="128"/>
      <c r="C142" s="1006"/>
      <c r="D142" s="1007"/>
      <c r="E142" s="83"/>
      <c r="F142" s="84"/>
      <c r="G142" s="46"/>
      <c r="H142" s="197"/>
      <c r="I142" s="162" t="str">
        <f>IF($F142="","",VLOOKUP($F142,排出活動区分!$D$1:$H$503,2,FALSE))</f>
        <v/>
      </c>
      <c r="J142" s="1004"/>
      <c r="K142" s="1005"/>
      <c r="L142" s="160" t="str">
        <f>IF($R142="_","",VLOOKUP($R142,排出活動区分!$F$2:$G$503,2,FALSE))</f>
        <v/>
      </c>
      <c r="M142" s="159" t="str">
        <f>IF($R142="_","",VLOOKUP($R142,排出活動区分!$F$2:$H$503,3,FALSE))</f>
        <v/>
      </c>
      <c r="N142" s="161" t="str">
        <f>IF(C142="","",VLOOKUP(C142,温室効果ガス!$B$1:$C$32,2,FALSE))</f>
        <v/>
      </c>
      <c r="O142" s="140" t="str">
        <f t="shared" si="23"/>
        <v/>
      </c>
      <c r="P142" s="358">
        <v>9</v>
      </c>
      <c r="R142" s="439" t="str">
        <f t="shared" si="20"/>
        <v>_</v>
      </c>
      <c r="S142" s="439" t="str">
        <f t="shared" si="21"/>
        <v>_</v>
      </c>
    </row>
    <row r="143" spans="1:19" ht="12" customHeight="1">
      <c r="A143" s="414"/>
      <c r="B143" s="128"/>
      <c r="C143" s="1006"/>
      <c r="D143" s="1007"/>
      <c r="E143" s="83"/>
      <c r="F143" s="84"/>
      <c r="G143" s="46"/>
      <c r="H143" s="197"/>
      <c r="I143" s="162" t="str">
        <f>IF($F143="","",VLOOKUP($F143,排出活動区分!$D$1:$H$503,2,FALSE))</f>
        <v/>
      </c>
      <c r="J143" s="1004"/>
      <c r="K143" s="1005"/>
      <c r="L143" s="160" t="str">
        <f>IF($R143="_","",VLOOKUP($R143,排出活動区分!F63:G564,2,FALSE))</f>
        <v/>
      </c>
      <c r="M143" s="159" t="str">
        <f>IF($R143="_","",VLOOKUP($R143,排出活動区分!F63:H564,3,FALSE))</f>
        <v/>
      </c>
      <c r="N143" s="161" t="str">
        <f>IF(C143="","",VLOOKUP(C143,温室効果ガス!$B$1:$C$32,2,FALSE))</f>
        <v/>
      </c>
      <c r="O143" s="140" t="str">
        <f t="shared" si="23"/>
        <v/>
      </c>
      <c r="P143" s="358">
        <v>10</v>
      </c>
      <c r="R143" s="439" t="str">
        <f t="shared" si="20"/>
        <v>_</v>
      </c>
      <c r="S143" s="439" t="str">
        <f t="shared" si="21"/>
        <v>_</v>
      </c>
    </row>
    <row r="144" spans="1:19" ht="12" customHeight="1">
      <c r="A144" s="414"/>
      <c r="B144" s="128"/>
      <c r="C144" s="1006"/>
      <c r="D144" s="1007"/>
      <c r="E144" s="83"/>
      <c r="F144" s="84"/>
      <c r="G144" s="46"/>
      <c r="H144" s="197"/>
      <c r="I144" s="163"/>
      <c r="J144" s="1004"/>
      <c r="K144" s="1005"/>
      <c r="L144" s="111"/>
      <c r="M144" s="163"/>
      <c r="N144" s="161" t="str">
        <f>IF(C144="","",VLOOKUP(C144,温室効果ガス!$B$1:$C$32,2,FALSE))</f>
        <v/>
      </c>
      <c r="O144" s="140" t="str">
        <f t="shared" si="23"/>
        <v/>
      </c>
      <c r="P144" s="358">
        <v>11</v>
      </c>
      <c r="Q144" s="495" t="s">
        <v>1071</v>
      </c>
      <c r="R144" s="439" t="str">
        <f t="shared" si="20"/>
        <v>_</v>
      </c>
      <c r="S144" s="439" t="str">
        <f t="shared" si="21"/>
        <v>_</v>
      </c>
    </row>
    <row r="145" spans="1:19" ht="12" customHeight="1">
      <c r="A145" s="414"/>
      <c r="B145" s="128"/>
      <c r="C145" s="1006"/>
      <c r="D145" s="1007"/>
      <c r="E145" s="133"/>
      <c r="F145" s="91"/>
      <c r="G145" s="46"/>
      <c r="H145" s="197"/>
      <c r="I145" s="163"/>
      <c r="J145" s="1004"/>
      <c r="K145" s="1005"/>
      <c r="L145" s="111"/>
      <c r="M145" s="163"/>
      <c r="N145" s="161" t="str">
        <f>IF(C145="","",VLOOKUP(C145,温室効果ガス!$B$1:$C$32,2,FALSE))</f>
        <v/>
      </c>
      <c r="O145" s="140" t="str">
        <f t="shared" si="23"/>
        <v/>
      </c>
      <c r="P145" s="358">
        <v>12</v>
      </c>
      <c r="R145" s="439" t="str">
        <f t="shared" si="20"/>
        <v>_</v>
      </c>
      <c r="S145" s="439" t="str">
        <f t="shared" si="21"/>
        <v>_</v>
      </c>
    </row>
    <row r="146" spans="1:19" ht="12" customHeight="1" thickBot="1">
      <c r="A146" s="414"/>
      <c r="B146" s="129"/>
      <c r="C146" s="1008"/>
      <c r="D146" s="1009"/>
      <c r="E146" s="126"/>
      <c r="F146" s="88"/>
      <c r="G146" s="49"/>
      <c r="H146" s="113"/>
      <c r="I146" s="166"/>
      <c r="J146" s="1054"/>
      <c r="K146" s="1055"/>
      <c r="L146" s="113"/>
      <c r="M146" s="166"/>
      <c r="N146" s="470" t="str">
        <f>IF(C146="","",VLOOKUP(C146,温室効果ガス!$B$1:$C$32,2,FALSE))</f>
        <v/>
      </c>
      <c r="O146" s="180" t="str">
        <f t="shared" si="23"/>
        <v/>
      </c>
      <c r="P146" s="358">
        <v>13</v>
      </c>
      <c r="R146" s="439" t="str">
        <f t="shared" si="20"/>
        <v>_</v>
      </c>
      <c r="S146" s="439" t="str">
        <f t="shared" si="21"/>
        <v>_</v>
      </c>
    </row>
    <row r="147" spans="1:19" ht="17.850000000000001" customHeight="1" thickTop="1" thickBot="1">
      <c r="A147" s="414"/>
      <c r="B147" s="1051" t="s">
        <v>1731</v>
      </c>
      <c r="C147" s="1052"/>
      <c r="D147" s="1053"/>
      <c r="E147" s="1013" t="s">
        <v>1724</v>
      </c>
      <c r="F147" s="1014"/>
      <c r="G147" s="1015"/>
      <c r="H147" s="1002"/>
      <c r="I147" s="1003"/>
      <c r="J147" s="1002"/>
      <c r="K147" s="1003"/>
      <c r="L147" s="1002"/>
      <c r="M147" s="1003"/>
      <c r="N147" s="471"/>
      <c r="O147" s="187">
        <f>ROUNDDOWN(SUM(O148:O156),0)</f>
        <v>0</v>
      </c>
      <c r="P147" s="358"/>
      <c r="R147" s="439" t="str">
        <f t="shared" ref="R147:R166" si="24">LEFT(E147,3)&amp;"_"&amp;LEFT(F147,5)</f>
        <v>合　　_</v>
      </c>
      <c r="S147" s="439" t="str">
        <f t="shared" ref="S147:S166" si="25">LEFT(F147,5)&amp;"_"&amp;LEFT(G147,2)</f>
        <v>_</v>
      </c>
    </row>
    <row r="148" spans="1:19" ht="40.5" customHeight="1">
      <c r="A148" s="414"/>
      <c r="B148" s="124"/>
      <c r="C148" s="81"/>
      <c r="D148" s="82"/>
      <c r="E148" s="95"/>
      <c r="F148" s="84"/>
      <c r="G148" s="46"/>
      <c r="H148" s="197"/>
      <c r="I148" s="159" t="str">
        <f>IF($F148="","",VLOOKUP($F148,排出活動区分!$D$1:$H$503,2,FALSE))</f>
        <v/>
      </c>
      <c r="J148" s="1023"/>
      <c r="K148" s="1024"/>
      <c r="L148" s="160" t="str">
        <f>IF($R148="_","",VLOOKUP($R148,排出活動区分!$F$2:$G$503,2,FALSE))</f>
        <v/>
      </c>
      <c r="M148" s="159" t="str">
        <f>IF($R148="_","",VLOOKUP($R148,排出活動区分!$F$2:$H$503,3,FALSE))</f>
        <v/>
      </c>
      <c r="N148" s="193">
        <v>22800</v>
      </c>
      <c r="O148" s="139" t="str">
        <f t="shared" ref="O148:O156" si="26">IF(H148="","",IF(L148="―",ROUND(H148*N148,4),ROUND(H148*L148*N148,4)))</f>
        <v/>
      </c>
      <c r="P148" s="358">
        <v>1</v>
      </c>
      <c r="R148" s="439" t="str">
        <f t="shared" si="24"/>
        <v>_</v>
      </c>
      <c r="S148" s="439" t="str">
        <f t="shared" si="25"/>
        <v>_</v>
      </c>
    </row>
    <row r="149" spans="1:19" ht="40.5" customHeight="1">
      <c r="A149" s="414"/>
      <c r="B149" s="124"/>
      <c r="C149" s="81"/>
      <c r="D149" s="82"/>
      <c r="E149" s="93"/>
      <c r="F149" s="84"/>
      <c r="G149" s="46"/>
      <c r="H149" s="197"/>
      <c r="I149" s="159" t="str">
        <f>IF($F149="","",VLOOKUP($F149,排出活動区分!$D$1:$H$503,2,FALSE))</f>
        <v/>
      </c>
      <c r="J149" s="1023"/>
      <c r="K149" s="1024"/>
      <c r="L149" s="160" t="str">
        <f>IF($R149="_","",VLOOKUP($R149,排出活動区分!$F$2:$G$503,2,FALSE))</f>
        <v/>
      </c>
      <c r="M149" s="159" t="str">
        <f>IF($R149="_","",VLOOKUP($R149,排出活動区分!$F$2:$H$503,3,FALSE))</f>
        <v/>
      </c>
      <c r="N149" s="193">
        <v>22800</v>
      </c>
      <c r="O149" s="139" t="str">
        <f t="shared" si="26"/>
        <v/>
      </c>
      <c r="P149" s="358">
        <v>2</v>
      </c>
      <c r="R149" s="439" t="str">
        <f t="shared" si="24"/>
        <v>_</v>
      </c>
      <c r="S149" s="439" t="str">
        <f t="shared" si="25"/>
        <v>_</v>
      </c>
    </row>
    <row r="150" spans="1:19" ht="25.5" customHeight="1">
      <c r="A150" s="414"/>
      <c r="B150" s="124"/>
      <c r="C150" s="81"/>
      <c r="D150" s="82"/>
      <c r="E150" s="93"/>
      <c r="F150" s="84"/>
      <c r="G150" s="46"/>
      <c r="H150" s="197"/>
      <c r="I150" s="159" t="str">
        <f>IF($F150="","",VLOOKUP($F150,排出活動区分!$D$1:$H$503,2,FALSE))</f>
        <v/>
      </c>
      <c r="J150" s="1023"/>
      <c r="K150" s="1024"/>
      <c r="L150" s="160" t="str">
        <f>IF($R150="_","",VLOOKUP($R150,排出活動区分!$F$2:$G$503,2,FALSE))</f>
        <v/>
      </c>
      <c r="M150" s="159" t="str">
        <f>IF($R150="_","",VLOOKUP($R150,排出活動区分!$F$2:$H$503,3,FALSE))</f>
        <v/>
      </c>
      <c r="N150" s="193">
        <v>22800</v>
      </c>
      <c r="O150" s="139" t="str">
        <f>IF(H150="","",IF(L150="―",ROUND(H150*N150,4),ROUND(H150*L150*N150,4)))</f>
        <v/>
      </c>
      <c r="P150" s="358">
        <v>3</v>
      </c>
      <c r="R150" s="439" t="str">
        <f t="shared" si="24"/>
        <v>_</v>
      </c>
      <c r="S150" s="439" t="str">
        <f t="shared" si="25"/>
        <v>_</v>
      </c>
    </row>
    <row r="151" spans="1:19" ht="25.5" customHeight="1">
      <c r="A151" s="414"/>
      <c r="B151" s="124"/>
      <c r="C151" s="81"/>
      <c r="D151" s="82"/>
      <c r="E151" s="93"/>
      <c r="F151" s="84"/>
      <c r="G151" s="46"/>
      <c r="H151" s="197"/>
      <c r="I151" s="159" t="str">
        <f>IF($F151="","",VLOOKUP($F151,排出活動区分!$D$1:$H$503,2,FALSE))</f>
        <v/>
      </c>
      <c r="J151" s="1023"/>
      <c r="K151" s="1024"/>
      <c r="L151" s="160" t="str">
        <f>IF($R151="_","",VLOOKUP($R151,排出活動区分!$F$2:$G$503,2,FALSE))</f>
        <v/>
      </c>
      <c r="M151" s="159" t="str">
        <f>IF($R151="_","",VLOOKUP($R151,排出活動区分!$F$2:$H$503,3,FALSE))</f>
        <v/>
      </c>
      <c r="N151" s="193">
        <v>22800</v>
      </c>
      <c r="O151" s="139" t="str">
        <f t="shared" si="26"/>
        <v/>
      </c>
      <c r="P151" s="358">
        <v>4</v>
      </c>
      <c r="R151" s="439" t="str">
        <f t="shared" si="24"/>
        <v>_</v>
      </c>
      <c r="S151" s="439" t="str">
        <f t="shared" si="25"/>
        <v>_</v>
      </c>
    </row>
    <row r="152" spans="1:19" ht="12" customHeight="1">
      <c r="A152" s="414"/>
      <c r="B152" s="124"/>
      <c r="C152" s="81"/>
      <c r="D152" s="82"/>
      <c r="E152" s="93"/>
      <c r="F152" s="84"/>
      <c r="G152" s="46"/>
      <c r="H152" s="197"/>
      <c r="I152" s="159" t="str">
        <f>IF($F152="","",VLOOKUP($F152,排出活動区分!$D$1:$H$503,2,FALSE))</f>
        <v/>
      </c>
      <c r="J152" s="1023"/>
      <c r="K152" s="1024"/>
      <c r="L152" s="160" t="str">
        <f>IF($R152="_","",VLOOKUP($R152,排出活動区分!$F$2:$G$503,2,FALSE))</f>
        <v/>
      </c>
      <c r="M152" s="159" t="str">
        <f>IF($R152="_","",VLOOKUP($R152,排出活動区分!$F$2:$H$503,3,FALSE))</f>
        <v/>
      </c>
      <c r="N152" s="193">
        <v>22800</v>
      </c>
      <c r="O152" s="139" t="str">
        <f t="shared" si="26"/>
        <v/>
      </c>
      <c r="P152" s="358">
        <v>5</v>
      </c>
      <c r="R152" s="439" t="str">
        <f t="shared" si="24"/>
        <v>_</v>
      </c>
      <c r="S152" s="439" t="str">
        <f t="shared" si="25"/>
        <v>_</v>
      </c>
    </row>
    <row r="153" spans="1:19" ht="12" customHeight="1">
      <c r="A153" s="414"/>
      <c r="B153" s="124"/>
      <c r="C153" s="81"/>
      <c r="D153" s="82"/>
      <c r="E153" s="93"/>
      <c r="F153" s="84"/>
      <c r="G153" s="46"/>
      <c r="H153" s="197"/>
      <c r="I153" s="159" t="str">
        <f>IF($F153="","",VLOOKUP($F153,排出活動区分!$D$1:$H$503,2,FALSE))</f>
        <v/>
      </c>
      <c r="J153" s="1023"/>
      <c r="K153" s="1024"/>
      <c r="L153" s="160" t="str">
        <f>IF($R153="_","",VLOOKUP($R153,排出活動区分!$F$2:$G$503,2,FALSE))</f>
        <v/>
      </c>
      <c r="M153" s="159" t="str">
        <f>IF($R153="_","",VLOOKUP($R153,排出活動区分!$F$2:$H$503,3,FALSE))</f>
        <v/>
      </c>
      <c r="N153" s="193">
        <v>22800</v>
      </c>
      <c r="O153" s="139" t="str">
        <f t="shared" si="26"/>
        <v/>
      </c>
      <c r="P153" s="358">
        <v>6</v>
      </c>
      <c r="R153" s="439" t="str">
        <f t="shared" si="24"/>
        <v>_</v>
      </c>
      <c r="S153" s="439" t="str">
        <f t="shared" si="25"/>
        <v>_</v>
      </c>
    </row>
    <row r="154" spans="1:19" ht="12" customHeight="1">
      <c r="A154" s="414"/>
      <c r="B154" s="124"/>
      <c r="C154" s="81"/>
      <c r="D154" s="82"/>
      <c r="E154" s="93"/>
      <c r="F154" s="84"/>
      <c r="G154" s="46"/>
      <c r="H154" s="197"/>
      <c r="I154" s="163"/>
      <c r="J154" s="1004"/>
      <c r="K154" s="1005"/>
      <c r="L154" s="111"/>
      <c r="M154" s="163"/>
      <c r="N154" s="194">
        <v>22800</v>
      </c>
      <c r="O154" s="139" t="str">
        <f t="shared" si="26"/>
        <v/>
      </c>
      <c r="P154" s="358">
        <v>11</v>
      </c>
      <c r="Q154" s="495" t="s">
        <v>1071</v>
      </c>
      <c r="R154" s="439" t="str">
        <f t="shared" si="24"/>
        <v>_</v>
      </c>
      <c r="S154" s="439" t="str">
        <f t="shared" si="25"/>
        <v>_</v>
      </c>
    </row>
    <row r="155" spans="1:19" ht="12" customHeight="1">
      <c r="A155" s="414"/>
      <c r="B155" s="124"/>
      <c r="C155" s="81"/>
      <c r="D155" s="82"/>
      <c r="E155" s="93"/>
      <c r="F155" s="84"/>
      <c r="G155" s="46"/>
      <c r="H155" s="197"/>
      <c r="I155" s="163"/>
      <c r="J155" s="1004"/>
      <c r="K155" s="1005"/>
      <c r="L155" s="111"/>
      <c r="M155" s="163"/>
      <c r="N155" s="195">
        <v>22800</v>
      </c>
      <c r="O155" s="139" t="str">
        <f t="shared" si="26"/>
        <v/>
      </c>
      <c r="P155" s="358">
        <v>12</v>
      </c>
      <c r="R155" s="439" t="str">
        <f t="shared" si="24"/>
        <v>_</v>
      </c>
      <c r="S155" s="439" t="str">
        <f t="shared" si="25"/>
        <v>_</v>
      </c>
    </row>
    <row r="156" spans="1:19" ht="12" customHeight="1" thickBot="1">
      <c r="A156" s="416"/>
      <c r="B156" s="171"/>
      <c r="C156" s="172"/>
      <c r="D156" s="173"/>
      <c r="E156" s="174"/>
      <c r="F156" s="175"/>
      <c r="G156" s="176"/>
      <c r="H156" s="435"/>
      <c r="I156" s="177"/>
      <c r="J156" s="1049"/>
      <c r="K156" s="1050"/>
      <c r="L156" s="178"/>
      <c r="M156" s="177"/>
      <c r="N156" s="196">
        <v>22800</v>
      </c>
      <c r="O156" s="179" t="str">
        <f t="shared" si="26"/>
        <v/>
      </c>
      <c r="P156" s="358">
        <v>13</v>
      </c>
      <c r="R156" s="439" t="str">
        <f t="shared" si="24"/>
        <v>_</v>
      </c>
      <c r="S156" s="439" t="str">
        <f t="shared" si="25"/>
        <v>_</v>
      </c>
    </row>
    <row r="157" spans="1:19" ht="17.850000000000001" customHeight="1" thickTop="1" thickBot="1">
      <c r="A157" s="414"/>
      <c r="B157" s="1051" t="s">
        <v>1932</v>
      </c>
      <c r="C157" s="1052"/>
      <c r="D157" s="1053"/>
      <c r="E157" s="1013" t="s">
        <v>1724</v>
      </c>
      <c r="F157" s="1014"/>
      <c r="G157" s="1015"/>
      <c r="H157" s="1002"/>
      <c r="I157" s="1003"/>
      <c r="J157" s="1002"/>
      <c r="K157" s="1003"/>
      <c r="L157" s="1002"/>
      <c r="M157" s="1003"/>
      <c r="N157" s="169"/>
      <c r="O157" s="187">
        <f>ROUNDDOWN(SUM(O158:O166),0)</f>
        <v>0</v>
      </c>
      <c r="P157" s="358"/>
      <c r="R157" s="439" t="str">
        <f t="shared" si="24"/>
        <v>合　　_</v>
      </c>
      <c r="S157" s="439" t="str">
        <f t="shared" si="25"/>
        <v>_</v>
      </c>
    </row>
    <row r="158" spans="1:19" ht="40.5" customHeight="1">
      <c r="A158" s="414"/>
      <c r="B158" s="124"/>
      <c r="C158" s="81"/>
      <c r="D158" s="82"/>
      <c r="E158" s="95"/>
      <c r="F158" s="84"/>
      <c r="G158" s="46"/>
      <c r="H158" s="197"/>
      <c r="I158" s="159" t="str">
        <f>IF($F158="","",VLOOKUP($F158,排出活動区分!$D$1:$H$508,2,FALSE))</f>
        <v/>
      </c>
      <c r="J158" s="1023"/>
      <c r="K158" s="1024"/>
      <c r="L158" s="160" t="str">
        <f>IF($R158="_","",VLOOKUP($R158,排出活動区分!$F$2:$G$508,2,FALSE))</f>
        <v/>
      </c>
      <c r="M158" s="159" t="str">
        <f>IF($R158="_","",VLOOKUP($R158,排出活動区分!$F$2:$H$508,3,FALSE))</f>
        <v/>
      </c>
      <c r="N158" s="193">
        <v>17200</v>
      </c>
      <c r="O158" s="139" t="str">
        <f>IF(H158="","",IF(L158="―",ROUND(H158*N158,4),ROUND(H158*L158*N158,4)))</f>
        <v/>
      </c>
      <c r="P158" s="358">
        <v>1</v>
      </c>
      <c r="R158" s="439" t="str">
        <f t="shared" si="24"/>
        <v>_</v>
      </c>
      <c r="S158" s="439" t="str">
        <f t="shared" si="25"/>
        <v>_</v>
      </c>
    </row>
    <row r="159" spans="1:19" ht="40.5" customHeight="1">
      <c r="A159" s="414"/>
      <c r="B159" s="124"/>
      <c r="C159" s="81"/>
      <c r="D159" s="82"/>
      <c r="E159" s="93"/>
      <c r="F159" s="84"/>
      <c r="G159" s="46"/>
      <c r="H159" s="197"/>
      <c r="I159" s="159" t="str">
        <f>IF($F159="","",VLOOKUP($F159,排出活動区分!$D$1:$H$508,2,FALSE))</f>
        <v/>
      </c>
      <c r="J159" s="1023"/>
      <c r="K159" s="1024"/>
      <c r="L159" s="160" t="str">
        <f>IF($R159="_","",VLOOKUP($R159,排出活動区分!$F$2:$G$508,2,FALSE))</f>
        <v/>
      </c>
      <c r="M159" s="159" t="str">
        <f>IF($R159="_","",VLOOKUP($R159,排出活動区分!$F$2:$H$508,3,FALSE))</f>
        <v/>
      </c>
      <c r="N159" s="193">
        <v>17200</v>
      </c>
      <c r="O159" s="139" t="str">
        <f t="shared" ref="O159:O166" si="27">IF(H159="","",IF(L159="―",ROUND(H159*N159,4),ROUND(H159*L159*N159,4)))</f>
        <v/>
      </c>
      <c r="P159" s="358">
        <v>2</v>
      </c>
      <c r="R159" s="439" t="str">
        <f t="shared" si="24"/>
        <v>_</v>
      </c>
      <c r="S159" s="439" t="str">
        <f t="shared" si="25"/>
        <v>_</v>
      </c>
    </row>
    <row r="160" spans="1:19" ht="25.5" customHeight="1">
      <c r="A160" s="414"/>
      <c r="B160" s="124"/>
      <c r="C160" s="81"/>
      <c r="D160" s="82"/>
      <c r="E160" s="93"/>
      <c r="F160" s="84"/>
      <c r="G160" s="46"/>
      <c r="H160" s="197"/>
      <c r="I160" s="159" t="str">
        <f>IF($F160="","",VLOOKUP($F160,排出活動区分!$D$1:$H$508,2,FALSE))</f>
        <v/>
      </c>
      <c r="J160" s="1023"/>
      <c r="K160" s="1024"/>
      <c r="L160" s="160" t="str">
        <f>IF($R160="_","",VLOOKUP($R160,排出活動区分!$F$2:$G$508,2,FALSE))</f>
        <v/>
      </c>
      <c r="M160" s="159" t="str">
        <f>IF($R160="_","",VLOOKUP($R160,排出活動区分!$F$2:$H$508,3,FALSE))</f>
        <v/>
      </c>
      <c r="N160" s="193">
        <v>17200</v>
      </c>
      <c r="O160" s="139" t="str">
        <f t="shared" si="27"/>
        <v/>
      </c>
      <c r="P160" s="358">
        <v>3</v>
      </c>
      <c r="R160" s="439" t="str">
        <f t="shared" si="24"/>
        <v>_</v>
      </c>
      <c r="S160" s="439" t="str">
        <f t="shared" si="25"/>
        <v>_</v>
      </c>
    </row>
    <row r="161" spans="1:19" ht="25.5" customHeight="1">
      <c r="A161" s="414"/>
      <c r="B161" s="124"/>
      <c r="C161" s="81"/>
      <c r="D161" s="82"/>
      <c r="E161" s="93"/>
      <c r="F161" s="84"/>
      <c r="G161" s="46"/>
      <c r="H161" s="197"/>
      <c r="I161" s="159" t="str">
        <f>IF($F161="","",VLOOKUP($F161,排出活動区分!$D$1:$H$508,2,FALSE))</f>
        <v/>
      </c>
      <c r="J161" s="1023"/>
      <c r="K161" s="1024"/>
      <c r="L161" s="160" t="str">
        <f>IF($R161="_","",VLOOKUP($R161,排出活動区分!$F$2:$G$508,2,FALSE))</f>
        <v/>
      </c>
      <c r="M161" s="159" t="str">
        <f>IF($R161="_","",VLOOKUP($R161,排出活動区分!$F$2:$H$508,3,FALSE))</f>
        <v/>
      </c>
      <c r="N161" s="193">
        <v>17200</v>
      </c>
      <c r="O161" s="139" t="str">
        <f t="shared" si="27"/>
        <v/>
      </c>
      <c r="P161" s="358">
        <v>4</v>
      </c>
      <c r="R161" s="439" t="str">
        <f t="shared" si="24"/>
        <v>_</v>
      </c>
      <c r="S161" s="439" t="str">
        <f t="shared" si="25"/>
        <v>_</v>
      </c>
    </row>
    <row r="162" spans="1:19" ht="12" customHeight="1">
      <c r="A162" s="414"/>
      <c r="B162" s="124"/>
      <c r="C162" s="81"/>
      <c r="D162" s="82"/>
      <c r="E162" s="93"/>
      <c r="F162" s="84"/>
      <c r="G162" s="46"/>
      <c r="H162" s="197"/>
      <c r="I162" s="159" t="str">
        <f>IF($F162="","",VLOOKUP($F162,排出活動区分!$D$1:$H$508,2,FALSE))</f>
        <v/>
      </c>
      <c r="J162" s="1023"/>
      <c r="K162" s="1024"/>
      <c r="L162" s="160" t="str">
        <f>IF($R162="_","",VLOOKUP($R162,排出活動区分!$F$2:$G$508,2,FALSE))</f>
        <v/>
      </c>
      <c r="M162" s="159" t="str">
        <f>IF($R162="_","",VLOOKUP($R162,排出活動区分!$F$2:$H$508,3,FALSE))</f>
        <v/>
      </c>
      <c r="N162" s="193">
        <v>17200</v>
      </c>
      <c r="O162" s="139" t="str">
        <f t="shared" si="27"/>
        <v/>
      </c>
      <c r="P162" s="358">
        <v>5</v>
      </c>
      <c r="R162" s="439" t="str">
        <f t="shared" si="24"/>
        <v>_</v>
      </c>
      <c r="S162" s="439" t="str">
        <f t="shared" si="25"/>
        <v>_</v>
      </c>
    </row>
    <row r="163" spans="1:19" ht="12" customHeight="1">
      <c r="A163" s="414"/>
      <c r="B163" s="124"/>
      <c r="C163" s="81"/>
      <c r="D163" s="82"/>
      <c r="E163" s="93"/>
      <c r="F163" s="84"/>
      <c r="G163" s="46"/>
      <c r="H163" s="197"/>
      <c r="I163" s="159" t="str">
        <f>IF($F163="","",VLOOKUP($F163,排出活動区分!$D$1:$H$508,2,FALSE))</f>
        <v/>
      </c>
      <c r="J163" s="1023"/>
      <c r="K163" s="1024"/>
      <c r="L163" s="160" t="str">
        <f>IF($R163="_","",VLOOKUP($R163,排出活動区分!$F$2:$G$508,2,FALSE))</f>
        <v/>
      </c>
      <c r="M163" s="159" t="str">
        <f>IF($R163="_","",VLOOKUP($R163,排出活動区分!$F$2:$H$508,3,FALSE))</f>
        <v/>
      </c>
      <c r="N163" s="193">
        <v>17200</v>
      </c>
      <c r="O163" s="139" t="str">
        <f t="shared" si="27"/>
        <v/>
      </c>
      <c r="P163" s="358">
        <v>6</v>
      </c>
      <c r="R163" s="439" t="str">
        <f t="shared" si="24"/>
        <v>_</v>
      </c>
      <c r="S163" s="439" t="str">
        <f t="shared" si="25"/>
        <v>_</v>
      </c>
    </row>
    <row r="164" spans="1:19" ht="12" customHeight="1">
      <c r="A164" s="414"/>
      <c r="B164" s="124"/>
      <c r="C164" s="81"/>
      <c r="D164" s="82"/>
      <c r="E164" s="93"/>
      <c r="F164" s="84"/>
      <c r="G164" s="46"/>
      <c r="H164" s="197"/>
      <c r="I164" s="163"/>
      <c r="J164" s="1004"/>
      <c r="K164" s="1005"/>
      <c r="L164" s="111"/>
      <c r="M164" s="163"/>
      <c r="N164" s="194">
        <v>17200</v>
      </c>
      <c r="O164" s="139" t="str">
        <f t="shared" si="27"/>
        <v/>
      </c>
      <c r="P164" s="358">
        <v>11</v>
      </c>
      <c r="Q164" s="495" t="s">
        <v>1071</v>
      </c>
      <c r="R164" s="439" t="str">
        <f t="shared" si="24"/>
        <v>_</v>
      </c>
      <c r="S164" s="439" t="str">
        <f t="shared" si="25"/>
        <v>_</v>
      </c>
    </row>
    <row r="165" spans="1:19" ht="12" customHeight="1">
      <c r="A165" s="414"/>
      <c r="B165" s="124"/>
      <c r="C165" s="81"/>
      <c r="D165" s="82"/>
      <c r="E165" s="93"/>
      <c r="F165" s="84"/>
      <c r="G165" s="46"/>
      <c r="H165" s="197"/>
      <c r="I165" s="163"/>
      <c r="J165" s="1004"/>
      <c r="K165" s="1005"/>
      <c r="L165" s="111"/>
      <c r="M165" s="163"/>
      <c r="N165" s="195">
        <v>17200</v>
      </c>
      <c r="O165" s="139" t="str">
        <f t="shared" si="27"/>
        <v/>
      </c>
      <c r="P165" s="358">
        <v>12</v>
      </c>
      <c r="R165" s="439" t="str">
        <f t="shared" si="24"/>
        <v>_</v>
      </c>
      <c r="S165" s="439" t="str">
        <f t="shared" si="25"/>
        <v>_</v>
      </c>
    </row>
    <row r="166" spans="1:19" ht="12" customHeight="1" thickBot="1">
      <c r="A166" s="416"/>
      <c r="B166" s="171"/>
      <c r="C166" s="172"/>
      <c r="D166" s="173"/>
      <c r="E166" s="174"/>
      <c r="F166" s="175"/>
      <c r="G166" s="176"/>
      <c r="H166" s="435"/>
      <c r="I166" s="177"/>
      <c r="J166" s="1049"/>
      <c r="K166" s="1050"/>
      <c r="L166" s="178"/>
      <c r="M166" s="177"/>
      <c r="N166" s="196">
        <v>17200</v>
      </c>
      <c r="O166" s="179" t="str">
        <f t="shared" si="27"/>
        <v/>
      </c>
      <c r="P166" s="358">
        <v>13</v>
      </c>
      <c r="R166" s="439" t="str">
        <f t="shared" si="24"/>
        <v>_</v>
      </c>
      <c r="S166" s="439" t="str">
        <f t="shared" si="25"/>
        <v>_</v>
      </c>
    </row>
  </sheetData>
  <sheetProtection password="D13A" sheet="1" selectLockedCells="1"/>
  <mergeCells count="132">
    <mergeCell ref="J165:K165"/>
    <mergeCell ref="J166:K166"/>
    <mergeCell ref="J159:K159"/>
    <mergeCell ref="J160:K160"/>
    <mergeCell ref="J161:K161"/>
    <mergeCell ref="J162:K162"/>
    <mergeCell ref="J163:K163"/>
    <mergeCell ref="J164:K164"/>
    <mergeCell ref="B157:D157"/>
    <mergeCell ref="E157:G157"/>
    <mergeCell ref="H157:I157"/>
    <mergeCell ref="J157:K157"/>
    <mergeCell ref="L157:M157"/>
    <mergeCell ref="J158:K158"/>
    <mergeCell ref="A57:A135"/>
    <mergeCell ref="H4:I4"/>
    <mergeCell ref="B53:D53"/>
    <mergeCell ref="J150:K150"/>
    <mergeCell ref="J143:K143"/>
    <mergeCell ref="J144:K144"/>
    <mergeCell ref="J148:K148"/>
    <mergeCell ref="J149:K149"/>
    <mergeCell ref="J146:K146"/>
    <mergeCell ref="J147:K147"/>
    <mergeCell ref="C132:D132"/>
    <mergeCell ref="C134:D134"/>
    <mergeCell ref="C126:D126"/>
    <mergeCell ref="C121:D121"/>
    <mergeCell ref="C131:D131"/>
    <mergeCell ref="C128:D128"/>
    <mergeCell ref="C129:D129"/>
    <mergeCell ref="C130:D130"/>
    <mergeCell ref="C117:D117"/>
    <mergeCell ref="C125:D125"/>
    <mergeCell ref="C114:D114"/>
    <mergeCell ref="C120:D120"/>
    <mergeCell ref="A2:I3"/>
    <mergeCell ref="G4:G6"/>
    <mergeCell ref="H5:I5"/>
    <mergeCell ref="F4:F6"/>
    <mergeCell ref="E4:E6"/>
    <mergeCell ref="B4:D6"/>
    <mergeCell ref="J156:K156"/>
    <mergeCell ref="J151:K151"/>
    <mergeCell ref="J152:K152"/>
    <mergeCell ref="J153:K153"/>
    <mergeCell ref="C127:D127"/>
    <mergeCell ref="C124:D124"/>
    <mergeCell ref="J154:K154"/>
    <mergeCell ref="J155:K155"/>
    <mergeCell ref="B147:D147"/>
    <mergeCell ref="E147:G147"/>
    <mergeCell ref="J130:K130"/>
    <mergeCell ref="J136:K136"/>
    <mergeCell ref="E133:G133"/>
    <mergeCell ref="C138:D138"/>
    <mergeCell ref="J132:K132"/>
    <mergeCell ref="J134:K134"/>
    <mergeCell ref="H133:I133"/>
    <mergeCell ref="B133:D133"/>
    <mergeCell ref="C118:D118"/>
    <mergeCell ref="C115:D115"/>
    <mergeCell ref="C116:D116"/>
    <mergeCell ref="C122:D122"/>
    <mergeCell ref="C123:D123"/>
    <mergeCell ref="C119:D119"/>
    <mergeCell ref="C111:D111"/>
    <mergeCell ref="B7:D7"/>
    <mergeCell ref="C113:D113"/>
    <mergeCell ref="B109:D109"/>
    <mergeCell ref="C110:D110"/>
    <mergeCell ref="C112:D112"/>
    <mergeCell ref="L4:M4"/>
    <mergeCell ref="J109:K109"/>
    <mergeCell ref="L109:M109"/>
    <mergeCell ref="L7:M7"/>
    <mergeCell ref="J4:K4"/>
    <mergeCell ref="J7:K7"/>
    <mergeCell ref="J53:K53"/>
    <mergeCell ref="L53:M53"/>
    <mergeCell ref="J5:K5"/>
    <mergeCell ref="L5:M5"/>
    <mergeCell ref="J127:K127"/>
    <mergeCell ref="J121:K121"/>
    <mergeCell ref="L147:M147"/>
    <mergeCell ref="J115:K115"/>
    <mergeCell ref="J116:K116"/>
    <mergeCell ref="J117:K117"/>
    <mergeCell ref="L133:M133"/>
    <mergeCell ref="J120:K120"/>
    <mergeCell ref="J140:K140"/>
    <mergeCell ref="J141:K141"/>
    <mergeCell ref="J129:K129"/>
    <mergeCell ref="J118:K118"/>
    <mergeCell ref="J137:K137"/>
    <mergeCell ref="E7:G7"/>
    <mergeCell ref="J126:K126"/>
    <mergeCell ref="J124:K124"/>
    <mergeCell ref="J125:K125"/>
    <mergeCell ref="J123:K123"/>
    <mergeCell ref="E109:G109"/>
    <mergeCell ref="H7:I7"/>
    <mergeCell ref="H53:I53"/>
    <mergeCell ref="J122:K122"/>
    <mergeCell ref="E53:G53"/>
    <mergeCell ref="J112:K112"/>
    <mergeCell ref="J113:K113"/>
    <mergeCell ref="J114:K114"/>
    <mergeCell ref="J111:K111"/>
    <mergeCell ref="J110:K110"/>
    <mergeCell ref="H109:I109"/>
    <mergeCell ref="J119:K119"/>
    <mergeCell ref="H147:I147"/>
    <mergeCell ref="J128:K128"/>
    <mergeCell ref="J135:K135"/>
    <mergeCell ref="J131:K131"/>
    <mergeCell ref="J142:K142"/>
    <mergeCell ref="J145:K145"/>
    <mergeCell ref="J133:K133"/>
    <mergeCell ref="C139:D139"/>
    <mergeCell ref="C140:D140"/>
    <mergeCell ref="J139:K139"/>
    <mergeCell ref="C135:D135"/>
    <mergeCell ref="J138:K138"/>
    <mergeCell ref="C137:D137"/>
    <mergeCell ref="C136:D136"/>
    <mergeCell ref="C146:D146"/>
    <mergeCell ref="C141:D141"/>
    <mergeCell ref="C142:D142"/>
    <mergeCell ref="C143:D143"/>
    <mergeCell ref="C144:D144"/>
    <mergeCell ref="C145:D145"/>
  </mergeCells>
  <phoneticPr fontId="22"/>
  <conditionalFormatting sqref="I154:I156 L154:M156 H110:H129 H130:I132 L130:M132 C110:F132 H134:H143 H144:I146 L144:M146 E148:F156 H148:H156 E34:M52 C134:F146 E54:H88 E8:H33 I33:M33 E89:M108">
    <cfRule type="cellIs" dxfId="953" priority="7" stopIfTrue="1" operator="equal">
      <formula>""</formula>
    </cfRule>
  </conditionalFormatting>
  <conditionalFormatting sqref="I164:I166 L164:M166 E158:F166 H158:H166">
    <cfRule type="cellIs" dxfId="952" priority="3" stopIfTrue="1" operator="equal">
      <formula>""</formula>
    </cfRule>
  </conditionalFormatting>
  <conditionalFormatting sqref="N154:N156">
    <cfRule type="cellIs" dxfId="951" priority="2" stopIfTrue="1" operator="equal">
      <formula>""</formula>
    </cfRule>
  </conditionalFormatting>
  <conditionalFormatting sqref="N164:N166">
    <cfRule type="cellIs" dxfId="950" priority="1" stopIfTrue="1" operator="equal">
      <formula>""</formula>
    </cfRule>
  </conditionalFormatting>
  <dataValidations count="16">
    <dataValidation type="list" imeMode="on" operator="lessThanOrEqual" allowBlank="1" showInputMessage="1" showErrorMessage="1" errorTitle="入力エラー" error="リストから選択してください。" sqref="F54:F108 F8:F52 F110:F132 F134:F146 F148:F156 F158:F166" xr:uid="{00000000-0002-0000-0400-000000000000}">
      <formula1>INDIRECT("_" &amp; LEFT($E8,3))</formula1>
    </dataValidation>
    <dataValidation type="list" imeMode="on" operator="lessThanOrEqual" allowBlank="1" showInputMessage="1" showErrorMessage="1" errorTitle="入力エラー" error="リストから選択してください。" sqref="G54:G108" xr:uid="{00000000-0002-0000-0400-000001000000}">
      <formula1>IF(LEFT($E54,3)="N01",INDIRECT("_" &amp; LEFT($F54,5)),INDIRECT("燃料種―"))</formula1>
    </dataValidation>
    <dataValidation type="list" imeMode="on" operator="lessThanOrEqual" allowBlank="1" showInputMessage="1" showErrorMessage="1" errorTitle="入力エラー" error="リストから選択してください。" sqref="E148:E156" xr:uid="{00000000-0002-0000-0400-000002000000}">
      <formula1>INDIRECT($B$147)</formula1>
    </dataValidation>
    <dataValidation type="textLength" imeMode="on" operator="lessThanOrEqual" allowBlank="1" showInputMessage="1" showErrorMessage="1" errorTitle="入力エラー" error="桁数が不正です。" sqref="G110:G129 G134:G146 G148:G156 G158:G166" xr:uid="{00000000-0002-0000-0400-000003000000}">
      <formula1>100</formula1>
    </dataValidation>
    <dataValidation type="list" imeMode="on" operator="lessThanOrEqual" allowBlank="1" showInputMessage="1" showErrorMessage="1" errorTitle="入力エラー" error="リストから選択してください。" sqref="C134:D146" xr:uid="{00000000-0002-0000-0400-000004000000}">
      <formula1>INDIRECT("パーフルオロカーボンリスト")</formula1>
    </dataValidation>
    <dataValidation type="list" imeMode="on" operator="lessThanOrEqual" allowBlank="1" showInputMessage="1" showErrorMessage="1" errorTitle="入力エラー" error="リストから選択してください。" sqref="E134:E146" xr:uid="{00000000-0002-0000-0400-000005000000}">
      <formula1>INDIRECT($B$133)</formula1>
    </dataValidation>
    <dataValidation type="list" allowBlank="1" showInputMessage="1" showErrorMessage="1" errorTitle="入力エラー" error="リストから選択してください。" sqref="C110:D132" xr:uid="{00000000-0002-0000-0400-000006000000}">
      <formula1>INDIRECT("ハイドロフルオロカーボンリスト")</formula1>
    </dataValidation>
    <dataValidation type="list" imeMode="on" operator="lessThanOrEqual" allowBlank="1" showInputMessage="1" showErrorMessage="1" errorTitle="入力エラー" error="リストから選択してください。" sqref="E54:E108" xr:uid="{00000000-0002-0000-0400-000007000000}">
      <formula1>INDIRECT($B$53)</formula1>
    </dataValidation>
    <dataValidation type="list" imeMode="on" operator="lessThanOrEqual" allowBlank="1" showInputMessage="1" showErrorMessage="1" errorTitle="入力エラー" error="リストから選択してください。" sqref="E110:E132" xr:uid="{00000000-0002-0000-0400-000008000000}">
      <formula1>INDIRECT($B$109)</formula1>
    </dataValidation>
    <dataValidation type="whole" imeMode="off" operator="lessThanOrEqual" allowBlank="1" showInputMessage="1" showErrorMessage="1" errorTitle="入力エラー" error="数値を入力してください。" sqref="H167:H65536 H147 H133 H109 H53 H4:H7 H1 H157" xr:uid="{00000000-0002-0000-0400-000009000000}">
      <formula1>999999999</formula1>
    </dataValidation>
    <dataValidation type="decimal" imeMode="off" operator="lessThanOrEqual" allowBlank="1" showInputMessage="1" showErrorMessage="1" errorTitle="入力エラー" error="桁数・単位を確認してください。" sqref="H54:H108 H8:H52 H110:H132 H134:H146 H148:H156 H158:H166" xr:uid="{00000000-0002-0000-0400-00000A000000}">
      <formula1>999999999</formula1>
    </dataValidation>
    <dataValidation type="decimal" imeMode="off" operator="lessThanOrEqual" allowBlank="1" showInputMessage="1" showErrorMessage="1" sqref="L33:L52" xr:uid="{00000000-0002-0000-0400-00000B000000}">
      <formula1>999999999</formula1>
    </dataValidation>
    <dataValidation type="decimal" imeMode="off" operator="lessThanOrEqual" allowBlank="1" showInputMessage="1" showErrorMessage="1" error="桁数・単位を確認してください。" sqref="J89:J108 L144:L146 J33:J52 L130:L132 L89:L108 L154:L156 L164:L166" xr:uid="{00000000-0002-0000-0400-00000C000000}">
      <formula1>999999999</formula1>
    </dataValidation>
    <dataValidation type="list" imeMode="on" operator="lessThanOrEqual" allowBlank="1" showInputMessage="1" showErrorMessage="1" errorTitle="入力エラー" error="リストから選択してください。" sqref="G8:G52" xr:uid="{00000000-0002-0000-0400-00000D000000}">
      <formula1>IF(LEFT($E8,3)="C01",INDIRECT("_" &amp; LEFT($F8,5)),INDIRECT("燃料種―"))</formula1>
    </dataValidation>
    <dataValidation type="list" imeMode="on" operator="lessThanOrEqual" allowBlank="1" showInputMessage="1" showErrorMessage="1" errorTitle="入力エラー" error="リストから選択してください。" sqref="E8:E52" xr:uid="{00000000-0002-0000-0400-00000E000000}">
      <formula1>INDIRECT($B$7)</formula1>
    </dataValidation>
    <dataValidation type="list" imeMode="on" operator="lessThanOrEqual" allowBlank="1" showInputMessage="1" showErrorMessage="1" errorTitle="入力エラー" error="リストから選択してください。" sqref="E158:E166" xr:uid="{00000000-0002-0000-0400-00000F000000}">
      <formula1>INDIRECT($B$157)</formula1>
    </dataValidation>
  </dataValidations>
  <pageMargins left="0.94488188976377963" right="0.74803149606299213" top="0.59055118110236227" bottom="0" header="0.51181102362204722" footer="0.51181102362204722"/>
  <pageSetup paperSize="9" scale="48"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AB37"/>
  <sheetViews>
    <sheetView showGridLines="0" showZeros="0" view="pageBreakPreview" zoomScale="85" zoomScaleNormal="100" zoomScaleSheetLayoutView="85" workbookViewId="0">
      <selection activeCell="I10" sqref="I10:S10"/>
    </sheetView>
  </sheetViews>
  <sheetFormatPr defaultColWidth="9" defaultRowHeight="13.2"/>
  <cols>
    <col min="1" max="1" width="2.88671875" style="341" customWidth="1"/>
    <col min="2" max="2" width="15.21875" style="342" customWidth="1"/>
    <col min="3" max="3" width="9.6640625" style="342" customWidth="1"/>
    <col min="4" max="4" width="5" style="342" customWidth="1"/>
    <col min="5" max="5" width="9.6640625" style="342" customWidth="1"/>
    <col min="6" max="6" width="5" style="342" bestFit="1" customWidth="1"/>
    <col min="7" max="7" width="9.6640625" style="345" customWidth="1"/>
    <col min="8" max="8" width="5" style="342" bestFit="1" customWidth="1"/>
    <col min="9" max="9" width="9.6640625" style="342" customWidth="1"/>
    <col min="10" max="10" width="5" style="342" bestFit="1" customWidth="1"/>
    <col min="11" max="11" width="9.6640625" style="342" customWidth="1"/>
    <col min="12" max="12" width="5" style="342" bestFit="1" customWidth="1"/>
    <col min="13" max="13" width="9.6640625" style="342" customWidth="1"/>
    <col min="14" max="14" width="5" style="342" customWidth="1"/>
    <col min="15" max="15" width="11.109375" style="342" hidden="1" customWidth="1"/>
    <col min="16" max="16" width="68.109375" style="396" bestFit="1" customWidth="1"/>
    <col min="17" max="17" width="6.6640625" style="359" customWidth="1"/>
    <col min="18" max="21" width="6.6640625" style="342" customWidth="1"/>
    <col min="22" max="28" width="6.6640625" style="345" customWidth="1"/>
    <col min="29" max="29" width="6.6640625" style="342" customWidth="1"/>
    <col min="30" max="16384" width="9" style="342"/>
  </cols>
  <sheetData>
    <row r="1" spans="1:28">
      <c r="A1" s="392" t="s">
        <v>923</v>
      </c>
      <c r="G1" s="342"/>
      <c r="V1" s="342"/>
      <c r="W1" s="342"/>
      <c r="X1" s="342"/>
      <c r="Y1" s="342"/>
      <c r="Z1" s="342"/>
      <c r="AA1" s="342"/>
      <c r="AB1" s="342"/>
    </row>
    <row r="2" spans="1:28" s="344" customFormat="1" ht="14.1" customHeight="1">
      <c r="A2" s="102" t="s">
        <v>1321</v>
      </c>
      <c r="B2" s="35"/>
      <c r="C2" s="35"/>
      <c r="D2" s="35"/>
      <c r="E2" s="35"/>
      <c r="F2" s="35"/>
      <c r="G2" s="106"/>
      <c r="H2" s="35"/>
      <c r="I2" s="35"/>
      <c r="J2" s="35"/>
      <c r="K2" s="35"/>
      <c r="L2" s="35"/>
      <c r="M2" s="35"/>
      <c r="N2" s="35"/>
      <c r="P2" s="648"/>
      <c r="Q2" s="360"/>
      <c r="V2" s="345"/>
      <c r="W2" s="345"/>
      <c r="X2" s="345"/>
      <c r="Y2" s="345"/>
      <c r="Z2" s="345"/>
      <c r="AA2" s="345"/>
      <c r="AB2" s="345"/>
    </row>
    <row r="3" spans="1:28" s="344" customFormat="1" ht="14.1" customHeight="1">
      <c r="A3" s="107"/>
      <c r="B3" s="35"/>
      <c r="C3" s="35"/>
      <c r="D3" s="35"/>
      <c r="E3" s="35"/>
      <c r="F3" s="35"/>
      <c r="G3" s="106"/>
      <c r="H3" s="35"/>
      <c r="I3" s="35"/>
      <c r="J3" s="35"/>
      <c r="K3" s="35"/>
      <c r="L3" s="35"/>
      <c r="M3" s="35"/>
      <c r="N3" s="35"/>
      <c r="P3" s="648"/>
      <c r="Q3" s="360"/>
      <c r="V3" s="345"/>
      <c r="W3" s="345"/>
      <c r="X3" s="345"/>
      <c r="Y3" s="345"/>
      <c r="Z3" s="345"/>
      <c r="AA3" s="345"/>
      <c r="AB3" s="345"/>
    </row>
    <row r="4" spans="1:28" s="344" customFormat="1" ht="20.25" customHeight="1">
      <c r="A4" s="108" t="s">
        <v>1310</v>
      </c>
      <c r="B4" s="7"/>
      <c r="C4" s="7"/>
      <c r="D4" s="7"/>
      <c r="E4" s="7"/>
      <c r="F4" s="7"/>
      <c r="G4" s="105"/>
      <c r="H4" s="1"/>
      <c r="I4" s="1"/>
      <c r="J4" s="35"/>
      <c r="K4" s="35"/>
      <c r="L4" s="35"/>
      <c r="M4" s="35"/>
      <c r="N4" s="35"/>
      <c r="P4" s="648"/>
      <c r="Q4" s="360"/>
      <c r="V4" s="345"/>
      <c r="W4" s="345"/>
      <c r="X4" s="345"/>
      <c r="Y4" s="345"/>
      <c r="Z4" s="345"/>
      <c r="AA4" s="345"/>
      <c r="AB4" s="345"/>
    </row>
    <row r="5" spans="1:28" s="344" customFormat="1" ht="20.25" customHeight="1">
      <c r="A5" s="7" t="s">
        <v>955</v>
      </c>
      <c r="B5" s="7"/>
      <c r="C5" s="7"/>
      <c r="D5" s="7"/>
      <c r="E5" s="7"/>
      <c r="F5" s="7"/>
      <c r="G5" s="105"/>
      <c r="H5" s="1"/>
      <c r="I5" s="1"/>
      <c r="J5" s="35"/>
      <c r="K5" s="35"/>
      <c r="L5" s="35"/>
      <c r="M5" s="35"/>
      <c r="N5" s="35"/>
      <c r="P5" s="500"/>
      <c r="Q5" s="362"/>
      <c r="R5" s="345"/>
      <c r="S5" s="345"/>
      <c r="T5" s="345"/>
      <c r="U5" s="345"/>
      <c r="V5" s="345"/>
      <c r="W5" s="345"/>
      <c r="X5" s="345"/>
      <c r="Y5" s="345"/>
      <c r="Z5" s="345"/>
      <c r="AA5" s="345"/>
      <c r="AB5" s="345"/>
    </row>
    <row r="6" spans="1:28" s="344" customFormat="1" ht="58.5" customHeight="1">
      <c r="A6" s="3"/>
      <c r="B6" s="2" t="s">
        <v>1285</v>
      </c>
      <c r="C6" s="1068" t="s">
        <v>1933</v>
      </c>
      <c r="D6" s="1070"/>
      <c r="E6" s="1070"/>
      <c r="F6" s="1069"/>
      <c r="G6" s="1063" t="s">
        <v>2560</v>
      </c>
      <c r="H6" s="1064"/>
      <c r="I6" s="1077" t="s">
        <v>2561</v>
      </c>
      <c r="J6" s="1078"/>
      <c r="K6" s="1068" t="s">
        <v>1286</v>
      </c>
      <c r="L6" s="1069"/>
      <c r="M6" s="1068" t="s">
        <v>1287</v>
      </c>
      <c r="N6" s="1069"/>
      <c r="P6" s="482" t="s">
        <v>2435</v>
      </c>
      <c r="Q6" s="360"/>
      <c r="AB6" s="343"/>
    </row>
    <row r="7" spans="1:28" s="344" customFormat="1" ht="81.75" customHeight="1" thickBot="1">
      <c r="A7" s="3"/>
      <c r="B7" s="117" t="s">
        <v>1288</v>
      </c>
      <c r="C7" s="1065" t="str">
        <f>IF(計算書①!R129="","",ROUNDDOWN(計算書①!R129,0))</f>
        <v/>
      </c>
      <c r="D7" s="1066"/>
      <c r="E7" s="1066"/>
      <c r="F7" s="1067"/>
      <c r="G7" s="1065" t="str">
        <f>IF(計算書②!I40=0,"",ROUNDDOWN(計算書②!I40,0))</f>
        <v/>
      </c>
      <c r="H7" s="1067"/>
      <c r="I7" s="1065" t="str">
        <f>IF(計算書②!I58=0,"",ROUNDDOWN(計算書②!I58,0))</f>
        <v/>
      </c>
      <c r="J7" s="1067"/>
      <c r="K7" s="1065" t="str">
        <f>IF(計算書③!O7=0,"",ROUNDDOWN(計算書③!O7,0))</f>
        <v/>
      </c>
      <c r="L7" s="1067"/>
      <c r="M7" s="1065" t="str">
        <f>IF(計算書③!O53=0,"",ROUNDDOWN(計算書③!O53,0))</f>
        <v/>
      </c>
      <c r="N7" s="1067"/>
      <c r="P7" s="482" t="s">
        <v>2575</v>
      </c>
      <c r="Q7" s="360"/>
    </row>
    <row r="8" spans="1:28" s="344" customFormat="1" ht="13.8" hidden="1" thickBot="1">
      <c r="A8" s="3"/>
      <c r="B8" s="118"/>
      <c r="C8" s="1071"/>
      <c r="D8" s="1086"/>
      <c r="E8" s="1086"/>
      <c r="F8" s="1072"/>
      <c r="G8" s="1071"/>
      <c r="H8" s="1072"/>
      <c r="I8" s="1073"/>
      <c r="J8" s="1074"/>
      <c r="K8" s="1071"/>
      <c r="L8" s="1072"/>
      <c r="M8" s="1061"/>
      <c r="N8" s="1062"/>
      <c r="P8" s="345"/>
      <c r="Q8" s="360"/>
    </row>
    <row r="9" spans="1:28" s="344" customFormat="1" ht="48" customHeight="1" thickTop="1">
      <c r="A9" s="3"/>
      <c r="B9" s="119" t="s">
        <v>1732</v>
      </c>
      <c r="C9" s="1081" t="s">
        <v>1733</v>
      </c>
      <c r="D9" s="1083"/>
      <c r="E9" s="1081" t="s">
        <v>1934</v>
      </c>
      <c r="F9" s="1082"/>
      <c r="G9" s="1081" t="s">
        <v>1935</v>
      </c>
      <c r="H9" s="1083"/>
      <c r="I9" s="1081" t="s">
        <v>1937</v>
      </c>
      <c r="J9" s="1082"/>
      <c r="K9" s="1075" t="s">
        <v>2416</v>
      </c>
      <c r="L9" s="1076"/>
      <c r="M9" s="1084" t="s">
        <v>1938</v>
      </c>
      <c r="N9" s="1085"/>
      <c r="P9" s="482" t="s">
        <v>2417</v>
      </c>
      <c r="Q9" s="360"/>
    </row>
    <row r="10" spans="1:28" s="344" customFormat="1" ht="81.75" customHeight="1" thickBot="1">
      <c r="A10" s="3"/>
      <c r="B10" s="119" t="s">
        <v>1289</v>
      </c>
      <c r="C10" s="1079" t="str">
        <f>IF(計算書③!O109=0,"",ROUNDDOWN(計算書③!O109,0))</f>
        <v/>
      </c>
      <c r="D10" s="1080"/>
      <c r="E10" s="1094" t="str">
        <f>IF(計算書③!O133=0,"",ROUNDDOWN(計算書③!O133,0))</f>
        <v/>
      </c>
      <c r="F10" s="1080"/>
      <c r="G10" s="1079" t="str">
        <f>IF(計算書③!O147=0,"",ROUNDDOWN(計算書③!O147,0))</f>
        <v/>
      </c>
      <c r="H10" s="1080"/>
      <c r="I10" s="1079" t="str">
        <f>IF(計算書③!O157=0,"",ROUNDDOWN(計算書③!O157,0))</f>
        <v/>
      </c>
      <c r="J10" s="1080"/>
      <c r="K10" s="1079" t="str">
        <f>IF(計算書①!R131="","",ROUNDDOWN(計算書①!R131,0))</f>
        <v/>
      </c>
      <c r="L10" s="1087"/>
      <c r="M10" s="1090">
        <f>SUM(C7:N7)+SUM(C10:J10)</f>
        <v>0</v>
      </c>
      <c r="N10" s="1091"/>
      <c r="P10" s="482" t="s">
        <v>1074</v>
      </c>
      <c r="Q10" s="360"/>
    </row>
    <row r="11" spans="1:28" s="344" customFormat="1" ht="14.4" hidden="1" thickTop="1" thickBot="1">
      <c r="A11" s="3"/>
      <c r="B11" s="118"/>
      <c r="C11" s="1071"/>
      <c r="D11" s="1086"/>
      <c r="E11" s="1086"/>
      <c r="F11" s="1072"/>
      <c r="G11" s="1071"/>
      <c r="H11" s="1072"/>
      <c r="I11" s="1073"/>
      <c r="J11" s="1074"/>
      <c r="K11" s="1071"/>
      <c r="L11" s="1086"/>
      <c r="M11" s="1088"/>
      <c r="N11" s="1089"/>
      <c r="Q11" s="360"/>
    </row>
    <row r="12" spans="1:28" s="344" customFormat="1" ht="13.8" thickTop="1">
      <c r="A12" s="3"/>
      <c r="B12" s="120"/>
      <c r="C12" s="120"/>
      <c r="D12" s="120"/>
      <c r="E12" s="120"/>
      <c r="F12" s="120"/>
      <c r="G12" s="121"/>
      <c r="H12" s="120"/>
      <c r="I12" s="120"/>
      <c r="J12" s="120"/>
      <c r="K12" s="120"/>
      <c r="L12" s="120"/>
      <c r="M12" s="120"/>
      <c r="N12" s="120"/>
      <c r="Q12" s="360"/>
      <c r="V12" s="345"/>
      <c r="W12" s="345"/>
      <c r="X12" s="345"/>
      <c r="Y12" s="345"/>
      <c r="Z12" s="345"/>
      <c r="AA12" s="345"/>
      <c r="AB12" s="345"/>
    </row>
    <row r="13" spans="1:28" s="344" customFormat="1">
      <c r="A13" s="3"/>
      <c r="B13" s="120"/>
      <c r="C13" s="120"/>
      <c r="D13" s="120"/>
      <c r="E13" s="120"/>
      <c r="F13" s="120"/>
      <c r="G13" s="121"/>
      <c r="H13" s="120"/>
      <c r="I13" s="120"/>
      <c r="J13" s="122"/>
      <c r="K13" s="120"/>
      <c r="L13" s="120"/>
      <c r="M13" s="120"/>
      <c r="N13" s="120"/>
      <c r="Q13" s="360"/>
      <c r="V13" s="345"/>
      <c r="W13" s="345"/>
      <c r="X13" s="345"/>
      <c r="Y13" s="345"/>
      <c r="Z13" s="345"/>
      <c r="AA13" s="345"/>
      <c r="AB13" s="345"/>
    </row>
    <row r="14" spans="1:28" s="344" customFormat="1" ht="24.75" customHeight="1">
      <c r="A14" s="7" t="s">
        <v>956</v>
      </c>
      <c r="B14" s="120"/>
      <c r="C14" s="120"/>
      <c r="D14" s="120"/>
      <c r="E14" s="120"/>
      <c r="F14" s="120"/>
      <c r="G14" s="121"/>
      <c r="H14" s="120"/>
      <c r="I14" s="120"/>
      <c r="J14" s="120"/>
      <c r="K14" s="120"/>
      <c r="L14" s="120"/>
      <c r="M14" s="120"/>
      <c r="N14" s="120"/>
      <c r="Q14" s="360"/>
      <c r="V14" s="345"/>
      <c r="W14" s="345"/>
      <c r="X14" s="345"/>
      <c r="Y14" s="345"/>
      <c r="Z14" s="345"/>
      <c r="AA14" s="345"/>
      <c r="AB14" s="345"/>
    </row>
    <row r="15" spans="1:28" s="364" customFormat="1" ht="45" customHeight="1">
      <c r="A15" s="215"/>
      <c r="B15" s="1092" t="s">
        <v>1327</v>
      </c>
      <c r="C15" s="1093"/>
      <c r="D15" s="1095" t="str">
        <f>IF(O16="ini","",IF(O15&lt;=0,"0",O15))</f>
        <v/>
      </c>
      <c r="E15" s="1096"/>
      <c r="F15" s="1096"/>
      <c r="G15" s="1096"/>
      <c r="H15" s="474"/>
      <c r="I15" s="473"/>
      <c r="J15" s="472"/>
      <c r="K15" s="216"/>
      <c r="L15" s="216"/>
      <c r="M15" s="216"/>
      <c r="N15" s="216"/>
      <c r="O15" s="365">
        <f>ROUNDDOWN(SUM(O19:O27),0)</f>
        <v>0</v>
      </c>
      <c r="P15" s="482" t="s">
        <v>2436</v>
      </c>
      <c r="Q15" s="366"/>
      <c r="V15" s="367"/>
      <c r="W15" s="367"/>
      <c r="X15" s="367"/>
      <c r="Y15" s="367"/>
      <c r="Z15" s="367"/>
      <c r="AA15" s="367"/>
      <c r="AB15" s="367"/>
    </row>
    <row r="16" spans="1:28" s="364" customFormat="1">
      <c r="A16" s="363"/>
      <c r="G16" s="367"/>
      <c r="O16" s="368" t="str">
        <f>IF(AND(O19="",O20="",O21="",O22="",O23="",O24="",O25="",O26="",O27=0,M10=0),"ini","")</f>
        <v>ini</v>
      </c>
      <c r="Q16" s="366"/>
      <c r="V16" s="367"/>
      <c r="W16" s="367"/>
      <c r="X16" s="367"/>
      <c r="Y16" s="367"/>
      <c r="Z16" s="367"/>
      <c r="AA16" s="367"/>
      <c r="AB16" s="367"/>
    </row>
    <row r="17" spans="1:28" s="364" customFormat="1">
      <c r="A17" s="363"/>
      <c r="G17" s="367"/>
      <c r="O17" s="369"/>
      <c r="Q17" s="366"/>
      <c r="V17" s="367"/>
      <c r="W17" s="367"/>
      <c r="X17" s="367"/>
      <c r="Y17" s="367"/>
      <c r="Z17" s="367"/>
      <c r="AA17" s="367"/>
      <c r="AB17" s="367"/>
    </row>
    <row r="18" spans="1:28" s="364" customFormat="1">
      <c r="A18" s="339"/>
      <c r="G18" s="367"/>
      <c r="Q18" s="366"/>
      <c r="V18" s="367"/>
      <c r="W18" s="367"/>
      <c r="X18" s="367"/>
      <c r="Y18" s="367"/>
      <c r="Z18" s="367"/>
      <c r="AA18" s="367"/>
      <c r="AB18" s="367"/>
    </row>
    <row r="19" spans="1:28" s="364" customFormat="1">
      <c r="A19" s="338"/>
      <c r="G19" s="367"/>
      <c r="O19" s="365" t="str">
        <f>計算書①!S129</f>
        <v/>
      </c>
      <c r="P19" s="364" t="str">
        <f t="shared" ref="P19:P26" si="0">IF(O19=0,"0","")</f>
        <v/>
      </c>
      <c r="Q19" s="366"/>
      <c r="V19" s="367"/>
      <c r="W19" s="367"/>
      <c r="X19" s="367"/>
      <c r="Y19" s="367"/>
      <c r="Z19" s="367"/>
      <c r="AA19" s="367"/>
      <c r="AB19" s="367"/>
    </row>
    <row r="20" spans="1:28" s="364" customFormat="1">
      <c r="A20" s="338"/>
      <c r="G20" s="367"/>
      <c r="O20" s="365" t="str">
        <f>G7</f>
        <v/>
      </c>
      <c r="P20" s="364" t="str">
        <f t="shared" si="0"/>
        <v/>
      </c>
      <c r="Q20" s="366"/>
      <c r="V20" s="367"/>
      <c r="W20" s="367"/>
      <c r="X20" s="367"/>
      <c r="Y20" s="367"/>
      <c r="Z20" s="367"/>
      <c r="AA20" s="367"/>
      <c r="AB20" s="367"/>
    </row>
    <row r="21" spans="1:28" s="364" customFormat="1">
      <c r="A21" s="338"/>
      <c r="G21" s="367"/>
      <c r="O21" s="365" t="str">
        <f>K7</f>
        <v/>
      </c>
      <c r="P21" s="364" t="str">
        <f t="shared" si="0"/>
        <v/>
      </c>
      <c r="Q21" s="366"/>
      <c r="V21" s="367"/>
      <c r="W21" s="367"/>
      <c r="X21" s="367"/>
      <c r="Y21" s="367"/>
      <c r="Z21" s="367"/>
      <c r="AA21" s="367"/>
      <c r="AB21" s="367"/>
    </row>
    <row r="22" spans="1:28" s="364" customFormat="1">
      <c r="A22" s="338"/>
      <c r="G22" s="367"/>
      <c r="O22" s="365" t="str">
        <f>M7</f>
        <v/>
      </c>
      <c r="P22" s="364" t="str">
        <f t="shared" si="0"/>
        <v/>
      </c>
      <c r="Q22" s="366"/>
      <c r="V22" s="367"/>
      <c r="W22" s="367"/>
      <c r="X22" s="367"/>
      <c r="Y22" s="367"/>
      <c r="Z22" s="367"/>
      <c r="AA22" s="367"/>
      <c r="AB22" s="367"/>
    </row>
    <row r="23" spans="1:28" s="364" customFormat="1">
      <c r="A23" s="338"/>
      <c r="G23" s="367"/>
      <c r="O23" s="365" t="str">
        <f>C10</f>
        <v/>
      </c>
      <c r="P23" s="364" t="str">
        <f t="shared" si="0"/>
        <v/>
      </c>
      <c r="Q23" s="366"/>
      <c r="V23" s="367"/>
      <c r="W23" s="367"/>
      <c r="X23" s="367"/>
      <c r="Y23" s="367"/>
      <c r="Z23" s="367"/>
      <c r="AA23" s="367"/>
      <c r="AB23" s="367"/>
    </row>
    <row r="24" spans="1:28" s="364" customFormat="1">
      <c r="A24" s="338"/>
      <c r="G24" s="367"/>
      <c r="O24" s="365" t="str">
        <f>E10</f>
        <v/>
      </c>
      <c r="P24" s="364" t="str">
        <f t="shared" si="0"/>
        <v/>
      </c>
      <c r="Q24" s="366"/>
      <c r="V24" s="367"/>
      <c r="W24" s="367"/>
      <c r="X24" s="367"/>
      <c r="Y24" s="367"/>
      <c r="Z24" s="367"/>
      <c r="AA24" s="367"/>
      <c r="AB24" s="367"/>
    </row>
    <row r="25" spans="1:28" s="364" customFormat="1">
      <c r="A25" s="338"/>
      <c r="G25" s="367"/>
      <c r="O25" s="365" t="str">
        <f>G10</f>
        <v/>
      </c>
      <c r="P25" s="364" t="str">
        <f t="shared" si="0"/>
        <v/>
      </c>
      <c r="Q25" s="366"/>
      <c r="V25" s="367"/>
      <c r="W25" s="367"/>
      <c r="X25" s="367"/>
      <c r="Y25" s="367"/>
      <c r="Z25" s="367"/>
      <c r="AA25" s="367"/>
      <c r="AB25" s="367"/>
    </row>
    <row r="26" spans="1:28" s="364" customFormat="1">
      <c r="A26" s="338"/>
      <c r="G26" s="367"/>
      <c r="O26" s="365" t="str">
        <f>I10</f>
        <v/>
      </c>
      <c r="P26" s="364" t="str">
        <f t="shared" si="0"/>
        <v/>
      </c>
      <c r="Q26" s="366"/>
      <c r="V26" s="367"/>
      <c r="W26" s="367"/>
      <c r="X26" s="367"/>
      <c r="Y26" s="367"/>
      <c r="Z26" s="367"/>
      <c r="AA26" s="367"/>
      <c r="AB26" s="367"/>
    </row>
    <row r="27" spans="1:28" s="364" customFormat="1">
      <c r="A27" s="338"/>
      <c r="G27" s="367"/>
      <c r="O27" s="365">
        <f>'別紙７ ｸﾚｼﾞｯﾄ'!G16</f>
        <v>0</v>
      </c>
      <c r="Q27" s="366"/>
      <c r="V27" s="367"/>
      <c r="W27" s="367"/>
      <c r="X27" s="367"/>
      <c r="Y27" s="367"/>
      <c r="Z27" s="367"/>
      <c r="AA27" s="367"/>
      <c r="AB27" s="367"/>
    </row>
    <row r="28" spans="1:28" s="364" customFormat="1">
      <c r="A28" s="338"/>
      <c r="G28" s="367"/>
      <c r="Q28" s="366"/>
      <c r="V28" s="367"/>
      <c r="W28" s="367"/>
      <c r="X28" s="367"/>
      <c r="Y28" s="367"/>
      <c r="Z28" s="367"/>
      <c r="AA28" s="367"/>
      <c r="AB28" s="367"/>
    </row>
    <row r="29" spans="1:28" s="364" customFormat="1">
      <c r="A29" s="338"/>
      <c r="G29" s="367"/>
      <c r="Q29" s="366"/>
      <c r="V29" s="367"/>
      <c r="W29" s="367"/>
      <c r="X29" s="367"/>
      <c r="Y29" s="367"/>
      <c r="Z29" s="367"/>
      <c r="AA29" s="367"/>
      <c r="AB29" s="367"/>
    </row>
    <row r="30" spans="1:28" s="364" customFormat="1">
      <c r="A30" s="338"/>
      <c r="G30" s="367"/>
      <c r="Q30" s="366"/>
      <c r="V30" s="367"/>
      <c r="W30" s="367"/>
      <c r="X30" s="367"/>
      <c r="Y30" s="367"/>
      <c r="Z30" s="367"/>
      <c r="AA30" s="367"/>
      <c r="AB30" s="367"/>
    </row>
    <row r="31" spans="1:28" s="364" customFormat="1">
      <c r="A31" s="338"/>
      <c r="G31" s="367"/>
      <c r="Q31" s="366"/>
      <c r="V31" s="367"/>
      <c r="W31" s="367"/>
      <c r="X31" s="367"/>
      <c r="Y31" s="367"/>
      <c r="Z31" s="367"/>
      <c r="AA31" s="367"/>
      <c r="AB31" s="367"/>
    </row>
    <row r="32" spans="1:28" s="364" customFormat="1">
      <c r="A32" s="338"/>
      <c r="G32" s="367"/>
      <c r="Q32" s="366"/>
      <c r="V32" s="367"/>
      <c r="W32" s="367"/>
      <c r="X32" s="367"/>
      <c r="Y32" s="367"/>
      <c r="Z32" s="367"/>
      <c r="AA32" s="367"/>
      <c r="AB32" s="367"/>
    </row>
    <row r="33" spans="1:28" s="344" customFormat="1">
      <c r="A33" s="343"/>
      <c r="G33" s="345"/>
      <c r="O33" s="364"/>
      <c r="Q33" s="360"/>
      <c r="V33" s="345"/>
      <c r="W33" s="345"/>
      <c r="X33" s="345"/>
      <c r="Y33" s="345"/>
      <c r="Z33" s="345"/>
      <c r="AA33" s="345"/>
      <c r="AB33" s="345"/>
    </row>
    <row r="34" spans="1:28" s="344" customFormat="1">
      <c r="A34" s="343"/>
      <c r="G34" s="345"/>
      <c r="Q34" s="360"/>
      <c r="V34" s="345"/>
      <c r="W34" s="345"/>
      <c r="X34" s="345"/>
      <c r="Y34" s="345"/>
      <c r="Z34" s="345"/>
      <c r="AA34" s="345"/>
      <c r="AB34" s="345"/>
    </row>
    <row r="35" spans="1:28" s="344" customFormat="1">
      <c r="A35" s="343"/>
      <c r="G35" s="345"/>
      <c r="Q35" s="360"/>
      <c r="V35" s="345"/>
      <c r="W35" s="345"/>
      <c r="X35" s="345"/>
      <c r="Y35" s="345"/>
      <c r="Z35" s="345"/>
      <c r="AA35" s="345"/>
      <c r="AB35" s="345"/>
    </row>
    <row r="36" spans="1:28" s="344" customFormat="1">
      <c r="A36" s="343"/>
      <c r="G36" s="345"/>
      <c r="Q36" s="360"/>
      <c r="V36" s="345"/>
      <c r="W36" s="345"/>
      <c r="X36" s="345"/>
      <c r="Y36" s="345"/>
      <c r="Z36" s="345"/>
      <c r="AA36" s="345"/>
      <c r="AB36" s="345"/>
    </row>
    <row r="37" spans="1:28">
      <c r="O37" s="344"/>
    </row>
  </sheetData>
  <sheetProtection password="D13A" sheet="1" selectLockedCells="1"/>
  <mergeCells count="34">
    <mergeCell ref="C11:F11"/>
    <mergeCell ref="G11:H11"/>
    <mergeCell ref="C8:F8"/>
    <mergeCell ref="B15:C15"/>
    <mergeCell ref="G8:H8"/>
    <mergeCell ref="C9:D9"/>
    <mergeCell ref="E9:F9"/>
    <mergeCell ref="C10:D10"/>
    <mergeCell ref="E10:F10"/>
    <mergeCell ref="D15:G15"/>
    <mergeCell ref="M9:N9"/>
    <mergeCell ref="K11:L11"/>
    <mergeCell ref="K10:L10"/>
    <mergeCell ref="M11:N11"/>
    <mergeCell ref="M10:N10"/>
    <mergeCell ref="I11:J11"/>
    <mergeCell ref="K9:L9"/>
    <mergeCell ref="I6:J6"/>
    <mergeCell ref="I8:J8"/>
    <mergeCell ref="G10:H10"/>
    <mergeCell ref="I10:J10"/>
    <mergeCell ref="I9:J9"/>
    <mergeCell ref="K7:L7"/>
    <mergeCell ref="G9:H9"/>
    <mergeCell ref="M8:N8"/>
    <mergeCell ref="G6:H6"/>
    <mergeCell ref="C7:F7"/>
    <mergeCell ref="G7:H7"/>
    <mergeCell ref="I7:J7"/>
    <mergeCell ref="M6:N6"/>
    <mergeCell ref="M7:N7"/>
    <mergeCell ref="K6:L6"/>
    <mergeCell ref="C6:F6"/>
    <mergeCell ref="K8:L8"/>
  </mergeCells>
  <phoneticPr fontId="22"/>
  <conditionalFormatting sqref="C7:N7 C10 E10 G10:J10 D15">
    <cfRule type="cellIs" dxfId="949" priority="9" stopIfTrue="1" operator="equal">
      <formula>""</formula>
    </cfRule>
  </conditionalFormatting>
  <conditionalFormatting sqref="K7:L7">
    <cfRule type="cellIs" dxfId="948" priority="6" stopIfTrue="1" operator="between">
      <formula>0</formula>
      <formula>2999</formula>
    </cfRule>
  </conditionalFormatting>
  <conditionalFormatting sqref="M7:N7 C10 E10 G10:J10">
    <cfRule type="cellIs" dxfId="947" priority="5" stopIfTrue="1" operator="between">
      <formula>0</formula>
      <formula>2999</formula>
    </cfRule>
  </conditionalFormatting>
  <conditionalFormatting sqref="G7:J7">
    <cfRule type="expression" dxfId="946" priority="1" stopIfTrue="1">
      <formula>AND($G$7="", $I$7="")</formula>
    </cfRule>
    <cfRule type="expression" dxfId="945" priority="4" stopIfTrue="1">
      <formula>IF($G$7="",0,$G$7)+IF($I$7="", 0, $I$7)&lt;3000</formula>
    </cfRule>
  </conditionalFormatting>
  <conditionalFormatting sqref="K10:L10">
    <cfRule type="cellIs" dxfId="944" priority="3" stopIfTrue="1" operator="equal">
      <formula>""</formula>
    </cfRule>
  </conditionalFormatting>
  <dataValidations count="4">
    <dataValidation type="decimal" imeMode="off" operator="lessThanOrEqual" allowBlank="1" showInputMessage="1" showErrorMessage="1" errorTitle="入力エラー" error="数値を入力してください。" sqref="C7:N7" xr:uid="{00000000-0002-0000-0500-000000000000}">
      <formula1>999999999</formula1>
    </dataValidation>
    <dataValidation type="whole" imeMode="off" operator="lessThanOrEqual" allowBlank="1" showInputMessage="1" showErrorMessage="1" sqref="C10:E10 G10:L10" xr:uid="{00000000-0002-0000-0500-000001000000}">
      <formula1>999999999</formula1>
    </dataValidation>
    <dataValidation imeMode="off" allowBlank="1" showInputMessage="1" showErrorMessage="1" sqref="M10:N10" xr:uid="{00000000-0002-0000-0500-000002000000}"/>
    <dataValidation imeMode="off" operator="lessThanOrEqual" allowBlank="1" showInputMessage="1" showErrorMessage="1" sqref="D15" xr:uid="{00000000-0002-0000-0500-000003000000}"/>
  </dataValidations>
  <pageMargins left="0.94488188976377963" right="0.74803149606299213" top="0.59055118110236227" bottom="0" header="0.51181102362204722" footer="0.51181102362204722"/>
  <pageSetup paperSize="9" scale="80" orientation="portrait" cellComments="asDisplayed" r:id="rId1"/>
  <headerFooter alignWithMargins="0"/>
  <colBreaks count="1" manualBreakCount="1">
    <brk id="14" min="1" max="1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A506"/>
  <sheetViews>
    <sheetView showGridLines="0" showZeros="0" view="pageBreakPreview" zoomScale="85" zoomScaleNormal="90" zoomScaleSheetLayoutView="85" workbookViewId="0">
      <selection activeCell="D8" sqref="D8:N8"/>
    </sheetView>
  </sheetViews>
  <sheetFormatPr defaultColWidth="9" defaultRowHeight="13.2"/>
  <cols>
    <col min="1" max="1" width="3.44140625" style="341" customWidth="1"/>
    <col min="2" max="2" width="17" style="370" customWidth="1"/>
    <col min="3" max="3" width="10" style="370" customWidth="1"/>
    <col min="4" max="4" width="4.77734375" style="370" customWidth="1"/>
    <col min="5" max="5" width="10" style="370" customWidth="1"/>
    <col min="6" max="6" width="4.77734375" style="370" customWidth="1"/>
    <col min="7" max="7" width="9.6640625" style="345" customWidth="1"/>
    <col min="8" max="8" width="5" style="370" bestFit="1" customWidth="1"/>
    <col min="9" max="9" width="10.109375" style="370" customWidth="1"/>
    <col min="10" max="10" width="5" style="370" bestFit="1" customWidth="1"/>
    <col min="11" max="11" width="9.6640625" style="370" customWidth="1"/>
    <col min="12" max="12" width="6.77734375" style="370" customWidth="1"/>
    <col min="13" max="13" width="8.77734375" style="370" customWidth="1"/>
    <col min="14" max="14" width="5.6640625" style="370" customWidth="1"/>
    <col min="15" max="15" width="63.21875" style="371" hidden="1" customWidth="1"/>
    <col min="16" max="16" width="86.88671875" style="501" customWidth="1"/>
    <col min="17" max="17" width="6.6640625" style="398" customWidth="1"/>
    <col min="18" max="21" width="6.6640625" style="372" customWidth="1"/>
    <col min="22" max="27" width="6.6640625" style="345" customWidth="1"/>
    <col min="28" max="28" width="6.6640625" style="342" customWidth="1"/>
    <col min="29" max="16384" width="9" style="342"/>
  </cols>
  <sheetData>
    <row r="1" spans="1:27" s="372" customFormat="1">
      <c r="A1" s="392" t="s">
        <v>924</v>
      </c>
      <c r="B1" s="370"/>
      <c r="C1" s="370"/>
      <c r="D1" s="370"/>
      <c r="E1" s="370"/>
      <c r="F1" s="370"/>
      <c r="G1" s="370"/>
      <c r="H1" s="370"/>
      <c r="I1" s="370"/>
      <c r="J1" s="370"/>
      <c r="K1" s="370"/>
      <c r="L1" s="370"/>
      <c r="M1" s="370"/>
      <c r="N1" s="370"/>
      <c r="O1" s="371"/>
      <c r="P1" s="501"/>
      <c r="Q1" s="398"/>
    </row>
    <row r="2" spans="1:27" s="344" customFormat="1" ht="20.25" customHeight="1">
      <c r="A2" s="7" t="s">
        <v>1322</v>
      </c>
      <c r="B2" s="7"/>
      <c r="C2" s="7"/>
      <c r="D2" s="7"/>
      <c r="E2" s="7"/>
      <c r="F2" s="7"/>
      <c r="G2" s="105"/>
      <c r="H2" s="1"/>
      <c r="I2" s="1"/>
      <c r="J2" s="35"/>
      <c r="K2" s="35"/>
      <c r="L2" s="35"/>
      <c r="M2" s="35"/>
      <c r="N2" s="35"/>
      <c r="O2" s="373"/>
      <c r="P2" s="648"/>
      <c r="Q2" s="399"/>
      <c r="R2" s="345"/>
      <c r="S2" s="345"/>
      <c r="T2" s="345"/>
      <c r="U2" s="345"/>
      <c r="V2" s="345"/>
      <c r="W2" s="345"/>
      <c r="X2" s="345"/>
      <c r="Y2" s="345"/>
      <c r="Z2" s="345"/>
      <c r="AA2" s="345"/>
    </row>
    <row r="3" spans="1:27" s="375" customFormat="1" ht="16.5" customHeight="1">
      <c r="A3" s="36" t="s">
        <v>960</v>
      </c>
      <c r="B3" s="1"/>
      <c r="C3" s="1"/>
      <c r="D3" s="1"/>
      <c r="E3" s="1"/>
      <c r="F3" s="4"/>
      <c r="G3" s="37"/>
      <c r="H3" s="123"/>
      <c r="I3" s="123"/>
      <c r="J3" s="123"/>
      <c r="K3" s="123"/>
      <c r="L3" s="123"/>
      <c r="M3" s="123"/>
      <c r="N3" s="123"/>
      <c r="O3" s="1097" t="s">
        <v>1055</v>
      </c>
      <c r="P3" s="648"/>
      <c r="Q3" s="400"/>
    </row>
    <row r="4" spans="1:27" s="375" customFormat="1" ht="16.5" customHeight="1">
      <c r="A4" s="36"/>
      <c r="B4" s="1" t="s">
        <v>1278</v>
      </c>
      <c r="C4" s="1"/>
      <c r="D4" s="1"/>
      <c r="E4" s="1"/>
      <c r="F4" s="4"/>
      <c r="G4" s="37"/>
      <c r="H4" s="123"/>
      <c r="I4" s="123"/>
      <c r="J4" s="123"/>
      <c r="K4" s="123"/>
      <c r="L4" s="123"/>
      <c r="M4" s="123"/>
      <c r="N4" s="123"/>
      <c r="O4" s="1097"/>
      <c r="P4" s="648"/>
      <c r="Q4" s="400"/>
    </row>
    <row r="5" spans="1:27" s="375" customFormat="1" ht="16.5" customHeight="1">
      <c r="A5" s="36"/>
      <c r="B5" s="1" t="s">
        <v>1279</v>
      </c>
      <c r="C5" s="1"/>
      <c r="D5" s="1"/>
      <c r="E5" s="1"/>
      <c r="F5" s="4"/>
      <c r="G5" s="37"/>
      <c r="H5" s="123"/>
      <c r="I5" s="123"/>
      <c r="J5" s="123"/>
      <c r="K5" s="123"/>
      <c r="L5" s="123"/>
      <c r="M5" s="123"/>
      <c r="N5" s="123"/>
      <c r="O5" s="376"/>
      <c r="P5" s="502" t="s">
        <v>935</v>
      </c>
      <c r="Q5" s="400"/>
    </row>
    <row r="6" spans="1:27" s="375" customFormat="1" ht="16.5" customHeight="1">
      <c r="A6" s="34">
        <v>1</v>
      </c>
      <c r="B6" s="31" t="s">
        <v>1323</v>
      </c>
      <c r="C6" s="664"/>
      <c r="D6" s="664"/>
      <c r="E6" s="664"/>
      <c r="F6" s="664"/>
      <c r="G6" s="664"/>
      <c r="H6" s="1111" t="s">
        <v>1124</v>
      </c>
      <c r="I6" s="1111"/>
      <c r="J6" s="1115"/>
      <c r="K6" s="1115"/>
      <c r="L6" s="1115"/>
      <c r="M6" s="1110"/>
      <c r="N6" s="1110"/>
      <c r="O6" s="377" t="s">
        <v>1328</v>
      </c>
      <c r="P6" s="503" t="s">
        <v>2437</v>
      </c>
      <c r="Q6" s="400"/>
    </row>
    <row r="7" spans="1:27" s="359" customFormat="1" ht="16.5" customHeight="1">
      <c r="A7" s="1"/>
      <c r="B7" s="39" t="s">
        <v>1280</v>
      </c>
      <c r="C7" s="1116"/>
      <c r="D7" s="1116"/>
      <c r="E7" s="1117" t="s">
        <v>1430</v>
      </c>
      <c r="F7" s="1117"/>
      <c r="G7" s="664"/>
      <c r="H7" s="664"/>
      <c r="I7" s="664"/>
      <c r="J7" s="664"/>
      <c r="K7" s="664"/>
      <c r="L7" s="664"/>
      <c r="M7" s="1110"/>
      <c r="N7" s="1110"/>
      <c r="O7" s="378" t="s">
        <v>1329</v>
      </c>
      <c r="P7" s="504" t="s">
        <v>2438</v>
      </c>
      <c r="Q7" s="401"/>
    </row>
    <row r="8" spans="1:27" s="359" customFormat="1" ht="16.5" customHeight="1">
      <c r="A8" s="1"/>
      <c r="B8" s="1125" t="s">
        <v>1205</v>
      </c>
      <c r="C8" s="2" t="s">
        <v>1210</v>
      </c>
      <c r="D8" s="1109"/>
      <c r="E8" s="1109"/>
      <c r="F8" s="1109"/>
      <c r="G8" s="1109"/>
      <c r="H8" s="1109"/>
      <c r="I8" s="1109"/>
      <c r="J8" s="1109"/>
      <c r="K8" s="1109"/>
      <c r="L8" s="1109"/>
      <c r="M8" s="1110"/>
      <c r="N8" s="1110"/>
      <c r="O8" s="376" t="s">
        <v>1056</v>
      </c>
      <c r="P8" s="505" t="s">
        <v>922</v>
      </c>
      <c r="Q8" s="401"/>
    </row>
    <row r="9" spans="1:27" s="375" customFormat="1" ht="16.5" customHeight="1" thickBot="1">
      <c r="A9" s="1"/>
      <c r="B9" s="1126"/>
      <c r="C9" s="2" t="s">
        <v>1211</v>
      </c>
      <c r="D9" s="1109"/>
      <c r="E9" s="1109"/>
      <c r="F9" s="1109"/>
      <c r="G9" s="1109"/>
      <c r="H9" s="1109"/>
      <c r="I9" s="1109"/>
      <c r="J9" s="1109"/>
      <c r="K9" s="1109"/>
      <c r="L9" s="1109"/>
      <c r="M9" s="1110"/>
      <c r="N9" s="1110"/>
      <c r="O9" s="376" t="s">
        <v>1057</v>
      </c>
      <c r="P9" s="505" t="s">
        <v>922</v>
      </c>
      <c r="Q9" s="400"/>
    </row>
    <row r="10" spans="1:27" s="359" customFormat="1" ht="14.25" hidden="1" customHeight="1" thickBot="1">
      <c r="A10" s="1"/>
      <c r="B10" s="40"/>
      <c r="C10" s="1118"/>
      <c r="D10" s="1118"/>
      <c r="E10" s="1118"/>
      <c r="F10" s="1118"/>
      <c r="G10" s="1118"/>
      <c r="H10" s="1118"/>
      <c r="I10" s="1118"/>
      <c r="J10" s="1118"/>
      <c r="K10" s="1118"/>
      <c r="L10" s="1118"/>
      <c r="M10" s="451"/>
      <c r="N10" s="451"/>
      <c r="O10" s="378"/>
      <c r="P10" s="504"/>
      <c r="Q10" s="401"/>
    </row>
    <row r="11" spans="1:27" s="344" customFormat="1" ht="47.25" customHeight="1" thickTop="1">
      <c r="A11" s="3"/>
      <c r="B11" s="32" t="s">
        <v>1281</v>
      </c>
      <c r="C11" s="1101" t="s">
        <v>1933</v>
      </c>
      <c r="D11" s="1102"/>
      <c r="E11" s="1103"/>
      <c r="F11" s="1104"/>
      <c r="G11" s="1099" t="s">
        <v>930</v>
      </c>
      <c r="H11" s="1100"/>
      <c r="I11" s="1121" t="s">
        <v>1282</v>
      </c>
      <c r="J11" s="1122"/>
      <c r="K11" s="1101" t="s">
        <v>1843</v>
      </c>
      <c r="L11" s="1108"/>
      <c r="M11" s="1101" t="s">
        <v>1283</v>
      </c>
      <c r="N11" s="1108"/>
      <c r="O11" s="373"/>
      <c r="P11" s="506" t="s">
        <v>963</v>
      </c>
      <c r="Q11" s="402"/>
    </row>
    <row r="12" spans="1:27" s="344" customFormat="1" ht="16.5" customHeight="1" thickBot="1">
      <c r="A12" s="3"/>
      <c r="B12" s="33" t="s">
        <v>1284</v>
      </c>
      <c r="C12" s="1079"/>
      <c r="D12" s="1094"/>
      <c r="E12" s="1105"/>
      <c r="F12" s="1106"/>
      <c r="G12" s="1107"/>
      <c r="H12" s="1107"/>
      <c r="I12" s="1065"/>
      <c r="J12" s="1098"/>
      <c r="K12" s="1079"/>
      <c r="L12" s="1080"/>
      <c r="M12" s="1119"/>
      <c r="N12" s="1120"/>
      <c r="O12" s="373" t="s">
        <v>1058</v>
      </c>
      <c r="P12" s="507" t="s">
        <v>2576</v>
      </c>
      <c r="Q12" s="403">
        <f>G12+I12</f>
        <v>0</v>
      </c>
    </row>
    <row r="13" spans="1:27" s="344" customFormat="1" ht="41.1" customHeight="1" thickTop="1">
      <c r="A13" s="3"/>
      <c r="B13" s="2" t="s">
        <v>1281</v>
      </c>
      <c r="C13" s="1068" t="s">
        <v>1733</v>
      </c>
      <c r="D13" s="1069"/>
      <c r="E13" s="1068" t="s">
        <v>1734</v>
      </c>
      <c r="F13" s="1069"/>
      <c r="G13" s="1068" t="s">
        <v>1735</v>
      </c>
      <c r="H13" s="1070"/>
      <c r="I13" s="1127" t="s">
        <v>1936</v>
      </c>
      <c r="J13" s="1128"/>
      <c r="K13" s="1114" t="s">
        <v>1939</v>
      </c>
      <c r="L13" s="1114"/>
      <c r="M13" s="1112" t="s">
        <v>1938</v>
      </c>
      <c r="N13" s="1113"/>
      <c r="O13" s="373"/>
      <c r="P13" s="507" t="s">
        <v>2418</v>
      </c>
      <c r="Q13" s="402"/>
    </row>
    <row r="14" spans="1:27" s="344" customFormat="1" ht="16.5" customHeight="1" thickBot="1">
      <c r="A14" s="3"/>
      <c r="B14" s="2" t="s">
        <v>1284</v>
      </c>
      <c r="C14" s="1079"/>
      <c r="D14" s="1080"/>
      <c r="E14" s="1079"/>
      <c r="F14" s="1080"/>
      <c r="G14" s="1079"/>
      <c r="H14" s="1094"/>
      <c r="I14" s="1107"/>
      <c r="J14" s="1107"/>
      <c r="K14" s="1080"/>
      <c r="L14" s="1107"/>
      <c r="M14" s="1123">
        <f>IF(ISNUMBER(O14)=TRUE,O14,"非該当")</f>
        <v>0</v>
      </c>
      <c r="N14" s="1124"/>
      <c r="O14" s="373">
        <f>C12+G12+I12+K12+M12+C14+E14+G14+I14</f>
        <v>0</v>
      </c>
      <c r="P14" s="345" t="s">
        <v>2439</v>
      </c>
      <c r="Q14" s="402"/>
    </row>
    <row r="15" spans="1:27" s="359" customFormat="1" ht="16.5" customHeight="1" thickTop="1">
      <c r="A15" s="1"/>
      <c r="B15" s="1"/>
      <c r="C15" s="1"/>
      <c r="D15" s="1"/>
      <c r="E15" s="1"/>
      <c r="F15" s="4"/>
      <c r="G15" s="35"/>
      <c r="H15" s="123"/>
      <c r="I15" s="123"/>
      <c r="J15" s="104"/>
      <c r="K15" s="123"/>
      <c r="L15" s="123"/>
      <c r="M15" s="123"/>
      <c r="N15" s="35"/>
      <c r="O15" s="373"/>
      <c r="P15" s="344"/>
      <c r="Q15" s="401"/>
    </row>
    <row r="16" spans="1:27" s="375" customFormat="1" ht="16.5" customHeight="1">
      <c r="A16" s="34">
        <v>2</v>
      </c>
      <c r="B16" s="31" t="s">
        <v>1323</v>
      </c>
      <c r="C16" s="664"/>
      <c r="D16" s="664"/>
      <c r="E16" s="664"/>
      <c r="F16" s="664"/>
      <c r="G16" s="664"/>
      <c r="H16" s="1111" t="s">
        <v>1124</v>
      </c>
      <c r="I16" s="1111"/>
      <c r="J16" s="1115"/>
      <c r="K16" s="1115"/>
      <c r="L16" s="1115"/>
      <c r="M16" s="1110"/>
      <c r="N16" s="1110"/>
      <c r="O16" s="377" t="s">
        <v>1330</v>
      </c>
      <c r="P16" s="508" t="s">
        <v>964</v>
      </c>
      <c r="Q16" s="400"/>
    </row>
    <row r="17" spans="1:17" s="359" customFormat="1" ht="16.5" customHeight="1">
      <c r="A17" s="1"/>
      <c r="B17" s="601" t="s">
        <v>1280</v>
      </c>
      <c r="C17" s="1116"/>
      <c r="D17" s="1116"/>
      <c r="E17" s="1117" t="s">
        <v>1430</v>
      </c>
      <c r="F17" s="1117"/>
      <c r="G17" s="664"/>
      <c r="H17" s="664"/>
      <c r="I17" s="664"/>
      <c r="J17" s="664"/>
      <c r="K17" s="664"/>
      <c r="L17" s="664"/>
      <c r="M17" s="1110"/>
      <c r="N17" s="1110"/>
      <c r="O17" s="378" t="s">
        <v>1331</v>
      </c>
      <c r="P17" s="378" t="s">
        <v>971</v>
      </c>
      <c r="Q17" s="401"/>
    </row>
    <row r="18" spans="1:17" s="359" customFormat="1" ht="16.5" customHeight="1">
      <c r="A18" s="1"/>
      <c r="B18" s="1129" t="s">
        <v>1205</v>
      </c>
      <c r="C18" s="2" t="s">
        <v>1210</v>
      </c>
      <c r="D18" s="1109"/>
      <c r="E18" s="1109"/>
      <c r="F18" s="1109"/>
      <c r="G18" s="1109"/>
      <c r="H18" s="1109"/>
      <c r="I18" s="1109"/>
      <c r="J18" s="1109"/>
      <c r="K18" s="1109"/>
      <c r="L18" s="1109"/>
      <c r="M18" s="1110"/>
      <c r="N18" s="1110"/>
      <c r="O18" s="376"/>
      <c r="P18" s="509" t="s">
        <v>965</v>
      </c>
      <c r="Q18" s="401"/>
    </row>
    <row r="19" spans="1:17" s="375" customFormat="1" ht="16.5" customHeight="1" thickBot="1">
      <c r="A19" s="1"/>
      <c r="B19" s="1130"/>
      <c r="C19" s="2" t="s">
        <v>1211</v>
      </c>
      <c r="D19" s="1109"/>
      <c r="E19" s="1109"/>
      <c r="F19" s="1109"/>
      <c r="G19" s="1109"/>
      <c r="H19" s="1109"/>
      <c r="I19" s="1109"/>
      <c r="J19" s="1109"/>
      <c r="K19" s="1109"/>
      <c r="L19" s="1109"/>
      <c r="M19" s="1110"/>
      <c r="N19" s="1110"/>
      <c r="O19" s="376"/>
      <c r="P19" s="376"/>
      <c r="Q19" s="400"/>
    </row>
    <row r="20" spans="1:17" s="359" customFormat="1" ht="16.5" hidden="1" customHeight="1">
      <c r="A20" s="1"/>
      <c r="B20" s="40"/>
      <c r="C20" s="1118"/>
      <c r="D20" s="1118"/>
      <c r="E20" s="1118"/>
      <c r="F20" s="1118"/>
      <c r="G20" s="1118"/>
      <c r="H20" s="1118"/>
      <c r="I20" s="1118"/>
      <c r="J20" s="1118"/>
      <c r="K20" s="1118"/>
      <c r="L20" s="1118"/>
      <c r="M20" s="451"/>
      <c r="N20" s="451"/>
      <c r="O20" s="378"/>
      <c r="P20" s="378"/>
      <c r="Q20" s="401"/>
    </row>
    <row r="21" spans="1:17" s="344" customFormat="1" ht="47.25" customHeight="1" thickTop="1">
      <c r="A21" s="3"/>
      <c r="B21" s="32" t="s">
        <v>1281</v>
      </c>
      <c r="C21" s="1101" t="s">
        <v>1933</v>
      </c>
      <c r="D21" s="1102"/>
      <c r="E21" s="1103"/>
      <c r="F21" s="1104"/>
      <c r="G21" s="1099" t="s">
        <v>930</v>
      </c>
      <c r="H21" s="1100"/>
      <c r="I21" s="1121" t="s">
        <v>1282</v>
      </c>
      <c r="J21" s="1122"/>
      <c r="K21" s="1101" t="s">
        <v>1843</v>
      </c>
      <c r="L21" s="1108"/>
      <c r="M21" s="1101" t="s">
        <v>1283</v>
      </c>
      <c r="N21" s="1108"/>
      <c r="O21" s="373"/>
      <c r="P21" s="500"/>
      <c r="Q21" s="402"/>
    </row>
    <row r="22" spans="1:17" s="344" customFormat="1" ht="16.5" customHeight="1" thickBot="1">
      <c r="A22" s="3"/>
      <c r="B22" s="33" t="s">
        <v>1284</v>
      </c>
      <c r="C22" s="1079"/>
      <c r="D22" s="1094"/>
      <c r="E22" s="1105"/>
      <c r="F22" s="1106"/>
      <c r="G22" s="1107"/>
      <c r="H22" s="1107"/>
      <c r="I22" s="1065"/>
      <c r="J22" s="1098"/>
      <c r="K22" s="1079"/>
      <c r="L22" s="1080"/>
      <c r="M22" s="1119"/>
      <c r="N22" s="1120"/>
      <c r="O22" s="373"/>
      <c r="P22" s="373"/>
      <c r="Q22" s="403">
        <f>G22+I22</f>
        <v>0</v>
      </c>
    </row>
    <row r="23" spans="1:17" s="344" customFormat="1" ht="41.1" customHeight="1" thickTop="1">
      <c r="A23" s="3"/>
      <c r="B23" s="2" t="s">
        <v>1281</v>
      </c>
      <c r="C23" s="1068" t="s">
        <v>1733</v>
      </c>
      <c r="D23" s="1069"/>
      <c r="E23" s="1068" t="s">
        <v>1734</v>
      </c>
      <c r="F23" s="1069"/>
      <c r="G23" s="1068" t="s">
        <v>1735</v>
      </c>
      <c r="H23" s="1070"/>
      <c r="I23" s="1127" t="s">
        <v>1936</v>
      </c>
      <c r="J23" s="1128"/>
      <c r="K23" s="1114" t="s">
        <v>1939</v>
      </c>
      <c r="L23" s="1114"/>
      <c r="M23" s="1112" t="s">
        <v>1938</v>
      </c>
      <c r="N23" s="1113"/>
      <c r="O23" s="373"/>
      <c r="Q23" s="402"/>
    </row>
    <row r="24" spans="1:17" s="344" customFormat="1" ht="16.5" customHeight="1" thickBot="1">
      <c r="A24" s="3"/>
      <c r="B24" s="2" t="s">
        <v>1284</v>
      </c>
      <c r="C24" s="1079"/>
      <c r="D24" s="1080"/>
      <c r="E24" s="1079"/>
      <c r="F24" s="1080"/>
      <c r="G24" s="1079"/>
      <c r="H24" s="1094"/>
      <c r="I24" s="1107"/>
      <c r="J24" s="1107"/>
      <c r="K24" s="1080"/>
      <c r="L24" s="1107"/>
      <c r="M24" s="1123">
        <f>IF(ISNUMBER(O24)=TRUE,O24,"非該当")</f>
        <v>0</v>
      </c>
      <c r="N24" s="1124"/>
      <c r="O24" s="373">
        <f>C22+G22+I22+K22+M22+C24+E24+G24+I24</f>
        <v>0</v>
      </c>
      <c r="Q24" s="402"/>
    </row>
    <row r="25" spans="1:17" s="359" customFormat="1" ht="16.5" customHeight="1" thickTop="1">
      <c r="A25" s="1"/>
      <c r="B25" s="1"/>
      <c r="C25" s="1"/>
      <c r="D25" s="1"/>
      <c r="E25" s="1"/>
      <c r="F25" s="4"/>
      <c r="G25" s="35"/>
      <c r="H25" s="123"/>
      <c r="I25" s="123"/>
      <c r="J25" s="104"/>
      <c r="K25" s="123"/>
      <c r="L25" s="123"/>
      <c r="M25" s="123"/>
      <c r="N25" s="35"/>
      <c r="O25" s="373"/>
      <c r="P25" s="344"/>
      <c r="Q25" s="401"/>
    </row>
    <row r="26" spans="1:17" s="375" customFormat="1" ht="16.5" customHeight="1">
      <c r="A26" s="34">
        <v>3</v>
      </c>
      <c r="B26" s="31" t="s">
        <v>1323</v>
      </c>
      <c r="C26" s="664"/>
      <c r="D26" s="664"/>
      <c r="E26" s="664"/>
      <c r="F26" s="664"/>
      <c r="G26" s="664"/>
      <c r="H26" s="1111" t="s">
        <v>1124</v>
      </c>
      <c r="I26" s="1111"/>
      <c r="J26" s="1115"/>
      <c r="K26" s="1115"/>
      <c r="L26" s="1115"/>
      <c r="M26" s="1110"/>
      <c r="N26" s="1110"/>
      <c r="O26" s="377" t="s">
        <v>1332</v>
      </c>
      <c r="P26" s="377"/>
      <c r="Q26" s="400"/>
    </row>
    <row r="27" spans="1:17" s="359" customFormat="1" ht="16.5" customHeight="1">
      <c r="A27" s="1"/>
      <c r="B27" s="39" t="s">
        <v>1280</v>
      </c>
      <c r="C27" s="1116"/>
      <c r="D27" s="1116"/>
      <c r="E27" s="1117" t="s">
        <v>1430</v>
      </c>
      <c r="F27" s="1117"/>
      <c r="G27" s="664"/>
      <c r="H27" s="664"/>
      <c r="I27" s="664"/>
      <c r="J27" s="664"/>
      <c r="K27" s="664"/>
      <c r="L27" s="664"/>
      <c r="M27" s="1110"/>
      <c r="N27" s="1110"/>
      <c r="O27" s="378" t="s">
        <v>1333</v>
      </c>
      <c r="P27" s="378"/>
      <c r="Q27" s="401"/>
    </row>
    <row r="28" spans="1:17" s="359" customFormat="1" ht="16.5" customHeight="1">
      <c r="A28" s="1"/>
      <c r="B28" s="1125" t="s">
        <v>1205</v>
      </c>
      <c r="C28" s="2" t="s">
        <v>1210</v>
      </c>
      <c r="D28" s="1109"/>
      <c r="E28" s="1109"/>
      <c r="F28" s="1109"/>
      <c r="G28" s="1109"/>
      <c r="H28" s="1109"/>
      <c r="I28" s="1109"/>
      <c r="J28" s="1109"/>
      <c r="K28" s="1109"/>
      <c r="L28" s="1109"/>
      <c r="M28" s="1110"/>
      <c r="N28" s="1110"/>
      <c r="O28" s="376"/>
      <c r="P28" s="376"/>
      <c r="Q28" s="401"/>
    </row>
    <row r="29" spans="1:17" s="375" customFormat="1" ht="16.5" customHeight="1" thickBot="1">
      <c r="A29" s="1"/>
      <c r="B29" s="1126"/>
      <c r="C29" s="2" t="s">
        <v>1211</v>
      </c>
      <c r="D29" s="1109"/>
      <c r="E29" s="1109"/>
      <c r="F29" s="1109"/>
      <c r="G29" s="1109"/>
      <c r="H29" s="1109"/>
      <c r="I29" s="1109"/>
      <c r="J29" s="1109"/>
      <c r="K29" s="1109"/>
      <c r="L29" s="1109"/>
      <c r="M29" s="1110"/>
      <c r="N29" s="1110"/>
      <c r="O29" s="376"/>
      <c r="P29" s="376"/>
      <c r="Q29" s="400"/>
    </row>
    <row r="30" spans="1:17" s="359" customFormat="1" ht="16.5" hidden="1" customHeight="1" thickTop="1" thickBot="1">
      <c r="A30" s="1"/>
      <c r="B30" s="40"/>
      <c r="C30" s="1118"/>
      <c r="D30" s="1118"/>
      <c r="E30" s="1118"/>
      <c r="F30" s="1118"/>
      <c r="G30" s="1118"/>
      <c r="H30" s="1118"/>
      <c r="I30" s="1118"/>
      <c r="J30" s="1118"/>
      <c r="K30" s="1118"/>
      <c r="L30" s="1118"/>
      <c r="M30" s="451"/>
      <c r="N30" s="451"/>
      <c r="O30" s="378"/>
      <c r="P30" s="378"/>
      <c r="Q30" s="401"/>
    </row>
    <row r="31" spans="1:17" s="344" customFormat="1" ht="47.25" customHeight="1" thickTop="1">
      <c r="A31" s="3"/>
      <c r="B31" s="32" t="s">
        <v>1281</v>
      </c>
      <c r="C31" s="1101" t="s">
        <v>1933</v>
      </c>
      <c r="D31" s="1102"/>
      <c r="E31" s="1103"/>
      <c r="F31" s="1104"/>
      <c r="G31" s="1099" t="s">
        <v>930</v>
      </c>
      <c r="H31" s="1100"/>
      <c r="I31" s="1121" t="s">
        <v>1282</v>
      </c>
      <c r="J31" s="1122"/>
      <c r="K31" s="1101" t="s">
        <v>1843</v>
      </c>
      <c r="L31" s="1108"/>
      <c r="M31" s="1101" t="s">
        <v>1283</v>
      </c>
      <c r="N31" s="1108"/>
      <c r="O31" s="373"/>
      <c r="P31" s="500"/>
      <c r="Q31" s="402"/>
    </row>
    <row r="32" spans="1:17" s="344" customFormat="1" ht="16.5" customHeight="1" thickBot="1">
      <c r="A32" s="3"/>
      <c r="B32" s="33" t="s">
        <v>1284</v>
      </c>
      <c r="C32" s="1079"/>
      <c r="D32" s="1094"/>
      <c r="E32" s="1105"/>
      <c r="F32" s="1106"/>
      <c r="G32" s="1107"/>
      <c r="H32" s="1107"/>
      <c r="I32" s="1065"/>
      <c r="J32" s="1098"/>
      <c r="K32" s="1079"/>
      <c r="L32" s="1080"/>
      <c r="M32" s="1119"/>
      <c r="N32" s="1120"/>
      <c r="O32" s="373"/>
      <c r="P32" s="373"/>
      <c r="Q32" s="403">
        <f>G32+I32</f>
        <v>0</v>
      </c>
    </row>
    <row r="33" spans="1:17" s="344" customFormat="1" ht="41.1" customHeight="1" thickTop="1">
      <c r="A33" s="3"/>
      <c r="B33" s="2" t="s">
        <v>1281</v>
      </c>
      <c r="C33" s="1068" t="s">
        <v>1733</v>
      </c>
      <c r="D33" s="1069"/>
      <c r="E33" s="1068" t="s">
        <v>1734</v>
      </c>
      <c r="F33" s="1069"/>
      <c r="G33" s="1068" t="s">
        <v>1735</v>
      </c>
      <c r="H33" s="1070"/>
      <c r="I33" s="1127" t="s">
        <v>1936</v>
      </c>
      <c r="J33" s="1128"/>
      <c r="K33" s="1114" t="s">
        <v>1939</v>
      </c>
      <c r="L33" s="1114"/>
      <c r="M33" s="1112" t="s">
        <v>1938</v>
      </c>
      <c r="N33" s="1113"/>
      <c r="O33" s="373"/>
      <c r="Q33" s="402"/>
    </row>
    <row r="34" spans="1:17" s="344" customFormat="1" ht="16.5" customHeight="1" thickBot="1">
      <c r="A34" s="3"/>
      <c r="B34" s="2" t="s">
        <v>1284</v>
      </c>
      <c r="C34" s="1079"/>
      <c r="D34" s="1080"/>
      <c r="E34" s="1079"/>
      <c r="F34" s="1080"/>
      <c r="G34" s="1079"/>
      <c r="H34" s="1094"/>
      <c r="I34" s="1107"/>
      <c r="J34" s="1107"/>
      <c r="K34" s="1080"/>
      <c r="L34" s="1107"/>
      <c r="M34" s="1123">
        <f>IF(ISNUMBER(O34)=TRUE,O34,"非該当")</f>
        <v>0</v>
      </c>
      <c r="N34" s="1124"/>
      <c r="O34" s="373">
        <f>C32+G32+I32+K32+M32+C34+E34+G34+I34</f>
        <v>0</v>
      </c>
      <c r="Q34" s="402"/>
    </row>
    <row r="35" spans="1:17" s="359" customFormat="1" ht="16.5" customHeight="1" thickTop="1">
      <c r="A35" s="1"/>
      <c r="B35" s="1"/>
      <c r="C35" s="1"/>
      <c r="D35" s="1"/>
      <c r="E35" s="1"/>
      <c r="F35" s="4"/>
      <c r="G35" s="35"/>
      <c r="H35" s="123"/>
      <c r="I35" s="123"/>
      <c r="J35" s="104"/>
      <c r="K35" s="123"/>
      <c r="L35" s="123"/>
      <c r="M35" s="123"/>
      <c r="N35" s="35"/>
      <c r="O35" s="373"/>
      <c r="P35" s="344"/>
      <c r="Q35" s="401"/>
    </row>
    <row r="36" spans="1:17" s="375" customFormat="1" ht="16.5" customHeight="1">
      <c r="A36" s="34">
        <v>4</v>
      </c>
      <c r="B36" s="31" t="s">
        <v>1323</v>
      </c>
      <c r="C36" s="664"/>
      <c r="D36" s="664"/>
      <c r="E36" s="664"/>
      <c r="F36" s="664"/>
      <c r="G36" s="664"/>
      <c r="H36" s="1111" t="s">
        <v>1124</v>
      </c>
      <c r="I36" s="1111"/>
      <c r="J36" s="1115"/>
      <c r="K36" s="1115"/>
      <c r="L36" s="1115"/>
      <c r="M36" s="1110"/>
      <c r="N36" s="1110"/>
      <c r="O36" s="377" t="s">
        <v>1334</v>
      </c>
      <c r="P36" s="382"/>
      <c r="Q36" s="400"/>
    </row>
    <row r="37" spans="1:17" s="359" customFormat="1" ht="16.5" customHeight="1">
      <c r="A37" s="1"/>
      <c r="B37" s="39" t="s">
        <v>1280</v>
      </c>
      <c r="C37" s="1116"/>
      <c r="D37" s="1116"/>
      <c r="E37" s="1117" t="s">
        <v>1430</v>
      </c>
      <c r="F37" s="1117"/>
      <c r="G37" s="664"/>
      <c r="H37" s="664"/>
      <c r="I37" s="664"/>
      <c r="J37" s="664"/>
      <c r="K37" s="664"/>
      <c r="L37" s="664"/>
      <c r="M37" s="1110"/>
      <c r="N37" s="1110"/>
      <c r="O37" s="378" t="s">
        <v>1335</v>
      </c>
      <c r="P37" s="382"/>
      <c r="Q37" s="401"/>
    </row>
    <row r="38" spans="1:17" s="375" customFormat="1" ht="16.5" customHeight="1">
      <c r="A38" s="1"/>
      <c r="B38" s="1125" t="s">
        <v>1205</v>
      </c>
      <c r="C38" s="2" t="s">
        <v>1210</v>
      </c>
      <c r="D38" s="1109"/>
      <c r="E38" s="1109"/>
      <c r="F38" s="1109"/>
      <c r="G38" s="1109"/>
      <c r="H38" s="1109"/>
      <c r="I38" s="1109"/>
      <c r="J38" s="1109"/>
      <c r="K38" s="1109"/>
      <c r="L38" s="1109"/>
      <c r="M38" s="1110"/>
      <c r="N38" s="1110"/>
      <c r="O38" s="376"/>
      <c r="P38" s="382"/>
      <c r="Q38" s="400"/>
    </row>
    <row r="39" spans="1:17" s="375" customFormat="1" ht="16.5" customHeight="1" thickBot="1">
      <c r="A39" s="1"/>
      <c r="B39" s="1126"/>
      <c r="C39" s="2" t="s">
        <v>1211</v>
      </c>
      <c r="D39" s="1109"/>
      <c r="E39" s="1109"/>
      <c r="F39" s="1109"/>
      <c r="G39" s="1109"/>
      <c r="H39" s="1109"/>
      <c r="I39" s="1109"/>
      <c r="J39" s="1109"/>
      <c r="K39" s="1109"/>
      <c r="L39" s="1109"/>
      <c r="M39" s="1110"/>
      <c r="N39" s="1110"/>
      <c r="O39" s="376"/>
      <c r="P39" s="382"/>
      <c r="Q39" s="400"/>
    </row>
    <row r="40" spans="1:17" s="359" customFormat="1" ht="16.5" hidden="1" customHeight="1">
      <c r="A40" s="1"/>
      <c r="B40" s="40"/>
      <c r="C40" s="1118"/>
      <c r="D40" s="1118"/>
      <c r="E40" s="1118"/>
      <c r="F40" s="1118"/>
      <c r="G40" s="1118"/>
      <c r="H40" s="1118"/>
      <c r="I40" s="1118"/>
      <c r="J40" s="1118"/>
      <c r="K40" s="1118"/>
      <c r="L40" s="1118"/>
      <c r="M40" s="451"/>
      <c r="N40" s="451"/>
      <c r="O40" s="378"/>
      <c r="P40" s="382"/>
      <c r="Q40" s="401"/>
    </row>
    <row r="41" spans="1:17" s="344" customFormat="1" ht="41.1" customHeight="1" thickTop="1">
      <c r="A41" s="3"/>
      <c r="B41" s="32" t="s">
        <v>1281</v>
      </c>
      <c r="C41" s="1101" t="s">
        <v>1933</v>
      </c>
      <c r="D41" s="1102"/>
      <c r="E41" s="1103"/>
      <c r="F41" s="1104"/>
      <c r="G41" s="1099" t="s">
        <v>930</v>
      </c>
      <c r="H41" s="1100"/>
      <c r="I41" s="1121" t="s">
        <v>1282</v>
      </c>
      <c r="J41" s="1122"/>
      <c r="K41" s="1101" t="s">
        <v>1843</v>
      </c>
      <c r="L41" s="1108"/>
      <c r="M41" s="1101" t="s">
        <v>1283</v>
      </c>
      <c r="N41" s="1108"/>
      <c r="O41" s="373"/>
      <c r="P41" s="382"/>
      <c r="Q41" s="402"/>
    </row>
    <row r="42" spans="1:17" s="344" customFormat="1" ht="16.5" customHeight="1" thickBot="1">
      <c r="A42" s="3"/>
      <c r="B42" s="33" t="s">
        <v>1284</v>
      </c>
      <c r="C42" s="1079"/>
      <c r="D42" s="1094"/>
      <c r="E42" s="1105"/>
      <c r="F42" s="1106"/>
      <c r="G42" s="1107"/>
      <c r="H42" s="1107"/>
      <c r="I42" s="1065"/>
      <c r="J42" s="1098"/>
      <c r="K42" s="1079"/>
      <c r="L42" s="1080"/>
      <c r="M42" s="1119"/>
      <c r="N42" s="1120"/>
      <c r="O42" s="373"/>
      <c r="Q42" s="403">
        <f>G42+I42</f>
        <v>0</v>
      </c>
    </row>
    <row r="43" spans="1:17" s="344" customFormat="1" ht="41.1" customHeight="1" thickTop="1">
      <c r="A43" s="3"/>
      <c r="B43" s="2" t="s">
        <v>1281</v>
      </c>
      <c r="C43" s="1068" t="s">
        <v>1733</v>
      </c>
      <c r="D43" s="1069"/>
      <c r="E43" s="1068" t="s">
        <v>1734</v>
      </c>
      <c r="F43" s="1069"/>
      <c r="G43" s="1068" t="s">
        <v>1735</v>
      </c>
      <c r="H43" s="1070"/>
      <c r="I43" s="1127" t="s">
        <v>1936</v>
      </c>
      <c r="J43" s="1128"/>
      <c r="K43" s="1114" t="s">
        <v>1939</v>
      </c>
      <c r="L43" s="1114"/>
      <c r="M43" s="1112" t="s">
        <v>1938</v>
      </c>
      <c r="N43" s="1113"/>
      <c r="O43" s="373"/>
      <c r="Q43" s="402"/>
    </row>
    <row r="44" spans="1:17" s="344" customFormat="1" ht="16.5" customHeight="1" thickBot="1">
      <c r="A44" s="3"/>
      <c r="B44" s="2" t="s">
        <v>1284</v>
      </c>
      <c r="C44" s="1079"/>
      <c r="D44" s="1080"/>
      <c r="E44" s="1079"/>
      <c r="F44" s="1080"/>
      <c r="G44" s="1079"/>
      <c r="H44" s="1094"/>
      <c r="I44" s="1107"/>
      <c r="J44" s="1107"/>
      <c r="K44" s="1080"/>
      <c r="L44" s="1107"/>
      <c r="M44" s="1123">
        <f>IF(ISNUMBER(O44)=TRUE,O44,"非該当")</f>
        <v>0</v>
      </c>
      <c r="N44" s="1124"/>
      <c r="O44" s="373">
        <f>C42+G42+I42+K42+M42+C44+E44+G44+I44</f>
        <v>0</v>
      </c>
      <c r="Q44" s="402"/>
    </row>
    <row r="45" spans="1:17" s="359" customFormat="1" ht="16.5" customHeight="1" thickTop="1">
      <c r="A45" s="1"/>
      <c r="B45" s="1"/>
      <c r="C45" s="1"/>
      <c r="D45" s="1"/>
      <c r="E45" s="1"/>
      <c r="F45" s="4"/>
      <c r="G45" s="35"/>
      <c r="H45" s="123"/>
      <c r="I45" s="123"/>
      <c r="J45" s="104"/>
      <c r="K45" s="123"/>
      <c r="L45" s="123"/>
      <c r="M45" s="123"/>
      <c r="N45" s="35"/>
      <c r="O45" s="373"/>
      <c r="P45" s="344"/>
      <c r="Q45" s="401"/>
    </row>
    <row r="46" spans="1:17" s="375" customFormat="1" ht="16.5" customHeight="1">
      <c r="A46" s="34">
        <v>5</v>
      </c>
      <c r="B46" s="31" t="s">
        <v>1323</v>
      </c>
      <c r="C46" s="664"/>
      <c r="D46" s="664"/>
      <c r="E46" s="664"/>
      <c r="F46" s="664"/>
      <c r="G46" s="664"/>
      <c r="H46" s="1111" t="s">
        <v>1124</v>
      </c>
      <c r="I46" s="1111"/>
      <c r="J46" s="1115"/>
      <c r="K46" s="1115"/>
      <c r="L46" s="1115"/>
      <c r="M46" s="1110"/>
      <c r="N46" s="1110"/>
      <c r="O46" s="377" t="s">
        <v>1336</v>
      </c>
      <c r="P46" s="382"/>
      <c r="Q46" s="400"/>
    </row>
    <row r="47" spans="1:17" s="359" customFormat="1" ht="16.5" customHeight="1">
      <c r="A47" s="1"/>
      <c r="B47" s="39" t="s">
        <v>1280</v>
      </c>
      <c r="C47" s="1116"/>
      <c r="D47" s="1116"/>
      <c r="E47" s="1117" t="s">
        <v>1430</v>
      </c>
      <c r="F47" s="1117"/>
      <c r="G47" s="664"/>
      <c r="H47" s="664"/>
      <c r="I47" s="664"/>
      <c r="J47" s="664"/>
      <c r="K47" s="664"/>
      <c r="L47" s="664"/>
      <c r="M47" s="1110"/>
      <c r="N47" s="1110"/>
      <c r="O47" s="378" t="s">
        <v>1337</v>
      </c>
      <c r="P47" s="382"/>
      <c r="Q47" s="401"/>
    </row>
    <row r="48" spans="1:17" s="375" customFormat="1" ht="16.5" customHeight="1">
      <c r="A48" s="1"/>
      <c r="B48" s="1125" t="s">
        <v>1205</v>
      </c>
      <c r="C48" s="2" t="s">
        <v>1210</v>
      </c>
      <c r="D48" s="1109"/>
      <c r="E48" s="1109"/>
      <c r="F48" s="1109"/>
      <c r="G48" s="1109"/>
      <c r="H48" s="1109"/>
      <c r="I48" s="1109"/>
      <c r="J48" s="1109"/>
      <c r="K48" s="1109"/>
      <c r="L48" s="1109"/>
      <c r="M48" s="1110"/>
      <c r="N48" s="1110"/>
      <c r="O48" s="376"/>
      <c r="P48" s="382"/>
      <c r="Q48" s="400"/>
    </row>
    <row r="49" spans="1:17" s="375" customFormat="1" ht="16.5" customHeight="1" thickBot="1">
      <c r="A49" s="1"/>
      <c r="B49" s="1126"/>
      <c r="C49" s="2" t="s">
        <v>1211</v>
      </c>
      <c r="D49" s="1109"/>
      <c r="E49" s="1109"/>
      <c r="F49" s="1109"/>
      <c r="G49" s="1109"/>
      <c r="H49" s="1109"/>
      <c r="I49" s="1109"/>
      <c r="J49" s="1109"/>
      <c r="K49" s="1109"/>
      <c r="L49" s="1109"/>
      <c r="M49" s="1110"/>
      <c r="N49" s="1110"/>
      <c r="O49" s="376"/>
      <c r="P49" s="382"/>
      <c r="Q49" s="400"/>
    </row>
    <row r="50" spans="1:17" s="359" customFormat="1" ht="16.5" hidden="1" customHeight="1">
      <c r="A50" s="1"/>
      <c r="B50" s="40"/>
      <c r="C50" s="1118"/>
      <c r="D50" s="1118"/>
      <c r="E50" s="1118"/>
      <c r="F50" s="1118"/>
      <c r="G50" s="1118"/>
      <c r="H50" s="1118"/>
      <c r="I50" s="1118"/>
      <c r="J50" s="1118"/>
      <c r="K50" s="1118"/>
      <c r="L50" s="1118"/>
      <c r="M50" s="451"/>
      <c r="N50" s="451"/>
      <c r="O50" s="378"/>
      <c r="P50" s="382"/>
      <c r="Q50" s="401"/>
    </row>
    <row r="51" spans="1:17" s="344" customFormat="1" ht="41.1" customHeight="1" thickTop="1">
      <c r="A51" s="3"/>
      <c r="B51" s="32" t="s">
        <v>1281</v>
      </c>
      <c r="C51" s="1101" t="s">
        <v>1933</v>
      </c>
      <c r="D51" s="1102"/>
      <c r="E51" s="1103"/>
      <c r="F51" s="1104"/>
      <c r="G51" s="1099" t="s">
        <v>930</v>
      </c>
      <c r="H51" s="1100"/>
      <c r="I51" s="1121" t="s">
        <v>1282</v>
      </c>
      <c r="J51" s="1122"/>
      <c r="K51" s="1101" t="s">
        <v>1843</v>
      </c>
      <c r="L51" s="1108"/>
      <c r="M51" s="1101" t="s">
        <v>1283</v>
      </c>
      <c r="N51" s="1108"/>
      <c r="O51" s="373"/>
      <c r="P51" s="382"/>
      <c r="Q51" s="402"/>
    </row>
    <row r="52" spans="1:17" s="344" customFormat="1" ht="16.5" customHeight="1" thickBot="1">
      <c r="A52" s="3"/>
      <c r="B52" s="33" t="s">
        <v>1284</v>
      </c>
      <c r="C52" s="1079"/>
      <c r="D52" s="1094"/>
      <c r="E52" s="1105"/>
      <c r="F52" s="1106"/>
      <c r="G52" s="1107"/>
      <c r="H52" s="1107"/>
      <c r="I52" s="1065"/>
      <c r="J52" s="1098"/>
      <c r="K52" s="1079"/>
      <c r="L52" s="1080"/>
      <c r="M52" s="1119"/>
      <c r="N52" s="1120"/>
      <c r="O52" s="373"/>
      <c r="Q52" s="403">
        <f>G52+I52</f>
        <v>0</v>
      </c>
    </row>
    <row r="53" spans="1:17" s="344" customFormat="1" ht="41.1" customHeight="1" thickTop="1">
      <c r="A53" s="3"/>
      <c r="B53" s="2" t="s">
        <v>1281</v>
      </c>
      <c r="C53" s="1068" t="s">
        <v>1733</v>
      </c>
      <c r="D53" s="1069"/>
      <c r="E53" s="1068" t="s">
        <v>1734</v>
      </c>
      <c r="F53" s="1069"/>
      <c r="G53" s="1068" t="s">
        <v>1735</v>
      </c>
      <c r="H53" s="1070"/>
      <c r="I53" s="1127" t="s">
        <v>1936</v>
      </c>
      <c r="J53" s="1128"/>
      <c r="K53" s="1114" t="s">
        <v>1939</v>
      </c>
      <c r="L53" s="1114"/>
      <c r="M53" s="1112" t="s">
        <v>1938</v>
      </c>
      <c r="N53" s="1113"/>
      <c r="O53" s="373"/>
      <c r="Q53" s="402"/>
    </row>
    <row r="54" spans="1:17" s="344" customFormat="1" ht="16.5" customHeight="1" thickBot="1">
      <c r="A54" s="3"/>
      <c r="B54" s="2" t="s">
        <v>1284</v>
      </c>
      <c r="C54" s="1079"/>
      <c r="D54" s="1080"/>
      <c r="E54" s="1079"/>
      <c r="F54" s="1080"/>
      <c r="G54" s="1079"/>
      <c r="H54" s="1094"/>
      <c r="I54" s="1107"/>
      <c r="J54" s="1107"/>
      <c r="K54" s="1080"/>
      <c r="L54" s="1107"/>
      <c r="M54" s="1123">
        <f>IF(ISNUMBER(O54)=TRUE,O54,"非該当")</f>
        <v>0</v>
      </c>
      <c r="N54" s="1124"/>
      <c r="O54" s="373">
        <f>C52+G52+I52+K52+M52+C54+E54+G54+I54</f>
        <v>0</v>
      </c>
      <c r="Q54" s="402"/>
    </row>
    <row r="55" spans="1:17" s="359" customFormat="1" ht="16.5" customHeight="1" thickTop="1">
      <c r="A55" s="1"/>
      <c r="B55" s="1"/>
      <c r="C55" s="1"/>
      <c r="D55" s="1"/>
      <c r="E55" s="1"/>
      <c r="F55" s="4"/>
      <c r="G55" s="35"/>
      <c r="H55" s="123"/>
      <c r="I55" s="123"/>
      <c r="J55" s="104"/>
      <c r="K55" s="123"/>
      <c r="L55" s="123"/>
      <c r="M55" s="123"/>
      <c r="N55" s="35"/>
      <c r="O55" s="373"/>
      <c r="P55" s="344"/>
      <c r="Q55" s="401"/>
    </row>
    <row r="56" spans="1:17" s="375" customFormat="1" ht="16.5" customHeight="1">
      <c r="A56" s="34">
        <v>6</v>
      </c>
      <c r="B56" s="31" t="s">
        <v>1323</v>
      </c>
      <c r="C56" s="664"/>
      <c r="D56" s="664"/>
      <c r="E56" s="664"/>
      <c r="F56" s="664"/>
      <c r="G56" s="664"/>
      <c r="H56" s="1111" t="s">
        <v>1124</v>
      </c>
      <c r="I56" s="1111"/>
      <c r="J56" s="1115"/>
      <c r="K56" s="1115"/>
      <c r="L56" s="1115"/>
      <c r="M56" s="1110"/>
      <c r="N56" s="1110"/>
      <c r="O56" s="377" t="s">
        <v>1338</v>
      </c>
      <c r="P56" s="382"/>
      <c r="Q56" s="400"/>
    </row>
    <row r="57" spans="1:17" s="359" customFormat="1" ht="16.5" customHeight="1">
      <c r="A57" s="1"/>
      <c r="B57" s="39" t="s">
        <v>1280</v>
      </c>
      <c r="C57" s="1116"/>
      <c r="D57" s="1116"/>
      <c r="E57" s="1117" t="s">
        <v>1430</v>
      </c>
      <c r="F57" s="1117"/>
      <c r="G57" s="664"/>
      <c r="H57" s="664"/>
      <c r="I57" s="664"/>
      <c r="J57" s="664"/>
      <c r="K57" s="664"/>
      <c r="L57" s="664"/>
      <c r="M57" s="1110"/>
      <c r="N57" s="1110"/>
      <c r="O57" s="378" t="s">
        <v>1339</v>
      </c>
      <c r="P57" s="382"/>
      <c r="Q57" s="401"/>
    </row>
    <row r="58" spans="1:17" s="375" customFormat="1" ht="16.5" customHeight="1">
      <c r="A58" s="1"/>
      <c r="B58" s="1125" t="s">
        <v>1205</v>
      </c>
      <c r="C58" s="2" t="s">
        <v>1210</v>
      </c>
      <c r="D58" s="1109"/>
      <c r="E58" s="1109"/>
      <c r="F58" s="1109"/>
      <c r="G58" s="1109"/>
      <c r="H58" s="1109"/>
      <c r="I58" s="1109"/>
      <c r="J58" s="1109"/>
      <c r="K58" s="1109"/>
      <c r="L58" s="1109"/>
      <c r="M58" s="1110"/>
      <c r="N58" s="1110"/>
      <c r="O58" s="376"/>
      <c r="P58" s="382"/>
      <c r="Q58" s="400"/>
    </row>
    <row r="59" spans="1:17" s="375" customFormat="1" ht="16.5" customHeight="1" thickBot="1">
      <c r="A59" s="1"/>
      <c r="B59" s="1126"/>
      <c r="C59" s="2" t="s">
        <v>1211</v>
      </c>
      <c r="D59" s="1109"/>
      <c r="E59" s="1109"/>
      <c r="F59" s="1109"/>
      <c r="G59" s="1109"/>
      <c r="H59" s="1109"/>
      <c r="I59" s="1109"/>
      <c r="J59" s="1109"/>
      <c r="K59" s="1109"/>
      <c r="L59" s="1109"/>
      <c r="M59" s="1110"/>
      <c r="N59" s="1110"/>
      <c r="O59" s="376"/>
      <c r="P59" s="382"/>
      <c r="Q59" s="400"/>
    </row>
    <row r="60" spans="1:17" s="359" customFormat="1" ht="16.5" hidden="1" customHeight="1">
      <c r="A60" s="1"/>
      <c r="B60" s="40"/>
      <c r="C60" s="1118"/>
      <c r="D60" s="1118"/>
      <c r="E60" s="1118"/>
      <c r="F60" s="1118"/>
      <c r="G60" s="1118"/>
      <c r="H60" s="1118"/>
      <c r="I60" s="1118"/>
      <c r="J60" s="1118"/>
      <c r="K60" s="1118"/>
      <c r="L60" s="1118"/>
      <c r="M60" s="451"/>
      <c r="N60" s="451"/>
      <c r="O60" s="378"/>
      <c r="P60" s="382"/>
      <c r="Q60" s="401"/>
    </row>
    <row r="61" spans="1:17" s="344" customFormat="1" ht="41.1" customHeight="1" thickTop="1">
      <c r="A61" s="3"/>
      <c r="B61" s="32" t="s">
        <v>1281</v>
      </c>
      <c r="C61" s="1101" t="s">
        <v>1933</v>
      </c>
      <c r="D61" s="1102"/>
      <c r="E61" s="1103"/>
      <c r="F61" s="1104"/>
      <c r="G61" s="1099" t="s">
        <v>930</v>
      </c>
      <c r="H61" s="1100"/>
      <c r="I61" s="1121" t="s">
        <v>1282</v>
      </c>
      <c r="J61" s="1122"/>
      <c r="K61" s="1101" t="s">
        <v>1843</v>
      </c>
      <c r="L61" s="1108"/>
      <c r="M61" s="1101" t="s">
        <v>1283</v>
      </c>
      <c r="N61" s="1108"/>
      <c r="O61" s="373"/>
      <c r="P61" s="382"/>
      <c r="Q61" s="402"/>
    </row>
    <row r="62" spans="1:17" s="344" customFormat="1" ht="16.5" customHeight="1" thickBot="1">
      <c r="A62" s="3"/>
      <c r="B62" s="33" t="s">
        <v>1284</v>
      </c>
      <c r="C62" s="1079"/>
      <c r="D62" s="1094"/>
      <c r="E62" s="1105"/>
      <c r="F62" s="1106"/>
      <c r="G62" s="1107"/>
      <c r="H62" s="1107"/>
      <c r="I62" s="1065"/>
      <c r="J62" s="1098"/>
      <c r="K62" s="1079"/>
      <c r="L62" s="1080"/>
      <c r="M62" s="1119"/>
      <c r="N62" s="1120"/>
      <c r="O62" s="373"/>
      <c r="Q62" s="403">
        <f>G62+I62</f>
        <v>0</v>
      </c>
    </row>
    <row r="63" spans="1:17" s="344" customFormat="1" ht="41.1" customHeight="1" thickTop="1">
      <c r="A63" s="3"/>
      <c r="B63" s="2" t="s">
        <v>1281</v>
      </c>
      <c r="C63" s="1068" t="s">
        <v>1733</v>
      </c>
      <c r="D63" s="1069"/>
      <c r="E63" s="1068" t="s">
        <v>1734</v>
      </c>
      <c r="F63" s="1069"/>
      <c r="G63" s="1068" t="s">
        <v>1735</v>
      </c>
      <c r="H63" s="1070"/>
      <c r="I63" s="1127" t="s">
        <v>1936</v>
      </c>
      <c r="J63" s="1128"/>
      <c r="K63" s="1114" t="s">
        <v>1939</v>
      </c>
      <c r="L63" s="1114"/>
      <c r="M63" s="1112" t="s">
        <v>1938</v>
      </c>
      <c r="N63" s="1113"/>
      <c r="O63" s="373"/>
      <c r="Q63" s="402"/>
    </row>
    <row r="64" spans="1:17" s="344" customFormat="1" ht="16.5" customHeight="1" thickBot="1">
      <c r="A64" s="3"/>
      <c r="B64" s="2" t="s">
        <v>1284</v>
      </c>
      <c r="C64" s="1079"/>
      <c r="D64" s="1080"/>
      <c r="E64" s="1079"/>
      <c r="F64" s="1080"/>
      <c r="G64" s="1079"/>
      <c r="H64" s="1094"/>
      <c r="I64" s="1107"/>
      <c r="J64" s="1107"/>
      <c r="K64" s="1080"/>
      <c r="L64" s="1107"/>
      <c r="M64" s="1123">
        <f>IF(ISNUMBER(O64)=TRUE,O64,"非該当")</f>
        <v>0</v>
      </c>
      <c r="N64" s="1124"/>
      <c r="O64" s="373">
        <f>C62+G62+I62+K62+M62+C64+E64+G64+I64</f>
        <v>0</v>
      </c>
      <c r="Q64" s="402"/>
    </row>
    <row r="65" spans="1:17" s="359" customFormat="1" ht="16.5" customHeight="1" thickTop="1">
      <c r="A65" s="1"/>
      <c r="B65" s="1"/>
      <c r="C65" s="1"/>
      <c r="D65" s="1"/>
      <c r="E65" s="1"/>
      <c r="F65" s="4"/>
      <c r="G65" s="35"/>
      <c r="H65" s="123"/>
      <c r="I65" s="123"/>
      <c r="J65" s="104"/>
      <c r="K65" s="123"/>
      <c r="L65" s="123"/>
      <c r="M65" s="123"/>
      <c r="N65" s="35"/>
      <c r="O65" s="373"/>
      <c r="P65" s="344"/>
      <c r="Q65" s="401"/>
    </row>
    <row r="66" spans="1:17" s="375" customFormat="1" ht="16.5" customHeight="1">
      <c r="A66" s="34">
        <v>7</v>
      </c>
      <c r="B66" s="31" t="s">
        <v>1323</v>
      </c>
      <c r="C66" s="664"/>
      <c r="D66" s="664"/>
      <c r="E66" s="664"/>
      <c r="F66" s="664"/>
      <c r="G66" s="664"/>
      <c r="H66" s="1111" t="s">
        <v>1124</v>
      </c>
      <c r="I66" s="1111"/>
      <c r="J66" s="1115"/>
      <c r="K66" s="1115"/>
      <c r="L66" s="1115"/>
      <c r="M66" s="1110"/>
      <c r="N66" s="1110"/>
      <c r="O66" s="377" t="s">
        <v>1340</v>
      </c>
      <c r="P66" s="382"/>
      <c r="Q66" s="400"/>
    </row>
    <row r="67" spans="1:17" s="359" customFormat="1" ht="16.5" customHeight="1">
      <c r="A67" s="1"/>
      <c r="B67" s="39" t="s">
        <v>1280</v>
      </c>
      <c r="C67" s="1116"/>
      <c r="D67" s="1116"/>
      <c r="E67" s="1117" t="s">
        <v>1430</v>
      </c>
      <c r="F67" s="1117"/>
      <c r="G67" s="664"/>
      <c r="H67" s="664"/>
      <c r="I67" s="664"/>
      <c r="J67" s="664"/>
      <c r="K67" s="664"/>
      <c r="L67" s="664"/>
      <c r="M67" s="1110"/>
      <c r="N67" s="1110"/>
      <c r="O67" s="378" t="s">
        <v>1341</v>
      </c>
      <c r="P67" s="382"/>
      <c r="Q67" s="401"/>
    </row>
    <row r="68" spans="1:17" s="375" customFormat="1" ht="16.5" customHeight="1">
      <c r="A68" s="1"/>
      <c r="B68" s="1125" t="s">
        <v>1205</v>
      </c>
      <c r="C68" s="2" t="s">
        <v>1210</v>
      </c>
      <c r="D68" s="1109"/>
      <c r="E68" s="1109"/>
      <c r="F68" s="1109"/>
      <c r="G68" s="1109"/>
      <c r="H68" s="1109"/>
      <c r="I68" s="1109"/>
      <c r="J68" s="1109"/>
      <c r="K68" s="1109"/>
      <c r="L68" s="1109"/>
      <c r="M68" s="1110"/>
      <c r="N68" s="1110"/>
      <c r="O68" s="376"/>
      <c r="P68" s="382"/>
      <c r="Q68" s="400"/>
    </row>
    <row r="69" spans="1:17" s="375" customFormat="1" ht="16.5" customHeight="1" thickBot="1">
      <c r="A69" s="1"/>
      <c r="B69" s="1126"/>
      <c r="C69" s="2" t="s">
        <v>1211</v>
      </c>
      <c r="D69" s="1109"/>
      <c r="E69" s="1109"/>
      <c r="F69" s="1109"/>
      <c r="G69" s="1109"/>
      <c r="H69" s="1109"/>
      <c r="I69" s="1109"/>
      <c r="J69" s="1109"/>
      <c r="K69" s="1109"/>
      <c r="L69" s="1109"/>
      <c r="M69" s="1110"/>
      <c r="N69" s="1110"/>
      <c r="O69" s="376"/>
      <c r="P69" s="382"/>
      <c r="Q69" s="400"/>
    </row>
    <row r="70" spans="1:17" s="359" customFormat="1" ht="16.5" hidden="1" customHeight="1">
      <c r="A70" s="1"/>
      <c r="B70" s="40"/>
      <c r="C70" s="1118"/>
      <c r="D70" s="1118"/>
      <c r="E70" s="1118"/>
      <c r="F70" s="1118"/>
      <c r="G70" s="1118"/>
      <c r="H70" s="1118"/>
      <c r="I70" s="1118"/>
      <c r="J70" s="1118"/>
      <c r="K70" s="1118"/>
      <c r="L70" s="1118"/>
      <c r="M70" s="451"/>
      <c r="N70" s="451"/>
      <c r="O70" s="378"/>
      <c r="P70" s="382"/>
      <c r="Q70" s="401"/>
    </row>
    <row r="71" spans="1:17" s="344" customFormat="1" ht="41.1" customHeight="1" thickTop="1">
      <c r="A71" s="3"/>
      <c r="B71" s="32" t="s">
        <v>1281</v>
      </c>
      <c r="C71" s="1101" t="s">
        <v>1933</v>
      </c>
      <c r="D71" s="1102"/>
      <c r="E71" s="1103"/>
      <c r="F71" s="1104"/>
      <c r="G71" s="1099" t="s">
        <v>930</v>
      </c>
      <c r="H71" s="1100"/>
      <c r="I71" s="1121" t="s">
        <v>1282</v>
      </c>
      <c r="J71" s="1122"/>
      <c r="K71" s="1101" t="s">
        <v>1843</v>
      </c>
      <c r="L71" s="1108"/>
      <c r="M71" s="1101" t="s">
        <v>1283</v>
      </c>
      <c r="N71" s="1108"/>
      <c r="O71" s="373"/>
      <c r="P71" s="382"/>
      <c r="Q71" s="402"/>
    </row>
    <row r="72" spans="1:17" s="344" customFormat="1" ht="16.5" customHeight="1" thickBot="1">
      <c r="A72" s="3"/>
      <c r="B72" s="33" t="s">
        <v>1284</v>
      </c>
      <c r="C72" s="1079"/>
      <c r="D72" s="1094"/>
      <c r="E72" s="1105"/>
      <c r="F72" s="1106"/>
      <c r="G72" s="1107"/>
      <c r="H72" s="1107"/>
      <c r="I72" s="1065"/>
      <c r="J72" s="1098"/>
      <c r="K72" s="1079"/>
      <c r="L72" s="1080"/>
      <c r="M72" s="1119"/>
      <c r="N72" s="1120"/>
      <c r="O72" s="373"/>
      <c r="Q72" s="403">
        <f>G72+I72</f>
        <v>0</v>
      </c>
    </row>
    <row r="73" spans="1:17" s="344" customFormat="1" ht="41.1" customHeight="1" thickTop="1">
      <c r="A73" s="3"/>
      <c r="B73" s="2" t="s">
        <v>1281</v>
      </c>
      <c r="C73" s="1068" t="s">
        <v>1733</v>
      </c>
      <c r="D73" s="1069"/>
      <c r="E73" s="1068" t="s">
        <v>1734</v>
      </c>
      <c r="F73" s="1069"/>
      <c r="G73" s="1068" t="s">
        <v>1735</v>
      </c>
      <c r="H73" s="1070"/>
      <c r="I73" s="1127" t="s">
        <v>1936</v>
      </c>
      <c r="J73" s="1128"/>
      <c r="K73" s="1114" t="s">
        <v>1939</v>
      </c>
      <c r="L73" s="1114"/>
      <c r="M73" s="1112" t="s">
        <v>1938</v>
      </c>
      <c r="N73" s="1113"/>
      <c r="O73" s="373"/>
      <c r="Q73" s="402"/>
    </row>
    <row r="74" spans="1:17" s="344" customFormat="1" ht="16.5" customHeight="1" thickBot="1">
      <c r="A74" s="3"/>
      <c r="B74" s="2" t="s">
        <v>1284</v>
      </c>
      <c r="C74" s="1079"/>
      <c r="D74" s="1080"/>
      <c r="E74" s="1079"/>
      <c r="F74" s="1080"/>
      <c r="G74" s="1079"/>
      <c r="H74" s="1094"/>
      <c r="I74" s="1107"/>
      <c r="J74" s="1107"/>
      <c r="K74" s="1080"/>
      <c r="L74" s="1107"/>
      <c r="M74" s="1123">
        <f>IF(ISNUMBER(O74)=TRUE,O74,"非該当")</f>
        <v>0</v>
      </c>
      <c r="N74" s="1124"/>
      <c r="O74" s="373">
        <f>C72+G72+I72+K72+M72+C74+E74+G74+I74</f>
        <v>0</v>
      </c>
      <c r="Q74" s="402"/>
    </row>
    <row r="75" spans="1:17" s="359" customFormat="1" ht="16.5" customHeight="1" thickTop="1">
      <c r="A75" s="1"/>
      <c r="B75" s="1"/>
      <c r="C75" s="1"/>
      <c r="D75" s="1"/>
      <c r="E75" s="1"/>
      <c r="F75" s="4"/>
      <c r="G75" s="35"/>
      <c r="H75" s="123"/>
      <c r="I75" s="123"/>
      <c r="J75" s="104"/>
      <c r="K75" s="123"/>
      <c r="L75" s="123"/>
      <c r="M75" s="123"/>
      <c r="N75" s="35"/>
      <c r="O75" s="373"/>
      <c r="P75" s="344"/>
      <c r="Q75" s="401"/>
    </row>
    <row r="76" spans="1:17" s="375" customFormat="1" ht="16.5" customHeight="1">
      <c r="A76" s="34">
        <v>8</v>
      </c>
      <c r="B76" s="31" t="s">
        <v>1323</v>
      </c>
      <c r="C76" s="664"/>
      <c r="D76" s="664"/>
      <c r="E76" s="664"/>
      <c r="F76" s="664"/>
      <c r="G76" s="664"/>
      <c r="H76" s="1111" t="s">
        <v>1124</v>
      </c>
      <c r="I76" s="1111"/>
      <c r="J76" s="1115"/>
      <c r="K76" s="1115"/>
      <c r="L76" s="1115"/>
      <c r="M76" s="1110"/>
      <c r="N76" s="1110"/>
      <c r="O76" s="377" t="s">
        <v>1342</v>
      </c>
      <c r="P76" s="382"/>
      <c r="Q76" s="400"/>
    </row>
    <row r="77" spans="1:17" s="359" customFormat="1" ht="16.5" customHeight="1">
      <c r="A77" s="1"/>
      <c r="B77" s="39" t="s">
        <v>1280</v>
      </c>
      <c r="C77" s="1116"/>
      <c r="D77" s="1116"/>
      <c r="E77" s="1117" t="s">
        <v>1430</v>
      </c>
      <c r="F77" s="1117"/>
      <c r="G77" s="664"/>
      <c r="H77" s="664"/>
      <c r="I77" s="664"/>
      <c r="J77" s="664"/>
      <c r="K77" s="664"/>
      <c r="L77" s="664"/>
      <c r="M77" s="1110"/>
      <c r="N77" s="1110"/>
      <c r="O77" s="378" t="s">
        <v>1343</v>
      </c>
      <c r="P77" s="382"/>
      <c r="Q77" s="401"/>
    </row>
    <row r="78" spans="1:17" s="375" customFormat="1" ht="16.5" customHeight="1">
      <c r="A78" s="1"/>
      <c r="B78" s="1125" t="s">
        <v>1205</v>
      </c>
      <c r="C78" s="2" t="s">
        <v>1210</v>
      </c>
      <c r="D78" s="1109"/>
      <c r="E78" s="1109"/>
      <c r="F78" s="1109"/>
      <c r="G78" s="1109"/>
      <c r="H78" s="1109"/>
      <c r="I78" s="1109"/>
      <c r="J78" s="1109"/>
      <c r="K78" s="1109"/>
      <c r="L78" s="1109"/>
      <c r="M78" s="1110"/>
      <c r="N78" s="1110"/>
      <c r="O78" s="376"/>
      <c r="P78" s="382"/>
      <c r="Q78" s="400"/>
    </row>
    <row r="79" spans="1:17" s="375" customFormat="1" ht="16.5" customHeight="1" thickBot="1">
      <c r="A79" s="1"/>
      <c r="B79" s="1126"/>
      <c r="C79" s="2" t="s">
        <v>1211</v>
      </c>
      <c r="D79" s="1109"/>
      <c r="E79" s="1109"/>
      <c r="F79" s="1109"/>
      <c r="G79" s="1109"/>
      <c r="H79" s="1109"/>
      <c r="I79" s="1109"/>
      <c r="J79" s="1109"/>
      <c r="K79" s="1109"/>
      <c r="L79" s="1109"/>
      <c r="M79" s="1110"/>
      <c r="N79" s="1110"/>
      <c r="O79" s="376"/>
      <c r="P79" s="382"/>
      <c r="Q79" s="400"/>
    </row>
    <row r="80" spans="1:17" s="359" customFormat="1" ht="16.5" hidden="1" customHeight="1">
      <c r="A80" s="1"/>
      <c r="B80" s="40"/>
      <c r="C80" s="1118"/>
      <c r="D80" s="1118"/>
      <c r="E80" s="1118"/>
      <c r="F80" s="1118"/>
      <c r="G80" s="1118"/>
      <c r="H80" s="1118"/>
      <c r="I80" s="1118"/>
      <c r="J80" s="1118"/>
      <c r="K80" s="1118"/>
      <c r="L80" s="1118"/>
      <c r="M80" s="451"/>
      <c r="N80" s="451"/>
      <c r="O80" s="378"/>
      <c r="P80" s="382"/>
      <c r="Q80" s="401"/>
    </row>
    <row r="81" spans="1:17" s="344" customFormat="1" ht="41.1" customHeight="1" thickTop="1">
      <c r="A81" s="3"/>
      <c r="B81" s="32" t="s">
        <v>1281</v>
      </c>
      <c r="C81" s="1101" t="s">
        <v>1933</v>
      </c>
      <c r="D81" s="1102"/>
      <c r="E81" s="1103"/>
      <c r="F81" s="1104"/>
      <c r="G81" s="1099" t="s">
        <v>930</v>
      </c>
      <c r="H81" s="1100"/>
      <c r="I81" s="1121" t="s">
        <v>1282</v>
      </c>
      <c r="J81" s="1122"/>
      <c r="K81" s="1101" t="s">
        <v>1843</v>
      </c>
      <c r="L81" s="1108"/>
      <c r="M81" s="1101" t="s">
        <v>1283</v>
      </c>
      <c r="N81" s="1108"/>
      <c r="O81" s="373"/>
      <c r="P81" s="382"/>
      <c r="Q81" s="402"/>
    </row>
    <row r="82" spans="1:17" s="344" customFormat="1" ht="16.5" customHeight="1" thickBot="1">
      <c r="A82" s="3"/>
      <c r="B82" s="33" t="s">
        <v>1284</v>
      </c>
      <c r="C82" s="1079"/>
      <c r="D82" s="1094"/>
      <c r="E82" s="1105"/>
      <c r="F82" s="1106"/>
      <c r="G82" s="1107"/>
      <c r="H82" s="1107"/>
      <c r="I82" s="1065"/>
      <c r="J82" s="1098"/>
      <c r="K82" s="1079"/>
      <c r="L82" s="1080"/>
      <c r="M82" s="1119"/>
      <c r="N82" s="1120"/>
      <c r="O82" s="373"/>
      <c r="Q82" s="403">
        <f>G82+I82</f>
        <v>0</v>
      </c>
    </row>
    <row r="83" spans="1:17" s="344" customFormat="1" ht="41.1" customHeight="1" thickTop="1">
      <c r="A83" s="3"/>
      <c r="B83" s="2" t="s">
        <v>1281</v>
      </c>
      <c r="C83" s="1068" t="s">
        <v>1733</v>
      </c>
      <c r="D83" s="1069"/>
      <c r="E83" s="1068" t="s">
        <v>1734</v>
      </c>
      <c r="F83" s="1069"/>
      <c r="G83" s="1068" t="s">
        <v>1735</v>
      </c>
      <c r="H83" s="1070"/>
      <c r="I83" s="1127" t="s">
        <v>1936</v>
      </c>
      <c r="J83" s="1128"/>
      <c r="K83" s="1114" t="s">
        <v>1939</v>
      </c>
      <c r="L83" s="1114"/>
      <c r="M83" s="1112" t="s">
        <v>1938</v>
      </c>
      <c r="N83" s="1113"/>
      <c r="O83" s="373"/>
      <c r="Q83" s="402"/>
    </row>
    <row r="84" spans="1:17" s="344" customFormat="1" ht="16.5" customHeight="1" thickBot="1">
      <c r="A84" s="3"/>
      <c r="B84" s="2" t="s">
        <v>1284</v>
      </c>
      <c r="C84" s="1079"/>
      <c r="D84" s="1080"/>
      <c r="E84" s="1079"/>
      <c r="F84" s="1080"/>
      <c r="G84" s="1079"/>
      <c r="H84" s="1094"/>
      <c r="I84" s="1107"/>
      <c r="J84" s="1107"/>
      <c r="K84" s="1080"/>
      <c r="L84" s="1107"/>
      <c r="M84" s="1123">
        <f>IF(ISNUMBER(O84)=TRUE,O84,"非該当")</f>
        <v>0</v>
      </c>
      <c r="N84" s="1124"/>
      <c r="O84" s="373">
        <f>C82+G82+I82+K82+M82+C84+E84+G84+I84</f>
        <v>0</v>
      </c>
      <c r="Q84" s="402"/>
    </row>
    <row r="85" spans="1:17" s="359" customFormat="1" ht="16.5" customHeight="1" thickTop="1">
      <c r="A85" s="1"/>
      <c r="B85" s="1"/>
      <c r="C85" s="1"/>
      <c r="D85" s="1"/>
      <c r="E85" s="1"/>
      <c r="F85" s="4"/>
      <c r="G85" s="35"/>
      <c r="H85" s="123"/>
      <c r="I85" s="123"/>
      <c r="J85" s="104"/>
      <c r="K85" s="123"/>
      <c r="L85" s="123"/>
      <c r="M85" s="123"/>
      <c r="N85" s="35"/>
      <c r="O85" s="373"/>
      <c r="P85" s="344"/>
      <c r="Q85" s="401"/>
    </row>
    <row r="86" spans="1:17" s="375" customFormat="1" ht="16.5" customHeight="1">
      <c r="A86" s="34">
        <v>9</v>
      </c>
      <c r="B86" s="31" t="s">
        <v>1323</v>
      </c>
      <c r="C86" s="664"/>
      <c r="D86" s="664"/>
      <c r="E86" s="664"/>
      <c r="F86" s="664"/>
      <c r="G86" s="664"/>
      <c r="H86" s="1111" t="s">
        <v>1124</v>
      </c>
      <c r="I86" s="1111"/>
      <c r="J86" s="1115"/>
      <c r="K86" s="1115"/>
      <c r="L86" s="1115"/>
      <c r="M86" s="1110"/>
      <c r="N86" s="1110"/>
      <c r="O86" s="377" t="s">
        <v>1344</v>
      </c>
      <c r="P86" s="382"/>
      <c r="Q86" s="400"/>
    </row>
    <row r="87" spans="1:17" s="359" customFormat="1" ht="16.5" customHeight="1">
      <c r="A87" s="1"/>
      <c r="B87" s="39" t="s">
        <v>1280</v>
      </c>
      <c r="C87" s="1116"/>
      <c r="D87" s="1116"/>
      <c r="E87" s="1117" t="s">
        <v>1430</v>
      </c>
      <c r="F87" s="1117"/>
      <c r="G87" s="664"/>
      <c r="H87" s="664"/>
      <c r="I87" s="664"/>
      <c r="J87" s="664"/>
      <c r="K87" s="664"/>
      <c r="L87" s="664"/>
      <c r="M87" s="1110"/>
      <c r="N87" s="1110"/>
      <c r="O87" s="378" t="s">
        <v>1345</v>
      </c>
      <c r="P87" s="382"/>
      <c r="Q87" s="401"/>
    </row>
    <row r="88" spans="1:17" s="375" customFormat="1" ht="16.5" customHeight="1">
      <c r="A88" s="1"/>
      <c r="B88" s="1125" t="s">
        <v>1205</v>
      </c>
      <c r="C88" s="2" t="s">
        <v>1210</v>
      </c>
      <c r="D88" s="1109"/>
      <c r="E88" s="1109"/>
      <c r="F88" s="1109"/>
      <c r="G88" s="1109"/>
      <c r="H88" s="1109"/>
      <c r="I88" s="1109"/>
      <c r="J88" s="1109"/>
      <c r="K88" s="1109"/>
      <c r="L88" s="1109"/>
      <c r="M88" s="1110"/>
      <c r="N88" s="1110"/>
      <c r="O88" s="376"/>
      <c r="P88" s="382"/>
      <c r="Q88" s="400"/>
    </row>
    <row r="89" spans="1:17" s="375" customFormat="1" ht="16.5" customHeight="1" thickBot="1">
      <c r="A89" s="1"/>
      <c r="B89" s="1126"/>
      <c r="C89" s="2" t="s">
        <v>1211</v>
      </c>
      <c r="D89" s="1109"/>
      <c r="E89" s="1109"/>
      <c r="F89" s="1109"/>
      <c r="G89" s="1109"/>
      <c r="H89" s="1109"/>
      <c r="I89" s="1109"/>
      <c r="J89" s="1109"/>
      <c r="K89" s="1109"/>
      <c r="L89" s="1109"/>
      <c r="M89" s="1110"/>
      <c r="N89" s="1110"/>
      <c r="O89" s="376"/>
      <c r="P89" s="382"/>
      <c r="Q89" s="400"/>
    </row>
    <row r="90" spans="1:17" s="359" customFormat="1" ht="16.5" hidden="1" customHeight="1">
      <c r="A90" s="1"/>
      <c r="B90" s="40"/>
      <c r="C90" s="1118"/>
      <c r="D90" s="1118"/>
      <c r="E90" s="1118"/>
      <c r="F90" s="1118"/>
      <c r="G90" s="1118"/>
      <c r="H90" s="1118"/>
      <c r="I90" s="1118"/>
      <c r="J90" s="1118"/>
      <c r="K90" s="1118"/>
      <c r="L90" s="1118"/>
      <c r="M90" s="451"/>
      <c r="N90" s="451"/>
      <c r="O90" s="378"/>
      <c r="P90" s="382"/>
      <c r="Q90" s="401"/>
    </row>
    <row r="91" spans="1:17" s="344" customFormat="1" ht="41.1" customHeight="1" thickTop="1">
      <c r="A91" s="3"/>
      <c r="B91" s="32" t="s">
        <v>1281</v>
      </c>
      <c r="C91" s="1101" t="s">
        <v>1933</v>
      </c>
      <c r="D91" s="1102"/>
      <c r="E91" s="1103"/>
      <c r="F91" s="1104"/>
      <c r="G91" s="1099" t="s">
        <v>930</v>
      </c>
      <c r="H91" s="1100"/>
      <c r="I91" s="1121" t="s">
        <v>1282</v>
      </c>
      <c r="J91" s="1122"/>
      <c r="K91" s="1101" t="s">
        <v>1843</v>
      </c>
      <c r="L91" s="1108"/>
      <c r="M91" s="1101" t="s">
        <v>1283</v>
      </c>
      <c r="N91" s="1108"/>
      <c r="O91" s="373"/>
      <c r="P91" s="382"/>
      <c r="Q91" s="402"/>
    </row>
    <row r="92" spans="1:17" s="344" customFormat="1" ht="16.5" customHeight="1" thickBot="1">
      <c r="A92" s="3"/>
      <c r="B92" s="33" t="s">
        <v>1284</v>
      </c>
      <c r="C92" s="1079"/>
      <c r="D92" s="1094"/>
      <c r="E92" s="1105"/>
      <c r="F92" s="1106"/>
      <c r="G92" s="1107"/>
      <c r="H92" s="1107"/>
      <c r="I92" s="1065"/>
      <c r="J92" s="1098"/>
      <c r="K92" s="1079"/>
      <c r="L92" s="1080"/>
      <c r="M92" s="1119"/>
      <c r="N92" s="1120"/>
      <c r="O92" s="373"/>
      <c r="Q92" s="403">
        <f>G92+I92</f>
        <v>0</v>
      </c>
    </row>
    <row r="93" spans="1:17" s="344" customFormat="1" ht="41.1" customHeight="1" thickTop="1">
      <c r="A93" s="3"/>
      <c r="B93" s="2" t="s">
        <v>1281</v>
      </c>
      <c r="C93" s="1068" t="s">
        <v>1733</v>
      </c>
      <c r="D93" s="1069"/>
      <c r="E93" s="1068" t="s">
        <v>1734</v>
      </c>
      <c r="F93" s="1069"/>
      <c r="G93" s="1068" t="s">
        <v>1735</v>
      </c>
      <c r="H93" s="1070"/>
      <c r="I93" s="1127" t="s">
        <v>1936</v>
      </c>
      <c r="J93" s="1128"/>
      <c r="K93" s="1114" t="s">
        <v>1939</v>
      </c>
      <c r="L93" s="1114"/>
      <c r="M93" s="1112" t="s">
        <v>1938</v>
      </c>
      <c r="N93" s="1113"/>
      <c r="O93" s="373"/>
      <c r="Q93" s="402"/>
    </row>
    <row r="94" spans="1:17" s="344" customFormat="1" ht="16.5" customHeight="1" thickBot="1">
      <c r="A94" s="3"/>
      <c r="B94" s="2" t="s">
        <v>1284</v>
      </c>
      <c r="C94" s="1079"/>
      <c r="D94" s="1080"/>
      <c r="E94" s="1079"/>
      <c r="F94" s="1080"/>
      <c r="G94" s="1079"/>
      <c r="H94" s="1094"/>
      <c r="I94" s="1107"/>
      <c r="J94" s="1107"/>
      <c r="K94" s="1080"/>
      <c r="L94" s="1107"/>
      <c r="M94" s="1123">
        <f>IF(ISNUMBER(O94)=TRUE,O94,"非該当")</f>
        <v>0</v>
      </c>
      <c r="N94" s="1124"/>
      <c r="O94" s="373">
        <f>C92+G92+I92+K92+M92+C94+E94+G94+I94</f>
        <v>0</v>
      </c>
      <c r="Q94" s="402"/>
    </row>
    <row r="95" spans="1:17" s="359" customFormat="1" ht="16.5" customHeight="1" thickTop="1">
      <c r="A95" s="1"/>
      <c r="B95" s="1"/>
      <c r="C95" s="1"/>
      <c r="D95" s="1"/>
      <c r="E95" s="1"/>
      <c r="F95" s="4"/>
      <c r="G95" s="35"/>
      <c r="H95" s="123"/>
      <c r="I95" s="123"/>
      <c r="J95" s="104"/>
      <c r="K95" s="123"/>
      <c r="L95" s="123"/>
      <c r="M95" s="123"/>
      <c r="N95" s="35"/>
      <c r="O95" s="373"/>
      <c r="P95" s="344"/>
      <c r="Q95" s="401"/>
    </row>
    <row r="96" spans="1:17" s="375" customFormat="1" ht="16.5" customHeight="1">
      <c r="A96" s="34">
        <v>10</v>
      </c>
      <c r="B96" s="31" t="s">
        <v>1323</v>
      </c>
      <c r="C96" s="664"/>
      <c r="D96" s="664"/>
      <c r="E96" s="664"/>
      <c r="F96" s="664"/>
      <c r="G96" s="664"/>
      <c r="H96" s="1111" t="s">
        <v>1124</v>
      </c>
      <c r="I96" s="1111"/>
      <c r="J96" s="1115"/>
      <c r="K96" s="1115"/>
      <c r="L96" s="1115"/>
      <c r="M96" s="1110"/>
      <c r="N96" s="1110"/>
      <c r="O96" s="377" t="s">
        <v>1346</v>
      </c>
      <c r="P96" s="382"/>
      <c r="Q96" s="400"/>
    </row>
    <row r="97" spans="1:17" s="359" customFormat="1" ht="16.5" customHeight="1">
      <c r="A97" s="1"/>
      <c r="B97" s="39" t="s">
        <v>1280</v>
      </c>
      <c r="C97" s="1116"/>
      <c r="D97" s="1116"/>
      <c r="E97" s="1117" t="s">
        <v>1430</v>
      </c>
      <c r="F97" s="1117"/>
      <c r="G97" s="664"/>
      <c r="H97" s="664"/>
      <c r="I97" s="664"/>
      <c r="J97" s="664"/>
      <c r="K97" s="664"/>
      <c r="L97" s="664"/>
      <c r="M97" s="1110"/>
      <c r="N97" s="1110"/>
      <c r="O97" s="378" t="s">
        <v>1347</v>
      </c>
      <c r="P97" s="382"/>
      <c r="Q97" s="401"/>
    </row>
    <row r="98" spans="1:17" s="375" customFormat="1" ht="16.5" customHeight="1">
      <c r="A98" s="1"/>
      <c r="B98" s="1125" t="s">
        <v>1205</v>
      </c>
      <c r="C98" s="2" t="s">
        <v>1210</v>
      </c>
      <c r="D98" s="1109"/>
      <c r="E98" s="1109"/>
      <c r="F98" s="1109"/>
      <c r="G98" s="1109"/>
      <c r="H98" s="1109"/>
      <c r="I98" s="1109"/>
      <c r="J98" s="1109"/>
      <c r="K98" s="1109"/>
      <c r="L98" s="1109"/>
      <c r="M98" s="1110"/>
      <c r="N98" s="1110"/>
      <c r="O98" s="376"/>
      <c r="P98" s="382"/>
      <c r="Q98" s="400"/>
    </row>
    <row r="99" spans="1:17" s="375" customFormat="1" ht="16.5" customHeight="1" thickBot="1">
      <c r="A99" s="1"/>
      <c r="B99" s="1126"/>
      <c r="C99" s="2" t="s">
        <v>1211</v>
      </c>
      <c r="D99" s="1109"/>
      <c r="E99" s="1109"/>
      <c r="F99" s="1109"/>
      <c r="G99" s="1109"/>
      <c r="H99" s="1109"/>
      <c r="I99" s="1109"/>
      <c r="J99" s="1109"/>
      <c r="K99" s="1109"/>
      <c r="L99" s="1109"/>
      <c r="M99" s="1110"/>
      <c r="N99" s="1110"/>
      <c r="O99" s="376"/>
      <c r="P99" s="382"/>
      <c r="Q99" s="400"/>
    </row>
    <row r="100" spans="1:17" s="359" customFormat="1" ht="16.5" hidden="1" customHeight="1">
      <c r="A100" s="1"/>
      <c r="B100" s="40"/>
      <c r="C100" s="1118"/>
      <c r="D100" s="1118"/>
      <c r="E100" s="1118"/>
      <c r="F100" s="1118"/>
      <c r="G100" s="1118"/>
      <c r="H100" s="1118"/>
      <c r="I100" s="1118"/>
      <c r="J100" s="1118"/>
      <c r="K100" s="1118"/>
      <c r="L100" s="1118"/>
      <c r="M100" s="451"/>
      <c r="N100" s="451"/>
      <c r="O100" s="378"/>
      <c r="P100" s="382"/>
      <c r="Q100" s="401"/>
    </row>
    <row r="101" spans="1:17" s="344" customFormat="1" ht="41.1" customHeight="1" thickTop="1">
      <c r="A101" s="3"/>
      <c r="B101" s="32" t="s">
        <v>1281</v>
      </c>
      <c r="C101" s="1101" t="s">
        <v>1933</v>
      </c>
      <c r="D101" s="1102"/>
      <c r="E101" s="1103"/>
      <c r="F101" s="1104"/>
      <c r="G101" s="1099" t="s">
        <v>930</v>
      </c>
      <c r="H101" s="1100"/>
      <c r="I101" s="1121" t="s">
        <v>1282</v>
      </c>
      <c r="J101" s="1122"/>
      <c r="K101" s="1101" t="s">
        <v>1843</v>
      </c>
      <c r="L101" s="1108"/>
      <c r="M101" s="1101" t="s">
        <v>1283</v>
      </c>
      <c r="N101" s="1108"/>
      <c r="O101" s="373"/>
      <c r="P101" s="382"/>
      <c r="Q101" s="402"/>
    </row>
    <row r="102" spans="1:17" s="344" customFormat="1" ht="16.5" customHeight="1" thickBot="1">
      <c r="A102" s="3"/>
      <c r="B102" s="33" t="s">
        <v>1284</v>
      </c>
      <c r="C102" s="1079"/>
      <c r="D102" s="1094"/>
      <c r="E102" s="1105"/>
      <c r="F102" s="1106"/>
      <c r="G102" s="1107"/>
      <c r="H102" s="1107"/>
      <c r="I102" s="1065"/>
      <c r="J102" s="1098"/>
      <c r="K102" s="1079"/>
      <c r="L102" s="1080"/>
      <c r="M102" s="1119"/>
      <c r="N102" s="1120"/>
      <c r="O102" s="373"/>
      <c r="Q102" s="403">
        <f>G102+I102</f>
        <v>0</v>
      </c>
    </row>
    <row r="103" spans="1:17" s="344" customFormat="1" ht="41.1" customHeight="1" thickTop="1">
      <c r="A103" s="3"/>
      <c r="B103" s="2" t="s">
        <v>1281</v>
      </c>
      <c r="C103" s="1068" t="s">
        <v>1733</v>
      </c>
      <c r="D103" s="1069"/>
      <c r="E103" s="1068" t="s">
        <v>1734</v>
      </c>
      <c r="F103" s="1069"/>
      <c r="G103" s="1068" t="s">
        <v>1735</v>
      </c>
      <c r="H103" s="1070"/>
      <c r="I103" s="1127" t="s">
        <v>1936</v>
      </c>
      <c r="J103" s="1128"/>
      <c r="K103" s="1114" t="s">
        <v>1939</v>
      </c>
      <c r="L103" s="1114"/>
      <c r="M103" s="1112" t="s">
        <v>1938</v>
      </c>
      <c r="N103" s="1113"/>
      <c r="O103" s="373"/>
      <c r="Q103" s="402"/>
    </row>
    <row r="104" spans="1:17" s="344" customFormat="1" ht="16.5" customHeight="1" thickBot="1">
      <c r="A104" s="3"/>
      <c r="B104" s="2" t="s">
        <v>1284</v>
      </c>
      <c r="C104" s="1079"/>
      <c r="D104" s="1080"/>
      <c r="E104" s="1079"/>
      <c r="F104" s="1080"/>
      <c r="G104" s="1079"/>
      <c r="H104" s="1094"/>
      <c r="I104" s="1107"/>
      <c r="J104" s="1107"/>
      <c r="K104" s="1080"/>
      <c r="L104" s="1107"/>
      <c r="M104" s="1123">
        <f>IF(ISNUMBER(O104)=TRUE,O104,"非該当")</f>
        <v>0</v>
      </c>
      <c r="N104" s="1124"/>
      <c r="O104" s="373">
        <f>C102+G102+I102+K102+M102+C104+E104+G104+I104</f>
        <v>0</v>
      </c>
      <c r="Q104" s="402"/>
    </row>
    <row r="105" spans="1:17" s="359" customFormat="1" ht="16.5" customHeight="1" thickTop="1">
      <c r="A105" s="1"/>
      <c r="B105" s="1"/>
      <c r="C105" s="1"/>
      <c r="D105" s="1"/>
      <c r="E105" s="1"/>
      <c r="F105" s="4"/>
      <c r="G105" s="35"/>
      <c r="H105" s="123"/>
      <c r="I105" s="123"/>
      <c r="J105" s="104"/>
      <c r="K105" s="123"/>
      <c r="L105" s="123"/>
      <c r="M105" s="123"/>
      <c r="N105" s="35"/>
      <c r="O105" s="373"/>
      <c r="P105" s="344"/>
      <c r="Q105" s="401"/>
    </row>
    <row r="106" spans="1:17" s="375" customFormat="1" ht="16.5" customHeight="1">
      <c r="A106" s="34">
        <v>11</v>
      </c>
      <c r="B106" s="31" t="s">
        <v>1323</v>
      </c>
      <c r="C106" s="664"/>
      <c r="D106" s="664"/>
      <c r="E106" s="664"/>
      <c r="F106" s="664"/>
      <c r="G106" s="664"/>
      <c r="H106" s="1111" t="s">
        <v>1124</v>
      </c>
      <c r="I106" s="1111"/>
      <c r="J106" s="1115"/>
      <c r="K106" s="1115"/>
      <c r="L106" s="1115"/>
      <c r="M106" s="1110"/>
      <c r="N106" s="1110"/>
      <c r="O106" s="377" t="s">
        <v>1348</v>
      </c>
      <c r="P106" s="382"/>
      <c r="Q106" s="400"/>
    </row>
    <row r="107" spans="1:17" s="359" customFormat="1" ht="16.5" customHeight="1">
      <c r="A107" s="1"/>
      <c r="B107" s="39" t="s">
        <v>1280</v>
      </c>
      <c r="C107" s="1116"/>
      <c r="D107" s="1116"/>
      <c r="E107" s="1117" t="s">
        <v>1430</v>
      </c>
      <c r="F107" s="1117"/>
      <c r="G107" s="664"/>
      <c r="H107" s="664"/>
      <c r="I107" s="664"/>
      <c r="J107" s="664"/>
      <c r="K107" s="664"/>
      <c r="L107" s="664"/>
      <c r="M107" s="1110"/>
      <c r="N107" s="1110"/>
      <c r="O107" s="378" t="s">
        <v>1349</v>
      </c>
      <c r="P107" s="382"/>
      <c r="Q107" s="401"/>
    </row>
    <row r="108" spans="1:17" s="375" customFormat="1" ht="16.5" customHeight="1">
      <c r="A108" s="1"/>
      <c r="B108" s="1125" t="s">
        <v>1205</v>
      </c>
      <c r="C108" s="2" t="s">
        <v>1210</v>
      </c>
      <c r="D108" s="1109"/>
      <c r="E108" s="1109"/>
      <c r="F108" s="1109"/>
      <c r="G108" s="1109"/>
      <c r="H108" s="1109"/>
      <c r="I108" s="1109"/>
      <c r="J108" s="1109"/>
      <c r="K108" s="1109"/>
      <c r="L108" s="1109"/>
      <c r="M108" s="1110"/>
      <c r="N108" s="1110"/>
      <c r="O108" s="376"/>
      <c r="P108" s="382"/>
      <c r="Q108" s="400"/>
    </row>
    <row r="109" spans="1:17" s="375" customFormat="1" ht="16.5" customHeight="1" thickBot="1">
      <c r="A109" s="1"/>
      <c r="B109" s="1126"/>
      <c r="C109" s="2" t="s">
        <v>1211</v>
      </c>
      <c r="D109" s="1109"/>
      <c r="E109" s="1109"/>
      <c r="F109" s="1109"/>
      <c r="G109" s="1109"/>
      <c r="H109" s="1109"/>
      <c r="I109" s="1109"/>
      <c r="J109" s="1109"/>
      <c r="K109" s="1109"/>
      <c r="L109" s="1109"/>
      <c r="M109" s="1110"/>
      <c r="N109" s="1110"/>
      <c r="O109" s="376"/>
      <c r="P109" s="382"/>
      <c r="Q109" s="400"/>
    </row>
    <row r="110" spans="1:17" s="359" customFormat="1" ht="16.5" hidden="1" customHeight="1">
      <c r="A110" s="1"/>
      <c r="B110" s="40"/>
      <c r="C110" s="1118"/>
      <c r="D110" s="1118"/>
      <c r="E110" s="1118"/>
      <c r="F110" s="1118"/>
      <c r="G110" s="1118"/>
      <c r="H110" s="1118"/>
      <c r="I110" s="1118"/>
      <c r="J110" s="1118"/>
      <c r="K110" s="1118"/>
      <c r="L110" s="1118"/>
      <c r="M110" s="451"/>
      <c r="N110" s="451"/>
      <c r="O110" s="378"/>
      <c r="P110" s="382"/>
      <c r="Q110" s="401"/>
    </row>
    <row r="111" spans="1:17" s="344" customFormat="1" ht="41.1" customHeight="1" thickTop="1">
      <c r="A111" s="3"/>
      <c r="B111" s="32" t="s">
        <v>1281</v>
      </c>
      <c r="C111" s="1101" t="s">
        <v>1933</v>
      </c>
      <c r="D111" s="1102"/>
      <c r="E111" s="1103"/>
      <c r="F111" s="1104"/>
      <c r="G111" s="1099" t="s">
        <v>930</v>
      </c>
      <c r="H111" s="1100"/>
      <c r="I111" s="1121" t="s">
        <v>1282</v>
      </c>
      <c r="J111" s="1122"/>
      <c r="K111" s="1101" t="s">
        <v>1843</v>
      </c>
      <c r="L111" s="1108"/>
      <c r="M111" s="1101" t="s">
        <v>1283</v>
      </c>
      <c r="N111" s="1108"/>
      <c r="O111" s="373"/>
      <c r="P111" s="382"/>
      <c r="Q111" s="402"/>
    </row>
    <row r="112" spans="1:17" s="344" customFormat="1" ht="16.5" customHeight="1" thickBot="1">
      <c r="A112" s="3"/>
      <c r="B112" s="33" t="s">
        <v>1284</v>
      </c>
      <c r="C112" s="1079"/>
      <c r="D112" s="1094"/>
      <c r="E112" s="1105"/>
      <c r="F112" s="1106"/>
      <c r="G112" s="1107"/>
      <c r="H112" s="1107"/>
      <c r="I112" s="1065"/>
      <c r="J112" s="1098"/>
      <c r="K112" s="1079"/>
      <c r="L112" s="1080"/>
      <c r="M112" s="1119"/>
      <c r="N112" s="1120"/>
      <c r="O112" s="373"/>
      <c r="Q112" s="403">
        <f>G112+I112</f>
        <v>0</v>
      </c>
    </row>
    <row r="113" spans="1:17" s="344" customFormat="1" ht="41.1" customHeight="1" thickTop="1">
      <c r="A113" s="3"/>
      <c r="B113" s="2" t="s">
        <v>1281</v>
      </c>
      <c r="C113" s="1068" t="s">
        <v>1733</v>
      </c>
      <c r="D113" s="1069"/>
      <c r="E113" s="1068" t="s">
        <v>1734</v>
      </c>
      <c r="F113" s="1069"/>
      <c r="G113" s="1068" t="s">
        <v>1735</v>
      </c>
      <c r="H113" s="1070"/>
      <c r="I113" s="1127" t="s">
        <v>1936</v>
      </c>
      <c r="J113" s="1128"/>
      <c r="K113" s="1114" t="s">
        <v>1939</v>
      </c>
      <c r="L113" s="1114"/>
      <c r="M113" s="1112" t="s">
        <v>1938</v>
      </c>
      <c r="N113" s="1113"/>
      <c r="O113" s="373"/>
      <c r="Q113" s="402"/>
    </row>
    <row r="114" spans="1:17" s="344" customFormat="1" ht="16.5" customHeight="1" thickBot="1">
      <c r="A114" s="3"/>
      <c r="B114" s="2" t="s">
        <v>1284</v>
      </c>
      <c r="C114" s="1079"/>
      <c r="D114" s="1080"/>
      <c r="E114" s="1079"/>
      <c r="F114" s="1080"/>
      <c r="G114" s="1079"/>
      <c r="H114" s="1094"/>
      <c r="I114" s="1107"/>
      <c r="J114" s="1107"/>
      <c r="K114" s="1080"/>
      <c r="L114" s="1107"/>
      <c r="M114" s="1123">
        <f>IF(ISNUMBER(O114)=TRUE,O114,"非該当")</f>
        <v>0</v>
      </c>
      <c r="N114" s="1124"/>
      <c r="O114" s="373">
        <f>C112+G112+I112+K112+M112+C114+E114+G114+I114</f>
        <v>0</v>
      </c>
      <c r="Q114" s="402"/>
    </row>
    <row r="115" spans="1:17" s="359" customFormat="1" ht="16.5" customHeight="1" thickTop="1">
      <c r="A115" s="1"/>
      <c r="B115" s="1"/>
      <c r="C115" s="1"/>
      <c r="D115" s="1"/>
      <c r="E115" s="1"/>
      <c r="F115" s="4"/>
      <c r="G115" s="35"/>
      <c r="H115" s="123"/>
      <c r="I115" s="123"/>
      <c r="J115" s="104"/>
      <c r="K115" s="123"/>
      <c r="L115" s="123"/>
      <c r="M115" s="123"/>
      <c r="N115" s="35"/>
      <c r="O115" s="373"/>
      <c r="P115" s="344"/>
      <c r="Q115" s="401"/>
    </row>
    <row r="116" spans="1:17" s="375" customFormat="1" ht="16.5" customHeight="1">
      <c r="A116" s="34">
        <v>12</v>
      </c>
      <c r="B116" s="31" t="s">
        <v>1323</v>
      </c>
      <c r="C116" s="664"/>
      <c r="D116" s="664"/>
      <c r="E116" s="664"/>
      <c r="F116" s="664"/>
      <c r="G116" s="664"/>
      <c r="H116" s="1111" t="s">
        <v>1124</v>
      </c>
      <c r="I116" s="1111"/>
      <c r="J116" s="1115"/>
      <c r="K116" s="1115"/>
      <c r="L116" s="1115"/>
      <c r="M116" s="1110"/>
      <c r="N116" s="1110"/>
      <c r="O116" s="377" t="s">
        <v>1350</v>
      </c>
      <c r="P116" s="382"/>
      <c r="Q116" s="400"/>
    </row>
    <row r="117" spans="1:17" s="359" customFormat="1" ht="16.5" customHeight="1">
      <c r="A117" s="1"/>
      <c r="B117" s="39" t="s">
        <v>1280</v>
      </c>
      <c r="C117" s="1116"/>
      <c r="D117" s="1116"/>
      <c r="E117" s="1117" t="s">
        <v>1430</v>
      </c>
      <c r="F117" s="1117"/>
      <c r="G117" s="664"/>
      <c r="H117" s="664"/>
      <c r="I117" s="664"/>
      <c r="J117" s="664"/>
      <c r="K117" s="664"/>
      <c r="L117" s="664"/>
      <c r="M117" s="1110"/>
      <c r="N117" s="1110"/>
      <c r="O117" s="378" t="s">
        <v>1351</v>
      </c>
      <c r="P117" s="382"/>
      <c r="Q117" s="401"/>
    </row>
    <row r="118" spans="1:17" s="375" customFormat="1" ht="16.5" customHeight="1">
      <c r="A118" s="1"/>
      <c r="B118" s="1125" t="s">
        <v>1205</v>
      </c>
      <c r="C118" s="2" t="s">
        <v>1210</v>
      </c>
      <c r="D118" s="1109"/>
      <c r="E118" s="1109"/>
      <c r="F118" s="1109"/>
      <c r="G118" s="1109"/>
      <c r="H118" s="1109"/>
      <c r="I118" s="1109"/>
      <c r="J118" s="1109"/>
      <c r="K118" s="1109"/>
      <c r="L118" s="1109"/>
      <c r="M118" s="1110"/>
      <c r="N118" s="1110"/>
      <c r="O118" s="376"/>
      <c r="P118" s="382"/>
      <c r="Q118" s="400"/>
    </row>
    <row r="119" spans="1:17" s="375" customFormat="1" ht="16.5" customHeight="1" thickBot="1">
      <c r="A119" s="1"/>
      <c r="B119" s="1126"/>
      <c r="C119" s="2" t="s">
        <v>1211</v>
      </c>
      <c r="D119" s="1109"/>
      <c r="E119" s="1109"/>
      <c r="F119" s="1109"/>
      <c r="G119" s="1109"/>
      <c r="H119" s="1109"/>
      <c r="I119" s="1109"/>
      <c r="J119" s="1109"/>
      <c r="K119" s="1109"/>
      <c r="L119" s="1109"/>
      <c r="M119" s="1110"/>
      <c r="N119" s="1110"/>
      <c r="O119" s="376"/>
      <c r="P119" s="382"/>
      <c r="Q119" s="400"/>
    </row>
    <row r="120" spans="1:17" s="359" customFormat="1" ht="16.5" hidden="1" customHeight="1">
      <c r="A120" s="1"/>
      <c r="B120" s="40"/>
      <c r="C120" s="1118"/>
      <c r="D120" s="1118"/>
      <c r="E120" s="1118"/>
      <c r="F120" s="1118"/>
      <c r="G120" s="1118"/>
      <c r="H120" s="1118"/>
      <c r="I120" s="1118"/>
      <c r="J120" s="1118"/>
      <c r="K120" s="1118"/>
      <c r="L120" s="1118"/>
      <c r="M120" s="451"/>
      <c r="N120" s="451"/>
      <c r="O120" s="378"/>
      <c r="P120" s="382"/>
      <c r="Q120" s="401"/>
    </row>
    <row r="121" spans="1:17" s="344" customFormat="1" ht="41.1" customHeight="1" thickTop="1">
      <c r="A121" s="3"/>
      <c r="B121" s="32" t="s">
        <v>1281</v>
      </c>
      <c r="C121" s="1101" t="s">
        <v>1933</v>
      </c>
      <c r="D121" s="1102"/>
      <c r="E121" s="1103"/>
      <c r="F121" s="1104"/>
      <c r="G121" s="1099" t="s">
        <v>930</v>
      </c>
      <c r="H121" s="1100"/>
      <c r="I121" s="1121" t="s">
        <v>1282</v>
      </c>
      <c r="J121" s="1122"/>
      <c r="K121" s="1101" t="s">
        <v>1843</v>
      </c>
      <c r="L121" s="1108"/>
      <c r="M121" s="1101" t="s">
        <v>1283</v>
      </c>
      <c r="N121" s="1108"/>
      <c r="O121" s="373"/>
      <c r="P121" s="382"/>
      <c r="Q121" s="402"/>
    </row>
    <row r="122" spans="1:17" s="344" customFormat="1" ht="16.5" customHeight="1" thickBot="1">
      <c r="A122" s="3"/>
      <c r="B122" s="33" t="s">
        <v>1284</v>
      </c>
      <c r="C122" s="1079"/>
      <c r="D122" s="1094"/>
      <c r="E122" s="1105"/>
      <c r="F122" s="1106"/>
      <c r="G122" s="1107"/>
      <c r="H122" s="1107"/>
      <c r="I122" s="1065"/>
      <c r="J122" s="1098"/>
      <c r="K122" s="1079"/>
      <c r="L122" s="1080"/>
      <c r="M122" s="1119"/>
      <c r="N122" s="1120"/>
      <c r="O122" s="373"/>
      <c r="Q122" s="403">
        <f>G122+I122</f>
        <v>0</v>
      </c>
    </row>
    <row r="123" spans="1:17" s="344" customFormat="1" ht="41.1" customHeight="1" thickTop="1">
      <c r="A123" s="3"/>
      <c r="B123" s="2" t="s">
        <v>1281</v>
      </c>
      <c r="C123" s="1068" t="s">
        <v>1733</v>
      </c>
      <c r="D123" s="1069"/>
      <c r="E123" s="1068" t="s">
        <v>1734</v>
      </c>
      <c r="F123" s="1069"/>
      <c r="G123" s="1068" t="s">
        <v>1735</v>
      </c>
      <c r="H123" s="1070"/>
      <c r="I123" s="1127" t="s">
        <v>1936</v>
      </c>
      <c r="J123" s="1128"/>
      <c r="K123" s="1114" t="s">
        <v>1939</v>
      </c>
      <c r="L123" s="1114"/>
      <c r="M123" s="1112" t="s">
        <v>1938</v>
      </c>
      <c r="N123" s="1113"/>
      <c r="O123" s="373"/>
      <c r="Q123" s="402"/>
    </row>
    <row r="124" spans="1:17" s="344" customFormat="1" ht="16.5" customHeight="1" thickBot="1">
      <c r="A124" s="3"/>
      <c r="B124" s="2" t="s">
        <v>1284</v>
      </c>
      <c r="C124" s="1079"/>
      <c r="D124" s="1080"/>
      <c r="E124" s="1079"/>
      <c r="F124" s="1080"/>
      <c r="G124" s="1079"/>
      <c r="H124" s="1094"/>
      <c r="I124" s="1107"/>
      <c r="J124" s="1107"/>
      <c r="K124" s="1080"/>
      <c r="L124" s="1107"/>
      <c r="M124" s="1123">
        <f>IF(ISNUMBER(O124)=TRUE,O124,"非該当")</f>
        <v>0</v>
      </c>
      <c r="N124" s="1124"/>
      <c r="O124" s="373">
        <f>C122+G122+I122+K122+M122+C124+E124+G124+I124</f>
        <v>0</v>
      </c>
      <c r="Q124" s="402"/>
    </row>
    <row r="125" spans="1:17" s="359" customFormat="1" ht="16.5" customHeight="1" thickTop="1">
      <c r="A125" s="1"/>
      <c r="B125" s="1"/>
      <c r="C125" s="1"/>
      <c r="D125" s="1"/>
      <c r="E125" s="1"/>
      <c r="F125" s="4"/>
      <c r="G125" s="35"/>
      <c r="H125" s="123"/>
      <c r="I125" s="123"/>
      <c r="J125" s="104"/>
      <c r="K125" s="123"/>
      <c r="L125" s="123"/>
      <c r="M125" s="123"/>
      <c r="N125" s="35"/>
      <c r="O125" s="373"/>
      <c r="P125" s="344"/>
      <c r="Q125" s="401"/>
    </row>
    <row r="126" spans="1:17" s="375" customFormat="1" ht="16.5" customHeight="1">
      <c r="A126" s="34">
        <v>13</v>
      </c>
      <c r="B126" s="31" t="s">
        <v>1323</v>
      </c>
      <c r="C126" s="664"/>
      <c r="D126" s="664"/>
      <c r="E126" s="664"/>
      <c r="F126" s="664"/>
      <c r="G126" s="664"/>
      <c r="H126" s="1111" t="s">
        <v>1124</v>
      </c>
      <c r="I126" s="1111"/>
      <c r="J126" s="1115"/>
      <c r="K126" s="1115"/>
      <c r="L126" s="1115"/>
      <c r="M126" s="1110"/>
      <c r="N126" s="1110"/>
      <c r="O126" s="377" t="s">
        <v>1352</v>
      </c>
      <c r="P126" s="382"/>
      <c r="Q126" s="400"/>
    </row>
    <row r="127" spans="1:17" s="359" customFormat="1" ht="16.5" customHeight="1">
      <c r="A127" s="1"/>
      <c r="B127" s="39" t="s">
        <v>1280</v>
      </c>
      <c r="C127" s="1116"/>
      <c r="D127" s="1116"/>
      <c r="E127" s="1117" t="s">
        <v>1430</v>
      </c>
      <c r="F127" s="1117"/>
      <c r="G127" s="664"/>
      <c r="H127" s="664"/>
      <c r="I127" s="664"/>
      <c r="J127" s="664"/>
      <c r="K127" s="664"/>
      <c r="L127" s="664"/>
      <c r="M127" s="1110"/>
      <c r="N127" s="1110"/>
      <c r="O127" s="378" t="s">
        <v>1353</v>
      </c>
      <c r="P127" s="382"/>
      <c r="Q127" s="401"/>
    </row>
    <row r="128" spans="1:17" s="375" customFormat="1" ht="16.5" customHeight="1">
      <c r="A128" s="1"/>
      <c r="B128" s="1125" t="s">
        <v>1205</v>
      </c>
      <c r="C128" s="2" t="s">
        <v>1210</v>
      </c>
      <c r="D128" s="1109"/>
      <c r="E128" s="1109"/>
      <c r="F128" s="1109"/>
      <c r="G128" s="1109"/>
      <c r="H128" s="1109"/>
      <c r="I128" s="1109"/>
      <c r="J128" s="1109"/>
      <c r="K128" s="1109"/>
      <c r="L128" s="1109"/>
      <c r="M128" s="1110"/>
      <c r="N128" s="1110"/>
      <c r="O128" s="376"/>
      <c r="P128" s="382"/>
      <c r="Q128" s="400"/>
    </row>
    <row r="129" spans="1:17" s="375" customFormat="1" ht="16.5" customHeight="1" thickBot="1">
      <c r="A129" s="1"/>
      <c r="B129" s="1126"/>
      <c r="C129" s="2" t="s">
        <v>1211</v>
      </c>
      <c r="D129" s="1109"/>
      <c r="E129" s="1109"/>
      <c r="F129" s="1109"/>
      <c r="G129" s="1109"/>
      <c r="H129" s="1109"/>
      <c r="I129" s="1109"/>
      <c r="J129" s="1109"/>
      <c r="K129" s="1109"/>
      <c r="L129" s="1109"/>
      <c r="M129" s="1110"/>
      <c r="N129" s="1110"/>
      <c r="O129" s="376"/>
      <c r="P129" s="382"/>
      <c r="Q129" s="400"/>
    </row>
    <row r="130" spans="1:17" s="359" customFormat="1" ht="16.5" hidden="1" customHeight="1">
      <c r="A130" s="1"/>
      <c r="B130" s="40"/>
      <c r="C130" s="1118"/>
      <c r="D130" s="1118"/>
      <c r="E130" s="1118"/>
      <c r="F130" s="1118"/>
      <c r="G130" s="1118"/>
      <c r="H130" s="1118"/>
      <c r="I130" s="1118"/>
      <c r="J130" s="1118"/>
      <c r="K130" s="1118"/>
      <c r="L130" s="1118"/>
      <c r="M130" s="451"/>
      <c r="N130" s="451"/>
      <c r="O130" s="378"/>
      <c r="P130" s="382"/>
      <c r="Q130" s="401"/>
    </row>
    <row r="131" spans="1:17" s="344" customFormat="1" ht="41.1" customHeight="1" thickTop="1">
      <c r="A131" s="3"/>
      <c r="B131" s="32" t="s">
        <v>1281</v>
      </c>
      <c r="C131" s="1101" t="s">
        <v>1933</v>
      </c>
      <c r="D131" s="1102"/>
      <c r="E131" s="1103"/>
      <c r="F131" s="1104"/>
      <c r="G131" s="1099" t="s">
        <v>930</v>
      </c>
      <c r="H131" s="1100"/>
      <c r="I131" s="1121" t="s">
        <v>1282</v>
      </c>
      <c r="J131" s="1122"/>
      <c r="K131" s="1101" t="s">
        <v>1843</v>
      </c>
      <c r="L131" s="1108"/>
      <c r="M131" s="1101" t="s">
        <v>1283</v>
      </c>
      <c r="N131" s="1108"/>
      <c r="O131" s="373"/>
      <c r="P131" s="382"/>
      <c r="Q131" s="402"/>
    </row>
    <row r="132" spans="1:17" s="344" customFormat="1" ht="16.5" customHeight="1" thickBot="1">
      <c r="A132" s="3"/>
      <c r="B132" s="33" t="s">
        <v>1284</v>
      </c>
      <c r="C132" s="1079"/>
      <c r="D132" s="1094"/>
      <c r="E132" s="1105"/>
      <c r="F132" s="1106"/>
      <c r="G132" s="1107"/>
      <c r="H132" s="1107"/>
      <c r="I132" s="1065"/>
      <c r="J132" s="1098"/>
      <c r="K132" s="1079"/>
      <c r="L132" s="1080"/>
      <c r="M132" s="1119"/>
      <c r="N132" s="1120"/>
      <c r="O132" s="373"/>
      <c r="Q132" s="403">
        <f>G132+I132</f>
        <v>0</v>
      </c>
    </row>
    <row r="133" spans="1:17" s="344" customFormat="1" ht="41.1" customHeight="1" thickTop="1">
      <c r="A133" s="3"/>
      <c r="B133" s="2" t="s">
        <v>1281</v>
      </c>
      <c r="C133" s="1068" t="s">
        <v>1733</v>
      </c>
      <c r="D133" s="1069"/>
      <c r="E133" s="1068" t="s">
        <v>1734</v>
      </c>
      <c r="F133" s="1069"/>
      <c r="G133" s="1068" t="s">
        <v>1735</v>
      </c>
      <c r="H133" s="1070"/>
      <c r="I133" s="1127" t="s">
        <v>1936</v>
      </c>
      <c r="J133" s="1128"/>
      <c r="K133" s="1114" t="s">
        <v>1939</v>
      </c>
      <c r="L133" s="1114"/>
      <c r="M133" s="1112" t="s">
        <v>1938</v>
      </c>
      <c r="N133" s="1113"/>
      <c r="O133" s="373"/>
      <c r="Q133" s="402"/>
    </row>
    <row r="134" spans="1:17" s="344" customFormat="1" ht="16.5" customHeight="1" thickBot="1">
      <c r="A134" s="3"/>
      <c r="B134" s="2" t="s">
        <v>1284</v>
      </c>
      <c r="C134" s="1079"/>
      <c r="D134" s="1080"/>
      <c r="E134" s="1079"/>
      <c r="F134" s="1080"/>
      <c r="G134" s="1079"/>
      <c r="H134" s="1094"/>
      <c r="I134" s="1107"/>
      <c r="J134" s="1107"/>
      <c r="K134" s="1080"/>
      <c r="L134" s="1107"/>
      <c r="M134" s="1123">
        <f>IF(ISNUMBER(O134)=TRUE,O134,"非該当")</f>
        <v>0</v>
      </c>
      <c r="N134" s="1124"/>
      <c r="O134" s="373">
        <f>C132+G132+I132+K132+M132+C134+E134+G134+I134</f>
        <v>0</v>
      </c>
      <c r="Q134" s="402"/>
    </row>
    <row r="135" spans="1:17" s="359" customFormat="1" ht="16.5" customHeight="1" thickTop="1">
      <c r="A135" s="1"/>
      <c r="B135" s="1"/>
      <c r="C135" s="1"/>
      <c r="D135" s="1"/>
      <c r="E135" s="1"/>
      <c r="F135" s="4"/>
      <c r="G135" s="35"/>
      <c r="H135" s="123"/>
      <c r="I135" s="123"/>
      <c r="J135" s="104"/>
      <c r="K135" s="123"/>
      <c r="L135" s="123"/>
      <c r="M135" s="123"/>
      <c r="N135" s="35"/>
      <c r="O135" s="373"/>
      <c r="P135" s="344"/>
      <c r="Q135" s="401"/>
    </row>
    <row r="136" spans="1:17" s="375" customFormat="1" ht="16.5" customHeight="1">
      <c r="A136" s="34">
        <v>14</v>
      </c>
      <c r="B136" s="31" t="s">
        <v>1323</v>
      </c>
      <c r="C136" s="664"/>
      <c r="D136" s="664"/>
      <c r="E136" s="664"/>
      <c r="F136" s="664"/>
      <c r="G136" s="664"/>
      <c r="H136" s="1111" t="s">
        <v>1124</v>
      </c>
      <c r="I136" s="1111"/>
      <c r="J136" s="1115"/>
      <c r="K136" s="1115"/>
      <c r="L136" s="1115"/>
      <c r="M136" s="1110"/>
      <c r="N136" s="1110"/>
      <c r="O136" s="377" t="s">
        <v>1354</v>
      </c>
      <c r="P136" s="382"/>
      <c r="Q136" s="400"/>
    </row>
    <row r="137" spans="1:17" s="359" customFormat="1" ht="16.5" customHeight="1">
      <c r="A137" s="1"/>
      <c r="B137" s="39" t="s">
        <v>1280</v>
      </c>
      <c r="C137" s="1116"/>
      <c r="D137" s="1116"/>
      <c r="E137" s="1117" t="s">
        <v>1430</v>
      </c>
      <c r="F137" s="1117"/>
      <c r="G137" s="664"/>
      <c r="H137" s="664"/>
      <c r="I137" s="664"/>
      <c r="J137" s="664"/>
      <c r="K137" s="664"/>
      <c r="L137" s="664"/>
      <c r="M137" s="1110"/>
      <c r="N137" s="1110"/>
      <c r="O137" s="378" t="s">
        <v>1355</v>
      </c>
      <c r="P137" s="382"/>
      <c r="Q137" s="401"/>
    </row>
    <row r="138" spans="1:17" s="375" customFormat="1" ht="16.5" customHeight="1">
      <c r="A138" s="1"/>
      <c r="B138" s="1125" t="s">
        <v>1205</v>
      </c>
      <c r="C138" s="2" t="s">
        <v>1210</v>
      </c>
      <c r="D138" s="1109"/>
      <c r="E138" s="1109"/>
      <c r="F138" s="1109"/>
      <c r="G138" s="1109"/>
      <c r="H138" s="1109"/>
      <c r="I138" s="1109"/>
      <c r="J138" s="1109"/>
      <c r="K138" s="1109"/>
      <c r="L138" s="1109"/>
      <c r="M138" s="1110"/>
      <c r="N138" s="1110"/>
      <c r="O138" s="376"/>
      <c r="P138" s="382"/>
      <c r="Q138" s="400"/>
    </row>
    <row r="139" spans="1:17" s="375" customFormat="1" ht="16.5" customHeight="1" thickBot="1">
      <c r="A139" s="1"/>
      <c r="B139" s="1126"/>
      <c r="C139" s="2" t="s">
        <v>1211</v>
      </c>
      <c r="D139" s="1109"/>
      <c r="E139" s="1109"/>
      <c r="F139" s="1109"/>
      <c r="G139" s="1109"/>
      <c r="H139" s="1109"/>
      <c r="I139" s="1109"/>
      <c r="J139" s="1109"/>
      <c r="K139" s="1109"/>
      <c r="L139" s="1109"/>
      <c r="M139" s="1110"/>
      <c r="N139" s="1110"/>
      <c r="O139" s="376"/>
      <c r="P139" s="382"/>
      <c r="Q139" s="400"/>
    </row>
    <row r="140" spans="1:17" s="359" customFormat="1" ht="16.5" hidden="1" customHeight="1">
      <c r="A140" s="1"/>
      <c r="B140" s="40"/>
      <c r="C140" s="1118"/>
      <c r="D140" s="1118"/>
      <c r="E140" s="1118"/>
      <c r="F140" s="1118"/>
      <c r="G140" s="1118"/>
      <c r="H140" s="1118"/>
      <c r="I140" s="1118"/>
      <c r="J140" s="1118"/>
      <c r="K140" s="1118"/>
      <c r="L140" s="1118"/>
      <c r="M140" s="451"/>
      <c r="N140" s="451"/>
      <c r="O140" s="378"/>
      <c r="P140" s="382"/>
      <c r="Q140" s="401"/>
    </row>
    <row r="141" spans="1:17" s="344" customFormat="1" ht="41.1" customHeight="1" thickTop="1">
      <c r="A141" s="3"/>
      <c r="B141" s="32" t="s">
        <v>1281</v>
      </c>
      <c r="C141" s="1101" t="s">
        <v>1933</v>
      </c>
      <c r="D141" s="1102"/>
      <c r="E141" s="1103"/>
      <c r="F141" s="1104"/>
      <c r="G141" s="1099" t="s">
        <v>930</v>
      </c>
      <c r="H141" s="1100"/>
      <c r="I141" s="1121" t="s">
        <v>1282</v>
      </c>
      <c r="J141" s="1122"/>
      <c r="K141" s="1101" t="s">
        <v>1843</v>
      </c>
      <c r="L141" s="1108"/>
      <c r="M141" s="1101" t="s">
        <v>1283</v>
      </c>
      <c r="N141" s="1108"/>
      <c r="O141" s="373"/>
      <c r="P141" s="382"/>
      <c r="Q141" s="402"/>
    </row>
    <row r="142" spans="1:17" s="344" customFormat="1" ht="16.5" customHeight="1" thickBot="1">
      <c r="A142" s="3"/>
      <c r="B142" s="33" t="s">
        <v>1284</v>
      </c>
      <c r="C142" s="1079"/>
      <c r="D142" s="1094"/>
      <c r="E142" s="1105"/>
      <c r="F142" s="1106"/>
      <c r="G142" s="1107"/>
      <c r="H142" s="1107"/>
      <c r="I142" s="1065"/>
      <c r="J142" s="1098"/>
      <c r="K142" s="1079"/>
      <c r="L142" s="1080"/>
      <c r="M142" s="1119"/>
      <c r="N142" s="1120"/>
      <c r="O142" s="373"/>
      <c r="Q142" s="403">
        <f>G142+I142</f>
        <v>0</v>
      </c>
    </row>
    <row r="143" spans="1:17" s="344" customFormat="1" ht="41.1" customHeight="1" thickTop="1">
      <c r="A143" s="3"/>
      <c r="B143" s="2" t="s">
        <v>1281</v>
      </c>
      <c r="C143" s="1068" t="s">
        <v>1733</v>
      </c>
      <c r="D143" s="1069"/>
      <c r="E143" s="1068" t="s">
        <v>1734</v>
      </c>
      <c r="F143" s="1069"/>
      <c r="G143" s="1068" t="s">
        <v>1735</v>
      </c>
      <c r="H143" s="1070"/>
      <c r="I143" s="1127" t="s">
        <v>1936</v>
      </c>
      <c r="J143" s="1128"/>
      <c r="K143" s="1114" t="s">
        <v>1939</v>
      </c>
      <c r="L143" s="1114"/>
      <c r="M143" s="1112" t="s">
        <v>1938</v>
      </c>
      <c r="N143" s="1113"/>
      <c r="O143" s="373"/>
      <c r="Q143" s="402"/>
    </row>
    <row r="144" spans="1:17" s="344" customFormat="1" ht="16.5" customHeight="1" thickBot="1">
      <c r="A144" s="3"/>
      <c r="B144" s="2" t="s">
        <v>1284</v>
      </c>
      <c r="C144" s="1079"/>
      <c r="D144" s="1080"/>
      <c r="E144" s="1079"/>
      <c r="F144" s="1080"/>
      <c r="G144" s="1079"/>
      <c r="H144" s="1094"/>
      <c r="I144" s="1107"/>
      <c r="J144" s="1107"/>
      <c r="K144" s="1080"/>
      <c r="L144" s="1107"/>
      <c r="M144" s="1123">
        <f>IF(ISNUMBER(O144)=TRUE,O144,"非該当")</f>
        <v>0</v>
      </c>
      <c r="N144" s="1124"/>
      <c r="O144" s="373">
        <f>C142+G142+I142+K142+M142+C144+E144+G144+I144</f>
        <v>0</v>
      </c>
      <c r="Q144" s="402"/>
    </row>
    <row r="145" spans="1:17" s="359" customFormat="1" ht="16.5" customHeight="1" thickTop="1">
      <c r="A145" s="1"/>
      <c r="B145" s="1"/>
      <c r="C145" s="1"/>
      <c r="D145" s="1"/>
      <c r="E145" s="1"/>
      <c r="F145" s="4"/>
      <c r="G145" s="35"/>
      <c r="H145" s="123"/>
      <c r="I145" s="123"/>
      <c r="J145" s="104"/>
      <c r="K145" s="123"/>
      <c r="L145" s="123"/>
      <c r="M145" s="123"/>
      <c r="N145" s="35"/>
      <c r="O145" s="373"/>
      <c r="P145" s="344"/>
      <c r="Q145" s="401"/>
    </row>
    <row r="146" spans="1:17" s="375" customFormat="1" ht="16.5" customHeight="1">
      <c r="A146" s="34">
        <v>15</v>
      </c>
      <c r="B146" s="31" t="s">
        <v>1323</v>
      </c>
      <c r="C146" s="664"/>
      <c r="D146" s="664"/>
      <c r="E146" s="664"/>
      <c r="F146" s="664"/>
      <c r="G146" s="664"/>
      <c r="H146" s="1111" t="s">
        <v>1124</v>
      </c>
      <c r="I146" s="1111"/>
      <c r="J146" s="1115"/>
      <c r="K146" s="1115"/>
      <c r="L146" s="1115"/>
      <c r="M146" s="1110"/>
      <c r="N146" s="1110"/>
      <c r="O146" s="377" t="s">
        <v>1356</v>
      </c>
      <c r="P146" s="382"/>
      <c r="Q146" s="400"/>
    </row>
    <row r="147" spans="1:17" s="359" customFormat="1" ht="16.5" customHeight="1">
      <c r="A147" s="1"/>
      <c r="B147" s="39" t="s">
        <v>1280</v>
      </c>
      <c r="C147" s="1116"/>
      <c r="D147" s="1116"/>
      <c r="E147" s="1117" t="s">
        <v>1430</v>
      </c>
      <c r="F147" s="1117"/>
      <c r="G147" s="664"/>
      <c r="H147" s="664"/>
      <c r="I147" s="664"/>
      <c r="J147" s="664"/>
      <c r="K147" s="664"/>
      <c r="L147" s="664"/>
      <c r="M147" s="1110"/>
      <c r="N147" s="1110"/>
      <c r="O147" s="378" t="s">
        <v>1357</v>
      </c>
      <c r="P147" s="382"/>
      <c r="Q147" s="401"/>
    </row>
    <row r="148" spans="1:17" s="375" customFormat="1" ht="16.5" customHeight="1">
      <c r="A148" s="1"/>
      <c r="B148" s="1125" t="s">
        <v>1205</v>
      </c>
      <c r="C148" s="2" t="s">
        <v>1210</v>
      </c>
      <c r="D148" s="1109"/>
      <c r="E148" s="1109"/>
      <c r="F148" s="1109"/>
      <c r="G148" s="1109"/>
      <c r="H148" s="1109"/>
      <c r="I148" s="1109"/>
      <c r="J148" s="1109"/>
      <c r="K148" s="1109"/>
      <c r="L148" s="1109"/>
      <c r="M148" s="1110"/>
      <c r="N148" s="1110"/>
      <c r="O148" s="376"/>
      <c r="P148" s="382"/>
      <c r="Q148" s="400"/>
    </row>
    <row r="149" spans="1:17" s="375" customFormat="1" ht="16.5" customHeight="1" thickBot="1">
      <c r="A149" s="1"/>
      <c r="B149" s="1126"/>
      <c r="C149" s="2" t="s">
        <v>1211</v>
      </c>
      <c r="D149" s="1109"/>
      <c r="E149" s="1109"/>
      <c r="F149" s="1109"/>
      <c r="G149" s="1109"/>
      <c r="H149" s="1109"/>
      <c r="I149" s="1109"/>
      <c r="J149" s="1109"/>
      <c r="K149" s="1109"/>
      <c r="L149" s="1109"/>
      <c r="M149" s="1110"/>
      <c r="N149" s="1110"/>
      <c r="O149" s="376"/>
      <c r="P149" s="382"/>
      <c r="Q149" s="400"/>
    </row>
    <row r="150" spans="1:17" s="359" customFormat="1" ht="16.5" hidden="1" customHeight="1">
      <c r="A150" s="1"/>
      <c r="B150" s="40"/>
      <c r="C150" s="1118"/>
      <c r="D150" s="1118"/>
      <c r="E150" s="1118"/>
      <c r="F150" s="1118"/>
      <c r="G150" s="1118"/>
      <c r="H150" s="1118"/>
      <c r="I150" s="1118"/>
      <c r="J150" s="1118"/>
      <c r="K150" s="1118"/>
      <c r="L150" s="1118"/>
      <c r="M150" s="451"/>
      <c r="N150" s="451"/>
      <c r="O150" s="378"/>
      <c r="P150" s="382"/>
      <c r="Q150" s="401"/>
    </row>
    <row r="151" spans="1:17" s="344" customFormat="1" ht="41.1" customHeight="1" thickTop="1">
      <c r="A151" s="3"/>
      <c r="B151" s="32" t="s">
        <v>1281</v>
      </c>
      <c r="C151" s="1101" t="s">
        <v>1933</v>
      </c>
      <c r="D151" s="1102"/>
      <c r="E151" s="1103"/>
      <c r="F151" s="1104"/>
      <c r="G151" s="1099" t="s">
        <v>930</v>
      </c>
      <c r="H151" s="1100"/>
      <c r="I151" s="1121" t="s">
        <v>1282</v>
      </c>
      <c r="J151" s="1122"/>
      <c r="K151" s="1101" t="s">
        <v>1843</v>
      </c>
      <c r="L151" s="1108"/>
      <c r="M151" s="1101" t="s">
        <v>1283</v>
      </c>
      <c r="N151" s="1108"/>
      <c r="O151" s="373"/>
      <c r="P151" s="382"/>
      <c r="Q151" s="402"/>
    </row>
    <row r="152" spans="1:17" s="344" customFormat="1" ht="16.5" customHeight="1" thickBot="1">
      <c r="A152" s="3"/>
      <c r="B152" s="33" t="s">
        <v>1284</v>
      </c>
      <c r="C152" s="1079"/>
      <c r="D152" s="1094"/>
      <c r="E152" s="1105"/>
      <c r="F152" s="1106"/>
      <c r="G152" s="1107"/>
      <c r="H152" s="1107"/>
      <c r="I152" s="1065"/>
      <c r="J152" s="1098"/>
      <c r="K152" s="1079"/>
      <c r="L152" s="1080"/>
      <c r="M152" s="1119"/>
      <c r="N152" s="1120"/>
      <c r="O152" s="373"/>
      <c r="Q152" s="403">
        <f>G152+I152</f>
        <v>0</v>
      </c>
    </row>
    <row r="153" spans="1:17" s="344" customFormat="1" ht="41.1" customHeight="1" thickTop="1">
      <c r="A153" s="3"/>
      <c r="B153" s="2" t="s">
        <v>1281</v>
      </c>
      <c r="C153" s="1068" t="s">
        <v>1733</v>
      </c>
      <c r="D153" s="1069"/>
      <c r="E153" s="1068" t="s">
        <v>1734</v>
      </c>
      <c r="F153" s="1069"/>
      <c r="G153" s="1068" t="s">
        <v>1735</v>
      </c>
      <c r="H153" s="1070"/>
      <c r="I153" s="1127" t="s">
        <v>1936</v>
      </c>
      <c r="J153" s="1128"/>
      <c r="K153" s="1114" t="s">
        <v>1939</v>
      </c>
      <c r="L153" s="1114"/>
      <c r="M153" s="1112" t="s">
        <v>1938</v>
      </c>
      <c r="N153" s="1113"/>
      <c r="O153" s="373"/>
      <c r="Q153" s="402"/>
    </row>
    <row r="154" spans="1:17" s="344" customFormat="1" ht="16.5" customHeight="1" thickBot="1">
      <c r="A154" s="3"/>
      <c r="B154" s="2" t="s">
        <v>1284</v>
      </c>
      <c r="C154" s="1079"/>
      <c r="D154" s="1080"/>
      <c r="E154" s="1079"/>
      <c r="F154" s="1080"/>
      <c r="G154" s="1079"/>
      <c r="H154" s="1094"/>
      <c r="I154" s="1107"/>
      <c r="J154" s="1107"/>
      <c r="K154" s="1080"/>
      <c r="L154" s="1107"/>
      <c r="M154" s="1123">
        <f>IF(ISNUMBER(O154)=TRUE,O154,"非該当")</f>
        <v>0</v>
      </c>
      <c r="N154" s="1124"/>
      <c r="O154" s="373">
        <f>C152+G152+I152+K152+M152+C154+E154+G154+I154</f>
        <v>0</v>
      </c>
      <c r="Q154" s="402"/>
    </row>
    <row r="155" spans="1:17" s="359" customFormat="1" ht="16.5" customHeight="1" thickTop="1">
      <c r="A155" s="1"/>
      <c r="B155" s="1"/>
      <c r="C155" s="1"/>
      <c r="D155" s="1"/>
      <c r="E155" s="1"/>
      <c r="F155" s="4"/>
      <c r="G155" s="35"/>
      <c r="H155" s="123"/>
      <c r="I155" s="123"/>
      <c r="J155" s="104"/>
      <c r="K155" s="123"/>
      <c r="L155" s="123"/>
      <c r="M155" s="123"/>
      <c r="N155" s="35"/>
      <c r="O155" s="373"/>
      <c r="P155" s="344"/>
      <c r="Q155" s="401"/>
    </row>
    <row r="156" spans="1:17" s="375" customFormat="1" ht="16.5" customHeight="1">
      <c r="A156" s="34">
        <v>16</v>
      </c>
      <c r="B156" s="31" t="s">
        <v>1323</v>
      </c>
      <c r="C156" s="664"/>
      <c r="D156" s="664"/>
      <c r="E156" s="664"/>
      <c r="F156" s="664"/>
      <c r="G156" s="664"/>
      <c r="H156" s="1111" t="s">
        <v>1124</v>
      </c>
      <c r="I156" s="1111"/>
      <c r="J156" s="1115"/>
      <c r="K156" s="1115"/>
      <c r="L156" s="1115"/>
      <c r="M156" s="1110"/>
      <c r="N156" s="1110"/>
      <c r="O156" s="377" t="s">
        <v>1358</v>
      </c>
      <c r="P156" s="382"/>
      <c r="Q156" s="400"/>
    </row>
    <row r="157" spans="1:17" s="359" customFormat="1" ht="16.5" customHeight="1">
      <c r="A157" s="1"/>
      <c r="B157" s="39" t="s">
        <v>1280</v>
      </c>
      <c r="C157" s="1116"/>
      <c r="D157" s="1116"/>
      <c r="E157" s="1117" t="s">
        <v>1430</v>
      </c>
      <c r="F157" s="1117"/>
      <c r="G157" s="664"/>
      <c r="H157" s="664"/>
      <c r="I157" s="664"/>
      <c r="J157" s="664"/>
      <c r="K157" s="664"/>
      <c r="L157" s="664"/>
      <c r="M157" s="1110"/>
      <c r="N157" s="1110"/>
      <c r="O157" s="378" t="s">
        <v>1359</v>
      </c>
      <c r="P157" s="382"/>
      <c r="Q157" s="401"/>
    </row>
    <row r="158" spans="1:17" s="375" customFormat="1" ht="16.5" customHeight="1">
      <c r="A158" s="1"/>
      <c r="B158" s="1125" t="s">
        <v>1205</v>
      </c>
      <c r="C158" s="2" t="s">
        <v>1210</v>
      </c>
      <c r="D158" s="1109"/>
      <c r="E158" s="1109"/>
      <c r="F158" s="1109"/>
      <c r="G158" s="1109"/>
      <c r="H158" s="1109"/>
      <c r="I158" s="1109"/>
      <c r="J158" s="1109"/>
      <c r="K158" s="1109"/>
      <c r="L158" s="1109"/>
      <c r="M158" s="1110"/>
      <c r="N158" s="1110"/>
      <c r="O158" s="376"/>
      <c r="P158" s="382"/>
      <c r="Q158" s="400"/>
    </row>
    <row r="159" spans="1:17" s="375" customFormat="1" ht="16.5" customHeight="1" thickBot="1">
      <c r="A159" s="1"/>
      <c r="B159" s="1126"/>
      <c r="C159" s="2" t="s">
        <v>1211</v>
      </c>
      <c r="D159" s="1109"/>
      <c r="E159" s="1109"/>
      <c r="F159" s="1109"/>
      <c r="G159" s="1109"/>
      <c r="H159" s="1109"/>
      <c r="I159" s="1109"/>
      <c r="J159" s="1109"/>
      <c r="K159" s="1109"/>
      <c r="L159" s="1109"/>
      <c r="M159" s="1110"/>
      <c r="N159" s="1110"/>
      <c r="O159" s="376"/>
      <c r="P159" s="382"/>
      <c r="Q159" s="400"/>
    </row>
    <row r="160" spans="1:17" s="359" customFormat="1" ht="16.5" hidden="1" customHeight="1">
      <c r="A160" s="1"/>
      <c r="B160" s="40"/>
      <c r="C160" s="1118"/>
      <c r="D160" s="1118"/>
      <c r="E160" s="1118"/>
      <c r="F160" s="1118"/>
      <c r="G160" s="1118"/>
      <c r="H160" s="1118"/>
      <c r="I160" s="1118"/>
      <c r="J160" s="1118"/>
      <c r="K160" s="1118"/>
      <c r="L160" s="1118"/>
      <c r="M160" s="451"/>
      <c r="N160" s="451"/>
      <c r="O160" s="378"/>
      <c r="P160" s="382"/>
      <c r="Q160" s="401"/>
    </row>
    <row r="161" spans="1:17" s="344" customFormat="1" ht="41.1" customHeight="1" thickTop="1">
      <c r="A161" s="3"/>
      <c r="B161" s="32" t="s">
        <v>1281</v>
      </c>
      <c r="C161" s="1101" t="s">
        <v>1933</v>
      </c>
      <c r="D161" s="1102"/>
      <c r="E161" s="1103"/>
      <c r="F161" s="1104"/>
      <c r="G161" s="1099" t="s">
        <v>930</v>
      </c>
      <c r="H161" s="1100"/>
      <c r="I161" s="1121" t="s">
        <v>1282</v>
      </c>
      <c r="J161" s="1122"/>
      <c r="K161" s="1101" t="s">
        <v>1843</v>
      </c>
      <c r="L161" s="1108"/>
      <c r="M161" s="1101" t="s">
        <v>1283</v>
      </c>
      <c r="N161" s="1108"/>
      <c r="O161" s="373"/>
      <c r="P161" s="382"/>
      <c r="Q161" s="402"/>
    </row>
    <row r="162" spans="1:17" s="344" customFormat="1" ht="16.5" customHeight="1" thickBot="1">
      <c r="A162" s="3"/>
      <c r="B162" s="33" t="s">
        <v>1284</v>
      </c>
      <c r="C162" s="1079"/>
      <c r="D162" s="1094"/>
      <c r="E162" s="1105"/>
      <c r="F162" s="1106"/>
      <c r="G162" s="1107"/>
      <c r="H162" s="1107"/>
      <c r="I162" s="1065"/>
      <c r="J162" s="1098"/>
      <c r="K162" s="1079"/>
      <c r="L162" s="1080"/>
      <c r="M162" s="1119"/>
      <c r="N162" s="1120"/>
      <c r="O162" s="373"/>
      <c r="Q162" s="403">
        <f>G162+I162</f>
        <v>0</v>
      </c>
    </row>
    <row r="163" spans="1:17" s="344" customFormat="1" ht="41.1" customHeight="1" thickTop="1">
      <c r="A163" s="3"/>
      <c r="B163" s="2" t="s">
        <v>1281</v>
      </c>
      <c r="C163" s="1068" t="s">
        <v>1733</v>
      </c>
      <c r="D163" s="1069"/>
      <c r="E163" s="1068" t="s">
        <v>1734</v>
      </c>
      <c r="F163" s="1069"/>
      <c r="G163" s="1068" t="s">
        <v>1735</v>
      </c>
      <c r="H163" s="1070"/>
      <c r="I163" s="1127" t="s">
        <v>1936</v>
      </c>
      <c r="J163" s="1128"/>
      <c r="K163" s="1114" t="s">
        <v>1939</v>
      </c>
      <c r="L163" s="1114"/>
      <c r="M163" s="1112" t="s">
        <v>1938</v>
      </c>
      <c r="N163" s="1113"/>
      <c r="O163" s="373"/>
      <c r="Q163" s="402"/>
    </row>
    <row r="164" spans="1:17" s="344" customFormat="1" ht="16.5" customHeight="1" thickBot="1">
      <c r="A164" s="3"/>
      <c r="B164" s="2" t="s">
        <v>1284</v>
      </c>
      <c r="C164" s="1079"/>
      <c r="D164" s="1080"/>
      <c r="E164" s="1079"/>
      <c r="F164" s="1080"/>
      <c r="G164" s="1079"/>
      <c r="H164" s="1094"/>
      <c r="I164" s="1107"/>
      <c r="J164" s="1107"/>
      <c r="K164" s="1080"/>
      <c r="L164" s="1107"/>
      <c r="M164" s="1123">
        <f>IF(ISNUMBER(O164)=TRUE,O164,"非該当")</f>
        <v>0</v>
      </c>
      <c r="N164" s="1124"/>
      <c r="O164" s="373">
        <f>C162+G162+I162+K162+M162+C164+E164+G164+I164</f>
        <v>0</v>
      </c>
      <c r="Q164" s="402"/>
    </row>
    <row r="165" spans="1:17" s="359" customFormat="1" ht="16.5" customHeight="1" thickTop="1">
      <c r="A165" s="1"/>
      <c r="B165" s="1"/>
      <c r="C165" s="1"/>
      <c r="D165" s="1"/>
      <c r="E165" s="1"/>
      <c r="F165" s="4"/>
      <c r="G165" s="35"/>
      <c r="H165" s="123"/>
      <c r="I165" s="123"/>
      <c r="J165" s="104"/>
      <c r="K165" s="123"/>
      <c r="L165" s="123"/>
      <c r="M165" s="123"/>
      <c r="N165" s="35"/>
      <c r="O165" s="373"/>
      <c r="P165" s="344"/>
      <c r="Q165" s="401"/>
    </row>
    <row r="166" spans="1:17" s="375" customFormat="1" ht="16.5" customHeight="1">
      <c r="A166" s="34">
        <v>17</v>
      </c>
      <c r="B166" s="31" t="s">
        <v>1323</v>
      </c>
      <c r="C166" s="664"/>
      <c r="D166" s="664"/>
      <c r="E166" s="664"/>
      <c r="F166" s="664"/>
      <c r="G166" s="664"/>
      <c r="H166" s="1111" t="s">
        <v>1124</v>
      </c>
      <c r="I166" s="1111"/>
      <c r="J166" s="1115"/>
      <c r="K166" s="1115"/>
      <c r="L166" s="1115"/>
      <c r="M166" s="1110"/>
      <c r="N166" s="1110"/>
      <c r="O166" s="377" t="s">
        <v>1360</v>
      </c>
      <c r="P166" s="382"/>
      <c r="Q166" s="400"/>
    </row>
    <row r="167" spans="1:17" s="359" customFormat="1" ht="16.5" customHeight="1">
      <c r="A167" s="1"/>
      <c r="B167" s="39" t="s">
        <v>1280</v>
      </c>
      <c r="C167" s="1116"/>
      <c r="D167" s="1116"/>
      <c r="E167" s="1117" t="s">
        <v>1430</v>
      </c>
      <c r="F167" s="1117"/>
      <c r="G167" s="664"/>
      <c r="H167" s="664"/>
      <c r="I167" s="664"/>
      <c r="J167" s="664"/>
      <c r="K167" s="664"/>
      <c r="L167" s="664"/>
      <c r="M167" s="1110"/>
      <c r="N167" s="1110"/>
      <c r="O167" s="378" t="s">
        <v>1361</v>
      </c>
      <c r="P167" s="382"/>
      <c r="Q167" s="401"/>
    </row>
    <row r="168" spans="1:17" s="375" customFormat="1" ht="16.5" customHeight="1">
      <c r="A168" s="1"/>
      <c r="B168" s="1125" t="s">
        <v>1205</v>
      </c>
      <c r="C168" s="2" t="s">
        <v>1210</v>
      </c>
      <c r="D168" s="1109"/>
      <c r="E168" s="1109"/>
      <c r="F168" s="1109"/>
      <c r="G168" s="1109"/>
      <c r="H168" s="1109"/>
      <c r="I168" s="1109"/>
      <c r="J168" s="1109"/>
      <c r="K168" s="1109"/>
      <c r="L168" s="1109"/>
      <c r="M168" s="1110"/>
      <c r="N168" s="1110"/>
      <c r="O168" s="376"/>
      <c r="P168" s="382"/>
      <c r="Q168" s="400"/>
    </row>
    <row r="169" spans="1:17" s="375" customFormat="1" ht="16.5" customHeight="1" thickBot="1">
      <c r="A169" s="1"/>
      <c r="B169" s="1126"/>
      <c r="C169" s="2" t="s">
        <v>1211</v>
      </c>
      <c r="D169" s="1109"/>
      <c r="E169" s="1109"/>
      <c r="F169" s="1109"/>
      <c r="G169" s="1109"/>
      <c r="H169" s="1109"/>
      <c r="I169" s="1109"/>
      <c r="J169" s="1109"/>
      <c r="K169" s="1109"/>
      <c r="L169" s="1109"/>
      <c r="M169" s="1110"/>
      <c r="N169" s="1110"/>
      <c r="O169" s="376"/>
      <c r="P169" s="382"/>
      <c r="Q169" s="400"/>
    </row>
    <row r="170" spans="1:17" s="359" customFormat="1" ht="16.5" hidden="1" customHeight="1">
      <c r="A170" s="1"/>
      <c r="B170" s="40"/>
      <c r="C170" s="1118"/>
      <c r="D170" s="1118"/>
      <c r="E170" s="1118"/>
      <c r="F170" s="1118"/>
      <c r="G170" s="1118"/>
      <c r="H170" s="1118"/>
      <c r="I170" s="1118"/>
      <c r="J170" s="1118"/>
      <c r="K170" s="1118"/>
      <c r="L170" s="1118"/>
      <c r="M170" s="451"/>
      <c r="N170" s="451"/>
      <c r="O170" s="378"/>
      <c r="P170" s="382"/>
      <c r="Q170" s="401"/>
    </row>
    <row r="171" spans="1:17" s="344" customFormat="1" ht="41.1" customHeight="1" thickTop="1">
      <c r="A171" s="3"/>
      <c r="B171" s="32" t="s">
        <v>1281</v>
      </c>
      <c r="C171" s="1101" t="s">
        <v>1933</v>
      </c>
      <c r="D171" s="1102"/>
      <c r="E171" s="1103"/>
      <c r="F171" s="1104"/>
      <c r="G171" s="1099" t="s">
        <v>930</v>
      </c>
      <c r="H171" s="1100"/>
      <c r="I171" s="1121" t="s">
        <v>1282</v>
      </c>
      <c r="J171" s="1122"/>
      <c r="K171" s="1101" t="s">
        <v>1843</v>
      </c>
      <c r="L171" s="1108"/>
      <c r="M171" s="1101" t="s">
        <v>1283</v>
      </c>
      <c r="N171" s="1108"/>
      <c r="O171" s="373"/>
      <c r="P171" s="382"/>
      <c r="Q171" s="402"/>
    </row>
    <row r="172" spans="1:17" s="344" customFormat="1" ht="16.5" customHeight="1" thickBot="1">
      <c r="A172" s="3"/>
      <c r="B172" s="33" t="s">
        <v>1284</v>
      </c>
      <c r="C172" s="1079"/>
      <c r="D172" s="1094"/>
      <c r="E172" s="1105"/>
      <c r="F172" s="1106"/>
      <c r="G172" s="1107"/>
      <c r="H172" s="1107"/>
      <c r="I172" s="1065"/>
      <c r="J172" s="1098"/>
      <c r="K172" s="1079"/>
      <c r="L172" s="1080"/>
      <c r="M172" s="1119"/>
      <c r="N172" s="1120"/>
      <c r="O172" s="373"/>
      <c r="Q172" s="403">
        <f>G172+I172</f>
        <v>0</v>
      </c>
    </row>
    <row r="173" spans="1:17" s="344" customFormat="1" ht="41.1" customHeight="1" thickTop="1">
      <c r="A173" s="3"/>
      <c r="B173" s="2" t="s">
        <v>1281</v>
      </c>
      <c r="C173" s="1068" t="s">
        <v>1733</v>
      </c>
      <c r="D173" s="1069"/>
      <c r="E173" s="1068" t="s">
        <v>1734</v>
      </c>
      <c r="F173" s="1069"/>
      <c r="G173" s="1068" t="s">
        <v>1735</v>
      </c>
      <c r="H173" s="1070"/>
      <c r="I173" s="1127" t="s">
        <v>1936</v>
      </c>
      <c r="J173" s="1128"/>
      <c r="K173" s="1114" t="s">
        <v>1939</v>
      </c>
      <c r="L173" s="1114"/>
      <c r="M173" s="1112" t="s">
        <v>1938</v>
      </c>
      <c r="N173" s="1113"/>
      <c r="O173" s="373"/>
      <c r="Q173" s="402"/>
    </row>
    <row r="174" spans="1:17" s="344" customFormat="1" ht="16.5" customHeight="1" thickBot="1">
      <c r="A174" s="3"/>
      <c r="B174" s="2" t="s">
        <v>1284</v>
      </c>
      <c r="C174" s="1079"/>
      <c r="D174" s="1080"/>
      <c r="E174" s="1079"/>
      <c r="F174" s="1080"/>
      <c r="G174" s="1079"/>
      <c r="H174" s="1094"/>
      <c r="I174" s="1107"/>
      <c r="J174" s="1107"/>
      <c r="K174" s="1080"/>
      <c r="L174" s="1107"/>
      <c r="M174" s="1123">
        <f>IF(ISNUMBER(O174)=TRUE,O174,"非該当")</f>
        <v>0</v>
      </c>
      <c r="N174" s="1124"/>
      <c r="O174" s="373">
        <f>C172+G172+I172+K172+M172+C174+E174+G174+I174</f>
        <v>0</v>
      </c>
      <c r="Q174" s="402"/>
    </row>
    <row r="175" spans="1:17" s="359" customFormat="1" ht="16.5" customHeight="1" thickTop="1">
      <c r="A175" s="1"/>
      <c r="B175" s="1"/>
      <c r="C175" s="1"/>
      <c r="D175" s="1"/>
      <c r="E175" s="1"/>
      <c r="F175" s="4"/>
      <c r="G175" s="35"/>
      <c r="H175" s="123"/>
      <c r="I175" s="123"/>
      <c r="J175" s="104"/>
      <c r="K175" s="123"/>
      <c r="L175" s="123"/>
      <c r="M175" s="123"/>
      <c r="N175" s="35"/>
      <c r="O175" s="373"/>
      <c r="P175" s="344"/>
      <c r="Q175" s="401"/>
    </row>
    <row r="176" spans="1:17" s="375" customFormat="1" ht="16.5" customHeight="1">
      <c r="A176" s="34">
        <v>18</v>
      </c>
      <c r="B176" s="31" t="s">
        <v>1323</v>
      </c>
      <c r="C176" s="664"/>
      <c r="D176" s="664"/>
      <c r="E176" s="664"/>
      <c r="F176" s="664"/>
      <c r="G176" s="664"/>
      <c r="H176" s="1111" t="s">
        <v>1124</v>
      </c>
      <c r="I176" s="1111"/>
      <c r="J176" s="1115"/>
      <c r="K176" s="1115"/>
      <c r="L176" s="1115"/>
      <c r="M176" s="1110"/>
      <c r="N176" s="1110"/>
      <c r="O176" s="377" t="s">
        <v>1362</v>
      </c>
      <c r="P176" s="382"/>
      <c r="Q176" s="400"/>
    </row>
    <row r="177" spans="1:17" s="359" customFormat="1" ht="16.5" customHeight="1">
      <c r="A177" s="1"/>
      <c r="B177" s="39" t="s">
        <v>1280</v>
      </c>
      <c r="C177" s="1116"/>
      <c r="D177" s="1116"/>
      <c r="E177" s="1117" t="s">
        <v>1430</v>
      </c>
      <c r="F177" s="1117"/>
      <c r="G177" s="664"/>
      <c r="H177" s="664"/>
      <c r="I177" s="664"/>
      <c r="J177" s="664"/>
      <c r="K177" s="664"/>
      <c r="L177" s="664"/>
      <c r="M177" s="1110"/>
      <c r="N177" s="1110"/>
      <c r="O177" s="378" t="s">
        <v>1363</v>
      </c>
      <c r="P177" s="382"/>
      <c r="Q177" s="401"/>
    </row>
    <row r="178" spans="1:17" s="375" customFormat="1" ht="16.5" customHeight="1">
      <c r="A178" s="1"/>
      <c r="B178" s="1125" t="s">
        <v>1205</v>
      </c>
      <c r="C178" s="2" t="s">
        <v>1210</v>
      </c>
      <c r="D178" s="1109"/>
      <c r="E178" s="1109"/>
      <c r="F178" s="1109"/>
      <c r="G178" s="1109"/>
      <c r="H178" s="1109"/>
      <c r="I178" s="1109"/>
      <c r="J178" s="1109"/>
      <c r="K178" s="1109"/>
      <c r="L178" s="1109"/>
      <c r="M178" s="1110"/>
      <c r="N178" s="1110"/>
      <c r="O178" s="376"/>
      <c r="P178" s="382"/>
      <c r="Q178" s="400"/>
    </row>
    <row r="179" spans="1:17" s="375" customFormat="1" ht="16.5" customHeight="1" thickBot="1">
      <c r="A179" s="1"/>
      <c r="B179" s="1126"/>
      <c r="C179" s="2" t="s">
        <v>1211</v>
      </c>
      <c r="D179" s="1109"/>
      <c r="E179" s="1109"/>
      <c r="F179" s="1109"/>
      <c r="G179" s="1109"/>
      <c r="H179" s="1109"/>
      <c r="I179" s="1109"/>
      <c r="J179" s="1109"/>
      <c r="K179" s="1109"/>
      <c r="L179" s="1109"/>
      <c r="M179" s="1110"/>
      <c r="N179" s="1110"/>
      <c r="O179" s="376"/>
      <c r="P179" s="382"/>
      <c r="Q179" s="400"/>
    </row>
    <row r="180" spans="1:17" s="359" customFormat="1" ht="16.5" hidden="1" customHeight="1">
      <c r="A180" s="1"/>
      <c r="B180" s="40"/>
      <c r="C180" s="1118"/>
      <c r="D180" s="1118"/>
      <c r="E180" s="1118"/>
      <c r="F180" s="1118"/>
      <c r="G180" s="1118"/>
      <c r="H180" s="1118"/>
      <c r="I180" s="1118"/>
      <c r="J180" s="1118"/>
      <c r="K180" s="1118"/>
      <c r="L180" s="1118"/>
      <c r="M180" s="451"/>
      <c r="N180" s="451"/>
      <c r="O180" s="378"/>
      <c r="P180" s="382"/>
      <c r="Q180" s="401"/>
    </row>
    <row r="181" spans="1:17" s="344" customFormat="1" ht="41.1" customHeight="1" thickTop="1">
      <c r="A181" s="3"/>
      <c r="B181" s="32" t="s">
        <v>1281</v>
      </c>
      <c r="C181" s="1101" t="s">
        <v>1933</v>
      </c>
      <c r="D181" s="1102"/>
      <c r="E181" s="1103"/>
      <c r="F181" s="1104"/>
      <c r="G181" s="1099" t="s">
        <v>930</v>
      </c>
      <c r="H181" s="1100"/>
      <c r="I181" s="1121" t="s">
        <v>1282</v>
      </c>
      <c r="J181" s="1122"/>
      <c r="K181" s="1101" t="s">
        <v>1843</v>
      </c>
      <c r="L181" s="1108"/>
      <c r="M181" s="1101" t="s">
        <v>1283</v>
      </c>
      <c r="N181" s="1108"/>
      <c r="O181" s="373"/>
      <c r="P181" s="382"/>
      <c r="Q181" s="402"/>
    </row>
    <row r="182" spans="1:17" s="344" customFormat="1" ht="16.5" customHeight="1" thickBot="1">
      <c r="A182" s="3"/>
      <c r="B182" s="33" t="s">
        <v>1284</v>
      </c>
      <c r="C182" s="1079"/>
      <c r="D182" s="1094"/>
      <c r="E182" s="1105"/>
      <c r="F182" s="1106"/>
      <c r="G182" s="1107"/>
      <c r="H182" s="1107"/>
      <c r="I182" s="1065"/>
      <c r="J182" s="1098"/>
      <c r="K182" s="1079"/>
      <c r="L182" s="1080"/>
      <c r="M182" s="1119"/>
      <c r="N182" s="1120"/>
      <c r="O182" s="373"/>
      <c r="Q182" s="403">
        <f>G182+I182</f>
        <v>0</v>
      </c>
    </row>
    <row r="183" spans="1:17" s="344" customFormat="1" ht="41.1" customHeight="1" thickTop="1">
      <c r="A183" s="3"/>
      <c r="B183" s="2" t="s">
        <v>1281</v>
      </c>
      <c r="C183" s="1068" t="s">
        <v>1733</v>
      </c>
      <c r="D183" s="1069"/>
      <c r="E183" s="1068" t="s">
        <v>1734</v>
      </c>
      <c r="F183" s="1069"/>
      <c r="G183" s="1068" t="s">
        <v>1735</v>
      </c>
      <c r="H183" s="1070"/>
      <c r="I183" s="1127" t="s">
        <v>1936</v>
      </c>
      <c r="J183" s="1128"/>
      <c r="K183" s="1114" t="s">
        <v>1939</v>
      </c>
      <c r="L183" s="1114"/>
      <c r="M183" s="1112" t="s">
        <v>1938</v>
      </c>
      <c r="N183" s="1113"/>
      <c r="O183" s="373"/>
      <c r="Q183" s="402"/>
    </row>
    <row r="184" spans="1:17" s="344" customFormat="1" ht="16.5" customHeight="1" thickBot="1">
      <c r="A184" s="3"/>
      <c r="B184" s="2" t="s">
        <v>1284</v>
      </c>
      <c r="C184" s="1079"/>
      <c r="D184" s="1080"/>
      <c r="E184" s="1079"/>
      <c r="F184" s="1080"/>
      <c r="G184" s="1079"/>
      <c r="H184" s="1094"/>
      <c r="I184" s="1107"/>
      <c r="J184" s="1107"/>
      <c r="K184" s="1080"/>
      <c r="L184" s="1107"/>
      <c r="M184" s="1123">
        <f>IF(ISNUMBER(O184)=TRUE,O184,"非該当")</f>
        <v>0</v>
      </c>
      <c r="N184" s="1124"/>
      <c r="O184" s="373">
        <f>C182+G182+I182+K182+M182+C184+E184+G184+I184</f>
        <v>0</v>
      </c>
      <c r="Q184" s="402"/>
    </row>
    <row r="185" spans="1:17" s="359" customFormat="1" ht="16.5" customHeight="1" thickTop="1">
      <c r="A185" s="1"/>
      <c r="B185" s="1"/>
      <c r="C185" s="1"/>
      <c r="D185" s="1"/>
      <c r="E185" s="1"/>
      <c r="F185" s="4"/>
      <c r="G185" s="35"/>
      <c r="H185" s="123"/>
      <c r="I185" s="123"/>
      <c r="J185" s="104"/>
      <c r="K185" s="123"/>
      <c r="L185" s="123"/>
      <c r="M185" s="123"/>
      <c r="N185" s="35"/>
      <c r="O185" s="373"/>
      <c r="P185" s="344"/>
      <c r="Q185" s="401"/>
    </row>
    <row r="186" spans="1:17" s="375" customFormat="1" ht="16.5" customHeight="1">
      <c r="A186" s="34">
        <v>19</v>
      </c>
      <c r="B186" s="31" t="s">
        <v>1323</v>
      </c>
      <c r="C186" s="664"/>
      <c r="D186" s="664"/>
      <c r="E186" s="664"/>
      <c r="F186" s="664"/>
      <c r="G186" s="664"/>
      <c r="H186" s="1111" t="s">
        <v>1124</v>
      </c>
      <c r="I186" s="1111"/>
      <c r="J186" s="1115"/>
      <c r="K186" s="1115"/>
      <c r="L186" s="1115"/>
      <c r="M186" s="1110"/>
      <c r="N186" s="1110"/>
      <c r="O186" s="377" t="s">
        <v>1364</v>
      </c>
      <c r="P186" s="382"/>
      <c r="Q186" s="400"/>
    </row>
    <row r="187" spans="1:17" s="359" customFormat="1" ht="16.5" customHeight="1">
      <c r="A187" s="1"/>
      <c r="B187" s="39" t="s">
        <v>1280</v>
      </c>
      <c r="C187" s="1116"/>
      <c r="D187" s="1116"/>
      <c r="E187" s="1117" t="s">
        <v>1430</v>
      </c>
      <c r="F187" s="1117"/>
      <c r="G187" s="664"/>
      <c r="H187" s="664"/>
      <c r="I187" s="664"/>
      <c r="J187" s="664"/>
      <c r="K187" s="664"/>
      <c r="L187" s="664"/>
      <c r="M187" s="1110"/>
      <c r="N187" s="1110"/>
      <c r="O187" s="378" t="s">
        <v>1365</v>
      </c>
      <c r="P187" s="382"/>
      <c r="Q187" s="401"/>
    </row>
    <row r="188" spans="1:17" s="375" customFormat="1" ht="16.5" customHeight="1">
      <c r="A188" s="1"/>
      <c r="B188" s="1125" t="s">
        <v>1205</v>
      </c>
      <c r="C188" s="2" t="s">
        <v>1210</v>
      </c>
      <c r="D188" s="1109"/>
      <c r="E188" s="1109"/>
      <c r="F188" s="1109"/>
      <c r="G188" s="1109"/>
      <c r="H188" s="1109"/>
      <c r="I188" s="1109"/>
      <c r="J188" s="1109"/>
      <c r="K188" s="1109"/>
      <c r="L188" s="1109"/>
      <c r="M188" s="1110"/>
      <c r="N188" s="1110"/>
      <c r="O188" s="376"/>
      <c r="P188" s="382"/>
      <c r="Q188" s="400"/>
    </row>
    <row r="189" spans="1:17" s="375" customFormat="1" ht="16.5" customHeight="1" thickBot="1">
      <c r="A189" s="1"/>
      <c r="B189" s="1126"/>
      <c r="C189" s="2" t="s">
        <v>1211</v>
      </c>
      <c r="D189" s="1109"/>
      <c r="E189" s="1109"/>
      <c r="F189" s="1109"/>
      <c r="G189" s="1109"/>
      <c r="H189" s="1109"/>
      <c r="I189" s="1109"/>
      <c r="J189" s="1109"/>
      <c r="K189" s="1109"/>
      <c r="L189" s="1109"/>
      <c r="M189" s="1110"/>
      <c r="N189" s="1110"/>
      <c r="O189" s="376"/>
      <c r="P189" s="382"/>
      <c r="Q189" s="400"/>
    </row>
    <row r="190" spans="1:17" s="359" customFormat="1" ht="16.5" hidden="1" customHeight="1">
      <c r="A190" s="1"/>
      <c r="B190" s="40"/>
      <c r="C190" s="1118"/>
      <c r="D190" s="1118"/>
      <c r="E190" s="1118"/>
      <c r="F190" s="1118"/>
      <c r="G190" s="1118"/>
      <c r="H190" s="1118"/>
      <c r="I190" s="1118"/>
      <c r="J190" s="1118"/>
      <c r="K190" s="1118"/>
      <c r="L190" s="1118"/>
      <c r="M190" s="451"/>
      <c r="N190" s="451"/>
      <c r="O190" s="378"/>
      <c r="P190" s="382"/>
      <c r="Q190" s="401"/>
    </row>
    <row r="191" spans="1:17" s="344" customFormat="1" ht="41.1" customHeight="1" thickTop="1">
      <c r="A191" s="3"/>
      <c r="B191" s="32" t="s">
        <v>1281</v>
      </c>
      <c r="C191" s="1101" t="s">
        <v>1933</v>
      </c>
      <c r="D191" s="1102"/>
      <c r="E191" s="1103"/>
      <c r="F191" s="1104"/>
      <c r="G191" s="1099" t="s">
        <v>930</v>
      </c>
      <c r="H191" s="1100"/>
      <c r="I191" s="1121" t="s">
        <v>1282</v>
      </c>
      <c r="J191" s="1122"/>
      <c r="K191" s="1101" t="s">
        <v>1843</v>
      </c>
      <c r="L191" s="1108"/>
      <c r="M191" s="1101" t="s">
        <v>1283</v>
      </c>
      <c r="N191" s="1108"/>
      <c r="O191" s="373"/>
      <c r="P191" s="382"/>
      <c r="Q191" s="402"/>
    </row>
    <row r="192" spans="1:17" s="344" customFormat="1" ht="16.5" customHeight="1" thickBot="1">
      <c r="A192" s="3"/>
      <c r="B192" s="33" t="s">
        <v>1284</v>
      </c>
      <c r="C192" s="1079"/>
      <c r="D192" s="1094"/>
      <c r="E192" s="1105"/>
      <c r="F192" s="1106"/>
      <c r="G192" s="1107"/>
      <c r="H192" s="1107"/>
      <c r="I192" s="1065"/>
      <c r="J192" s="1098"/>
      <c r="K192" s="1079"/>
      <c r="L192" s="1080"/>
      <c r="M192" s="1119"/>
      <c r="N192" s="1120"/>
      <c r="O192" s="373"/>
      <c r="Q192" s="403">
        <f>G192+I192</f>
        <v>0</v>
      </c>
    </row>
    <row r="193" spans="1:17" s="344" customFormat="1" ht="41.1" customHeight="1" thickTop="1">
      <c r="A193" s="3"/>
      <c r="B193" s="2" t="s">
        <v>1281</v>
      </c>
      <c r="C193" s="1068" t="s">
        <v>1733</v>
      </c>
      <c r="D193" s="1069"/>
      <c r="E193" s="1068" t="s">
        <v>1734</v>
      </c>
      <c r="F193" s="1069"/>
      <c r="G193" s="1068" t="s">
        <v>1735</v>
      </c>
      <c r="H193" s="1070"/>
      <c r="I193" s="1127" t="s">
        <v>1936</v>
      </c>
      <c r="J193" s="1128"/>
      <c r="K193" s="1114" t="s">
        <v>1939</v>
      </c>
      <c r="L193" s="1114"/>
      <c r="M193" s="1112" t="s">
        <v>1938</v>
      </c>
      <c r="N193" s="1113"/>
      <c r="O193" s="373"/>
      <c r="Q193" s="402"/>
    </row>
    <row r="194" spans="1:17" s="344" customFormat="1" ht="16.5" customHeight="1" thickBot="1">
      <c r="A194" s="3"/>
      <c r="B194" s="2" t="s">
        <v>1284</v>
      </c>
      <c r="C194" s="1079"/>
      <c r="D194" s="1080"/>
      <c r="E194" s="1079"/>
      <c r="F194" s="1080"/>
      <c r="G194" s="1079"/>
      <c r="H194" s="1094"/>
      <c r="I194" s="1107"/>
      <c r="J194" s="1107"/>
      <c r="K194" s="1080"/>
      <c r="L194" s="1107"/>
      <c r="M194" s="1123">
        <f>IF(ISNUMBER(O194)=TRUE,O194,"非該当")</f>
        <v>0</v>
      </c>
      <c r="N194" s="1124"/>
      <c r="O194" s="373">
        <f>C192+G192+I192+K192+M192+C194+E194+G194+I194</f>
        <v>0</v>
      </c>
      <c r="Q194" s="402"/>
    </row>
    <row r="195" spans="1:17" s="359" customFormat="1" ht="16.5" customHeight="1" thickTop="1">
      <c r="A195" s="1"/>
      <c r="B195" s="1"/>
      <c r="C195" s="1"/>
      <c r="D195" s="1"/>
      <c r="E195" s="1"/>
      <c r="F195" s="4"/>
      <c r="G195" s="35"/>
      <c r="H195" s="123"/>
      <c r="I195" s="123"/>
      <c r="J195" s="104"/>
      <c r="K195" s="123"/>
      <c r="L195" s="123"/>
      <c r="M195" s="123"/>
      <c r="N195" s="35"/>
      <c r="O195" s="373"/>
      <c r="P195" s="344"/>
      <c r="Q195" s="401"/>
    </row>
    <row r="196" spans="1:17" s="375" customFormat="1" ht="16.5" customHeight="1">
      <c r="A196" s="34">
        <v>20</v>
      </c>
      <c r="B196" s="31" t="s">
        <v>1323</v>
      </c>
      <c r="C196" s="664"/>
      <c r="D196" s="664"/>
      <c r="E196" s="664"/>
      <c r="F196" s="664"/>
      <c r="G196" s="664"/>
      <c r="H196" s="1111" t="s">
        <v>1124</v>
      </c>
      <c r="I196" s="1111"/>
      <c r="J196" s="1115"/>
      <c r="K196" s="1115"/>
      <c r="L196" s="1115"/>
      <c r="M196" s="1110"/>
      <c r="N196" s="1110"/>
      <c r="O196" s="377" t="s">
        <v>1366</v>
      </c>
      <c r="P196" s="382"/>
      <c r="Q196" s="400"/>
    </row>
    <row r="197" spans="1:17" s="359" customFormat="1" ht="16.5" customHeight="1">
      <c r="A197" s="1"/>
      <c r="B197" s="39" t="s">
        <v>1280</v>
      </c>
      <c r="C197" s="1116"/>
      <c r="D197" s="1116"/>
      <c r="E197" s="1117" t="s">
        <v>1430</v>
      </c>
      <c r="F197" s="1117"/>
      <c r="G197" s="664"/>
      <c r="H197" s="664"/>
      <c r="I197" s="664"/>
      <c r="J197" s="664"/>
      <c r="K197" s="664"/>
      <c r="L197" s="664"/>
      <c r="M197" s="1110"/>
      <c r="N197" s="1110"/>
      <c r="O197" s="378" t="s">
        <v>1367</v>
      </c>
      <c r="P197" s="382"/>
      <c r="Q197" s="401"/>
    </row>
    <row r="198" spans="1:17" s="375" customFormat="1" ht="16.5" customHeight="1">
      <c r="A198" s="1"/>
      <c r="B198" s="1125" t="s">
        <v>1205</v>
      </c>
      <c r="C198" s="2" t="s">
        <v>1210</v>
      </c>
      <c r="D198" s="1109"/>
      <c r="E198" s="1109"/>
      <c r="F198" s="1109"/>
      <c r="G198" s="1109"/>
      <c r="H198" s="1109"/>
      <c r="I198" s="1109"/>
      <c r="J198" s="1109"/>
      <c r="K198" s="1109"/>
      <c r="L198" s="1109"/>
      <c r="M198" s="1110"/>
      <c r="N198" s="1110"/>
      <c r="O198" s="376"/>
      <c r="P198" s="382"/>
      <c r="Q198" s="400"/>
    </row>
    <row r="199" spans="1:17" s="375" customFormat="1" ht="16.5" customHeight="1" thickBot="1">
      <c r="A199" s="1"/>
      <c r="B199" s="1126"/>
      <c r="C199" s="2" t="s">
        <v>1211</v>
      </c>
      <c r="D199" s="1109"/>
      <c r="E199" s="1109"/>
      <c r="F199" s="1109"/>
      <c r="G199" s="1109"/>
      <c r="H199" s="1109"/>
      <c r="I199" s="1109"/>
      <c r="J199" s="1109"/>
      <c r="K199" s="1109"/>
      <c r="L199" s="1109"/>
      <c r="M199" s="1110"/>
      <c r="N199" s="1110"/>
      <c r="O199" s="376"/>
      <c r="P199" s="382"/>
      <c r="Q199" s="400"/>
    </row>
    <row r="200" spans="1:17" s="359" customFormat="1" ht="16.5" hidden="1" customHeight="1">
      <c r="A200" s="1"/>
      <c r="B200" s="40"/>
      <c r="C200" s="1118"/>
      <c r="D200" s="1118"/>
      <c r="E200" s="1118"/>
      <c r="F200" s="1118"/>
      <c r="G200" s="1118"/>
      <c r="H200" s="1118"/>
      <c r="I200" s="1118"/>
      <c r="J200" s="1118"/>
      <c r="K200" s="1118"/>
      <c r="L200" s="1118"/>
      <c r="M200" s="451"/>
      <c r="N200" s="451"/>
      <c r="O200" s="378"/>
      <c r="P200" s="382"/>
      <c r="Q200" s="401"/>
    </row>
    <row r="201" spans="1:17" s="344" customFormat="1" ht="41.1" customHeight="1" thickTop="1">
      <c r="A201" s="3"/>
      <c r="B201" s="32" t="s">
        <v>1281</v>
      </c>
      <c r="C201" s="1101" t="s">
        <v>1933</v>
      </c>
      <c r="D201" s="1102"/>
      <c r="E201" s="1103"/>
      <c r="F201" s="1104"/>
      <c r="G201" s="1099" t="s">
        <v>930</v>
      </c>
      <c r="H201" s="1100"/>
      <c r="I201" s="1121" t="s">
        <v>1282</v>
      </c>
      <c r="J201" s="1122"/>
      <c r="K201" s="1101" t="s">
        <v>1843</v>
      </c>
      <c r="L201" s="1108"/>
      <c r="M201" s="1101" t="s">
        <v>1283</v>
      </c>
      <c r="N201" s="1108"/>
      <c r="O201" s="373"/>
      <c r="P201" s="382"/>
      <c r="Q201" s="402"/>
    </row>
    <row r="202" spans="1:17" s="344" customFormat="1" ht="16.5" customHeight="1" thickBot="1">
      <c r="A202" s="3"/>
      <c r="B202" s="33" t="s">
        <v>1284</v>
      </c>
      <c r="C202" s="1079"/>
      <c r="D202" s="1094"/>
      <c r="E202" s="1105"/>
      <c r="F202" s="1106"/>
      <c r="G202" s="1107"/>
      <c r="H202" s="1107"/>
      <c r="I202" s="1065"/>
      <c r="J202" s="1098"/>
      <c r="K202" s="1079"/>
      <c r="L202" s="1080"/>
      <c r="M202" s="1119"/>
      <c r="N202" s="1120"/>
      <c r="O202" s="373"/>
      <c r="Q202" s="403">
        <f>G202+I202</f>
        <v>0</v>
      </c>
    </row>
    <row r="203" spans="1:17" s="344" customFormat="1" ht="41.1" customHeight="1" thickTop="1">
      <c r="A203" s="3"/>
      <c r="B203" s="2" t="s">
        <v>1281</v>
      </c>
      <c r="C203" s="1068" t="s">
        <v>1733</v>
      </c>
      <c r="D203" s="1069"/>
      <c r="E203" s="1068" t="s">
        <v>1734</v>
      </c>
      <c r="F203" s="1069"/>
      <c r="G203" s="1068" t="s">
        <v>1735</v>
      </c>
      <c r="H203" s="1070"/>
      <c r="I203" s="1127" t="s">
        <v>1936</v>
      </c>
      <c r="J203" s="1128"/>
      <c r="K203" s="1114" t="s">
        <v>1939</v>
      </c>
      <c r="L203" s="1114"/>
      <c r="M203" s="1112" t="s">
        <v>1938</v>
      </c>
      <c r="N203" s="1113"/>
      <c r="O203" s="373"/>
      <c r="Q203" s="402"/>
    </row>
    <row r="204" spans="1:17" s="344" customFormat="1" ht="16.5" customHeight="1" thickBot="1">
      <c r="A204" s="3"/>
      <c r="B204" s="2" t="s">
        <v>1284</v>
      </c>
      <c r="C204" s="1079"/>
      <c r="D204" s="1080"/>
      <c r="E204" s="1079"/>
      <c r="F204" s="1080"/>
      <c r="G204" s="1079"/>
      <c r="H204" s="1094"/>
      <c r="I204" s="1107"/>
      <c r="J204" s="1107"/>
      <c r="K204" s="1080"/>
      <c r="L204" s="1107"/>
      <c r="M204" s="1123">
        <f>IF(ISNUMBER(O204)=TRUE,O204,"非該当")</f>
        <v>0</v>
      </c>
      <c r="N204" s="1124"/>
      <c r="O204" s="373">
        <f>C202+G202+I202+K202+M202+C204+E204+G204+I204</f>
        <v>0</v>
      </c>
      <c r="Q204" s="402"/>
    </row>
    <row r="205" spans="1:17" s="359" customFormat="1" ht="16.5" customHeight="1" thickTop="1">
      <c r="A205" s="1"/>
      <c r="B205" s="1"/>
      <c r="C205" s="1"/>
      <c r="D205" s="1"/>
      <c r="E205" s="1"/>
      <c r="F205" s="4"/>
      <c r="G205" s="35"/>
      <c r="H205" s="123"/>
      <c r="I205" s="123"/>
      <c r="J205" s="104"/>
      <c r="K205" s="123"/>
      <c r="L205" s="123"/>
      <c r="M205" s="123"/>
      <c r="N205" s="35"/>
      <c r="O205" s="373"/>
      <c r="P205" s="344"/>
      <c r="Q205" s="401"/>
    </row>
    <row r="206" spans="1:17" s="375" customFormat="1" ht="16.5" customHeight="1">
      <c r="A206" s="34">
        <v>21</v>
      </c>
      <c r="B206" s="31" t="s">
        <v>1323</v>
      </c>
      <c r="C206" s="664"/>
      <c r="D206" s="664"/>
      <c r="E206" s="664"/>
      <c r="F206" s="664"/>
      <c r="G206" s="664"/>
      <c r="H206" s="1111" t="s">
        <v>1124</v>
      </c>
      <c r="I206" s="1111"/>
      <c r="J206" s="1115"/>
      <c r="K206" s="1115"/>
      <c r="L206" s="1115"/>
      <c r="M206" s="1110"/>
      <c r="N206" s="1110"/>
      <c r="O206" s="377" t="s">
        <v>1368</v>
      </c>
      <c r="P206" s="382"/>
      <c r="Q206" s="400"/>
    </row>
    <row r="207" spans="1:17" s="359" customFormat="1" ht="16.5" customHeight="1">
      <c r="A207" s="1"/>
      <c r="B207" s="39" t="s">
        <v>1280</v>
      </c>
      <c r="C207" s="1116"/>
      <c r="D207" s="1116"/>
      <c r="E207" s="1117" t="s">
        <v>1430</v>
      </c>
      <c r="F207" s="1117"/>
      <c r="G207" s="664"/>
      <c r="H207" s="664"/>
      <c r="I207" s="664"/>
      <c r="J207" s="664"/>
      <c r="K207" s="664"/>
      <c r="L207" s="664"/>
      <c r="M207" s="1110"/>
      <c r="N207" s="1110"/>
      <c r="O207" s="378" t="s">
        <v>1369</v>
      </c>
      <c r="P207" s="382"/>
      <c r="Q207" s="401"/>
    </row>
    <row r="208" spans="1:17" s="375" customFormat="1" ht="16.5" customHeight="1">
      <c r="A208" s="1"/>
      <c r="B208" s="1125" t="s">
        <v>1205</v>
      </c>
      <c r="C208" s="2" t="s">
        <v>1210</v>
      </c>
      <c r="D208" s="1109"/>
      <c r="E208" s="1109"/>
      <c r="F208" s="1109"/>
      <c r="G208" s="1109"/>
      <c r="H208" s="1109"/>
      <c r="I208" s="1109"/>
      <c r="J208" s="1109"/>
      <c r="K208" s="1109"/>
      <c r="L208" s="1109"/>
      <c r="M208" s="1110"/>
      <c r="N208" s="1110"/>
      <c r="O208" s="376"/>
      <c r="P208" s="382"/>
      <c r="Q208" s="400"/>
    </row>
    <row r="209" spans="1:17" s="375" customFormat="1" ht="16.5" customHeight="1" thickBot="1">
      <c r="A209" s="1"/>
      <c r="B209" s="1126"/>
      <c r="C209" s="2" t="s">
        <v>1211</v>
      </c>
      <c r="D209" s="1109"/>
      <c r="E209" s="1109"/>
      <c r="F209" s="1109"/>
      <c r="G209" s="1109"/>
      <c r="H209" s="1109"/>
      <c r="I209" s="1109"/>
      <c r="J209" s="1109"/>
      <c r="K209" s="1109"/>
      <c r="L209" s="1109"/>
      <c r="M209" s="1110"/>
      <c r="N209" s="1110"/>
      <c r="O209" s="376"/>
      <c r="P209" s="382"/>
      <c r="Q209" s="400"/>
    </row>
    <row r="210" spans="1:17" s="359" customFormat="1" ht="16.5" hidden="1" customHeight="1">
      <c r="A210" s="1"/>
      <c r="B210" s="40"/>
      <c r="C210" s="1118"/>
      <c r="D210" s="1118"/>
      <c r="E210" s="1118"/>
      <c r="F210" s="1118"/>
      <c r="G210" s="1118"/>
      <c r="H210" s="1118"/>
      <c r="I210" s="1118"/>
      <c r="J210" s="1118"/>
      <c r="K210" s="1118"/>
      <c r="L210" s="1118"/>
      <c r="M210" s="451"/>
      <c r="N210" s="451"/>
      <c r="O210" s="378"/>
      <c r="P210" s="382"/>
      <c r="Q210" s="401"/>
    </row>
    <row r="211" spans="1:17" s="344" customFormat="1" ht="41.1" customHeight="1" thickTop="1">
      <c r="A211" s="3"/>
      <c r="B211" s="32" t="s">
        <v>1281</v>
      </c>
      <c r="C211" s="1101" t="s">
        <v>1933</v>
      </c>
      <c r="D211" s="1102"/>
      <c r="E211" s="1103"/>
      <c r="F211" s="1104"/>
      <c r="G211" s="1099" t="s">
        <v>930</v>
      </c>
      <c r="H211" s="1100"/>
      <c r="I211" s="1121" t="s">
        <v>1282</v>
      </c>
      <c r="J211" s="1122"/>
      <c r="K211" s="1101" t="s">
        <v>1843</v>
      </c>
      <c r="L211" s="1108"/>
      <c r="M211" s="1101" t="s">
        <v>1283</v>
      </c>
      <c r="N211" s="1108"/>
      <c r="O211" s="373"/>
      <c r="P211" s="382"/>
      <c r="Q211" s="402"/>
    </row>
    <row r="212" spans="1:17" s="344" customFormat="1" ht="16.5" customHeight="1" thickBot="1">
      <c r="A212" s="3"/>
      <c r="B212" s="33" t="s">
        <v>1284</v>
      </c>
      <c r="C212" s="1079"/>
      <c r="D212" s="1094"/>
      <c r="E212" s="1105"/>
      <c r="F212" s="1106"/>
      <c r="G212" s="1107"/>
      <c r="H212" s="1107"/>
      <c r="I212" s="1065"/>
      <c r="J212" s="1098"/>
      <c r="K212" s="1079"/>
      <c r="L212" s="1080"/>
      <c r="M212" s="1119"/>
      <c r="N212" s="1120"/>
      <c r="O212" s="373"/>
      <c r="Q212" s="403">
        <f>G212+I212</f>
        <v>0</v>
      </c>
    </row>
    <row r="213" spans="1:17" s="344" customFormat="1" ht="41.1" customHeight="1" thickTop="1">
      <c r="A213" s="3"/>
      <c r="B213" s="2" t="s">
        <v>1281</v>
      </c>
      <c r="C213" s="1068" t="s">
        <v>1733</v>
      </c>
      <c r="D213" s="1069"/>
      <c r="E213" s="1068" t="s">
        <v>1734</v>
      </c>
      <c r="F213" s="1069"/>
      <c r="G213" s="1068" t="s">
        <v>1735</v>
      </c>
      <c r="H213" s="1070"/>
      <c r="I213" s="1127" t="s">
        <v>1936</v>
      </c>
      <c r="J213" s="1128"/>
      <c r="K213" s="1114" t="s">
        <v>1939</v>
      </c>
      <c r="L213" s="1114"/>
      <c r="M213" s="1112" t="s">
        <v>1938</v>
      </c>
      <c r="N213" s="1113"/>
      <c r="O213" s="373"/>
      <c r="Q213" s="402"/>
    </row>
    <row r="214" spans="1:17" s="344" customFormat="1" ht="16.5" customHeight="1" thickBot="1">
      <c r="A214" s="3"/>
      <c r="B214" s="2" t="s">
        <v>1284</v>
      </c>
      <c r="C214" s="1079"/>
      <c r="D214" s="1080"/>
      <c r="E214" s="1079"/>
      <c r="F214" s="1080"/>
      <c r="G214" s="1079"/>
      <c r="H214" s="1094"/>
      <c r="I214" s="1107"/>
      <c r="J214" s="1107"/>
      <c r="K214" s="1080"/>
      <c r="L214" s="1107"/>
      <c r="M214" s="1123">
        <f>IF(ISNUMBER(O214)=TRUE,O214,"非該当")</f>
        <v>0</v>
      </c>
      <c r="N214" s="1124"/>
      <c r="O214" s="373">
        <f>C212+G212+I212+K212+M212+C214+E214+G214+I214</f>
        <v>0</v>
      </c>
      <c r="Q214" s="402"/>
    </row>
    <row r="215" spans="1:17" s="359" customFormat="1" ht="16.5" customHeight="1" thickTop="1">
      <c r="A215" s="1"/>
      <c r="B215" s="1"/>
      <c r="C215" s="1"/>
      <c r="D215" s="1"/>
      <c r="E215" s="1"/>
      <c r="F215" s="4"/>
      <c r="G215" s="35"/>
      <c r="H215" s="123"/>
      <c r="I215" s="123"/>
      <c r="J215" s="104"/>
      <c r="K215" s="123"/>
      <c r="L215" s="123"/>
      <c r="M215" s="123"/>
      <c r="N215" s="35"/>
      <c r="O215" s="373"/>
      <c r="P215" s="344"/>
      <c r="Q215" s="401"/>
    </row>
    <row r="216" spans="1:17" s="375" customFormat="1" ht="16.5" customHeight="1">
      <c r="A216" s="34">
        <v>22</v>
      </c>
      <c r="B216" s="31" t="s">
        <v>1323</v>
      </c>
      <c r="C216" s="664"/>
      <c r="D216" s="664"/>
      <c r="E216" s="664"/>
      <c r="F216" s="664"/>
      <c r="G216" s="664"/>
      <c r="H216" s="1111" t="s">
        <v>1124</v>
      </c>
      <c r="I216" s="1111"/>
      <c r="J216" s="1115"/>
      <c r="K216" s="1115"/>
      <c r="L216" s="1115"/>
      <c r="M216" s="1110"/>
      <c r="N216" s="1110"/>
      <c r="O216" s="377" t="s">
        <v>1370</v>
      </c>
      <c r="P216" s="382"/>
      <c r="Q216" s="400"/>
    </row>
    <row r="217" spans="1:17" s="359" customFormat="1" ht="16.5" customHeight="1">
      <c r="A217" s="1"/>
      <c r="B217" s="39" t="s">
        <v>1280</v>
      </c>
      <c r="C217" s="1116"/>
      <c r="D217" s="1116"/>
      <c r="E217" s="1117" t="s">
        <v>1430</v>
      </c>
      <c r="F217" s="1117"/>
      <c r="G217" s="664"/>
      <c r="H217" s="664"/>
      <c r="I217" s="664"/>
      <c r="J217" s="664"/>
      <c r="K217" s="664"/>
      <c r="L217" s="664"/>
      <c r="M217" s="1110"/>
      <c r="N217" s="1110"/>
      <c r="O217" s="378" t="s">
        <v>1371</v>
      </c>
      <c r="P217" s="382"/>
      <c r="Q217" s="401"/>
    </row>
    <row r="218" spans="1:17" s="375" customFormat="1" ht="16.5" customHeight="1">
      <c r="A218" s="1"/>
      <c r="B218" s="1125" t="s">
        <v>1205</v>
      </c>
      <c r="C218" s="2" t="s">
        <v>1210</v>
      </c>
      <c r="D218" s="1109"/>
      <c r="E218" s="1109"/>
      <c r="F218" s="1109"/>
      <c r="G218" s="1109"/>
      <c r="H218" s="1109"/>
      <c r="I218" s="1109"/>
      <c r="J218" s="1109"/>
      <c r="K218" s="1109"/>
      <c r="L218" s="1109"/>
      <c r="M218" s="1110"/>
      <c r="N218" s="1110"/>
      <c r="O218" s="376"/>
      <c r="P218" s="382"/>
      <c r="Q218" s="400"/>
    </row>
    <row r="219" spans="1:17" s="375" customFormat="1" ht="16.5" customHeight="1" thickBot="1">
      <c r="A219" s="1"/>
      <c r="B219" s="1126"/>
      <c r="C219" s="2" t="s">
        <v>1211</v>
      </c>
      <c r="D219" s="1109"/>
      <c r="E219" s="1109"/>
      <c r="F219" s="1109"/>
      <c r="G219" s="1109"/>
      <c r="H219" s="1109"/>
      <c r="I219" s="1109"/>
      <c r="J219" s="1109"/>
      <c r="K219" s="1109"/>
      <c r="L219" s="1109"/>
      <c r="M219" s="1110"/>
      <c r="N219" s="1110"/>
      <c r="O219" s="376"/>
      <c r="P219" s="382"/>
      <c r="Q219" s="400"/>
    </row>
    <row r="220" spans="1:17" s="359" customFormat="1" ht="16.5" hidden="1" customHeight="1">
      <c r="A220" s="1"/>
      <c r="B220" s="40"/>
      <c r="C220" s="1118"/>
      <c r="D220" s="1118"/>
      <c r="E220" s="1118"/>
      <c r="F220" s="1118"/>
      <c r="G220" s="1118"/>
      <c r="H220" s="1118"/>
      <c r="I220" s="1118"/>
      <c r="J220" s="1118"/>
      <c r="K220" s="1118"/>
      <c r="L220" s="1118"/>
      <c r="M220" s="451"/>
      <c r="N220" s="451"/>
      <c r="O220" s="378"/>
      <c r="P220" s="382"/>
      <c r="Q220" s="401"/>
    </row>
    <row r="221" spans="1:17" s="344" customFormat="1" ht="41.1" customHeight="1" thickTop="1">
      <c r="A221" s="3"/>
      <c r="B221" s="32" t="s">
        <v>1281</v>
      </c>
      <c r="C221" s="1101" t="s">
        <v>1933</v>
      </c>
      <c r="D221" s="1102"/>
      <c r="E221" s="1103"/>
      <c r="F221" s="1104"/>
      <c r="G221" s="1099" t="s">
        <v>930</v>
      </c>
      <c r="H221" s="1100"/>
      <c r="I221" s="1121" t="s">
        <v>1282</v>
      </c>
      <c r="J221" s="1122"/>
      <c r="K221" s="1101" t="s">
        <v>1843</v>
      </c>
      <c r="L221" s="1108"/>
      <c r="M221" s="1101" t="s">
        <v>1283</v>
      </c>
      <c r="N221" s="1108"/>
      <c r="O221" s="373"/>
      <c r="P221" s="382"/>
      <c r="Q221" s="402"/>
    </row>
    <row r="222" spans="1:17" s="344" customFormat="1" ht="16.5" customHeight="1" thickBot="1">
      <c r="A222" s="3"/>
      <c r="B222" s="33" t="s">
        <v>1284</v>
      </c>
      <c r="C222" s="1079"/>
      <c r="D222" s="1094"/>
      <c r="E222" s="1105"/>
      <c r="F222" s="1106"/>
      <c r="G222" s="1107"/>
      <c r="H222" s="1107"/>
      <c r="I222" s="1065"/>
      <c r="J222" s="1098"/>
      <c r="K222" s="1079"/>
      <c r="L222" s="1080"/>
      <c r="M222" s="1119"/>
      <c r="N222" s="1120"/>
      <c r="O222" s="373"/>
      <c r="Q222" s="403">
        <f>G222+I222</f>
        <v>0</v>
      </c>
    </row>
    <row r="223" spans="1:17" s="344" customFormat="1" ht="41.1" customHeight="1" thickTop="1">
      <c r="A223" s="3"/>
      <c r="B223" s="2" t="s">
        <v>1281</v>
      </c>
      <c r="C223" s="1068" t="s">
        <v>1733</v>
      </c>
      <c r="D223" s="1069"/>
      <c r="E223" s="1068" t="s">
        <v>1734</v>
      </c>
      <c r="F223" s="1069"/>
      <c r="G223" s="1068" t="s">
        <v>1735</v>
      </c>
      <c r="H223" s="1070"/>
      <c r="I223" s="1127" t="s">
        <v>1936</v>
      </c>
      <c r="J223" s="1128"/>
      <c r="K223" s="1114" t="s">
        <v>1939</v>
      </c>
      <c r="L223" s="1114"/>
      <c r="M223" s="1112" t="s">
        <v>1938</v>
      </c>
      <c r="N223" s="1113"/>
      <c r="O223" s="373"/>
      <c r="Q223" s="402"/>
    </row>
    <row r="224" spans="1:17" s="344" customFormat="1" ht="16.5" customHeight="1" thickBot="1">
      <c r="A224" s="3"/>
      <c r="B224" s="2" t="s">
        <v>1284</v>
      </c>
      <c r="C224" s="1079"/>
      <c r="D224" s="1080"/>
      <c r="E224" s="1079"/>
      <c r="F224" s="1080"/>
      <c r="G224" s="1079"/>
      <c r="H224" s="1094"/>
      <c r="I224" s="1107"/>
      <c r="J224" s="1107"/>
      <c r="K224" s="1080"/>
      <c r="L224" s="1107"/>
      <c r="M224" s="1123">
        <f>IF(ISNUMBER(O224)=TRUE,O224,"非該当")</f>
        <v>0</v>
      </c>
      <c r="N224" s="1124"/>
      <c r="O224" s="373">
        <f>C222+G222+I222+K222+M222+C224+E224+G224+I224</f>
        <v>0</v>
      </c>
      <c r="Q224" s="402"/>
    </row>
    <row r="225" spans="1:17" s="359" customFormat="1" ht="16.5" customHeight="1" thickTop="1">
      <c r="A225" s="1"/>
      <c r="B225" s="1"/>
      <c r="C225" s="1"/>
      <c r="D225" s="1"/>
      <c r="E225" s="1"/>
      <c r="F225" s="4"/>
      <c r="G225" s="35"/>
      <c r="H225" s="123"/>
      <c r="I225" s="123"/>
      <c r="J225" s="104"/>
      <c r="K225" s="123"/>
      <c r="L225" s="123"/>
      <c r="M225" s="123"/>
      <c r="N225" s="35"/>
      <c r="O225" s="373"/>
      <c r="P225" s="344"/>
      <c r="Q225" s="401"/>
    </row>
    <row r="226" spans="1:17" s="375" customFormat="1" ht="16.5" customHeight="1">
      <c r="A226" s="34">
        <v>23</v>
      </c>
      <c r="B226" s="31" t="s">
        <v>1323</v>
      </c>
      <c r="C226" s="664"/>
      <c r="D226" s="664"/>
      <c r="E226" s="664"/>
      <c r="F226" s="664"/>
      <c r="G226" s="664"/>
      <c r="H226" s="1111" t="s">
        <v>1124</v>
      </c>
      <c r="I226" s="1111"/>
      <c r="J226" s="1115"/>
      <c r="K226" s="1115"/>
      <c r="L226" s="1115"/>
      <c r="M226" s="1110"/>
      <c r="N226" s="1110"/>
      <c r="O226" s="377" t="s">
        <v>1372</v>
      </c>
      <c r="P226" s="382"/>
      <c r="Q226" s="400"/>
    </row>
    <row r="227" spans="1:17" s="359" customFormat="1" ht="16.5" customHeight="1">
      <c r="A227" s="1"/>
      <c r="B227" s="39" t="s">
        <v>1280</v>
      </c>
      <c r="C227" s="1116"/>
      <c r="D227" s="1116"/>
      <c r="E227" s="1117" t="s">
        <v>1430</v>
      </c>
      <c r="F227" s="1117"/>
      <c r="G227" s="664"/>
      <c r="H227" s="664"/>
      <c r="I227" s="664"/>
      <c r="J227" s="664"/>
      <c r="K227" s="664"/>
      <c r="L227" s="664"/>
      <c r="M227" s="1110"/>
      <c r="N227" s="1110"/>
      <c r="O227" s="378" t="s">
        <v>1373</v>
      </c>
      <c r="P227" s="382"/>
      <c r="Q227" s="401"/>
    </row>
    <row r="228" spans="1:17" s="375" customFormat="1" ht="16.5" customHeight="1">
      <c r="A228" s="1"/>
      <c r="B228" s="1125" t="s">
        <v>1205</v>
      </c>
      <c r="C228" s="2" t="s">
        <v>1210</v>
      </c>
      <c r="D228" s="1109"/>
      <c r="E228" s="1109"/>
      <c r="F228" s="1109"/>
      <c r="G228" s="1109"/>
      <c r="H228" s="1109"/>
      <c r="I228" s="1109"/>
      <c r="J228" s="1109"/>
      <c r="K228" s="1109"/>
      <c r="L228" s="1109"/>
      <c r="M228" s="1110"/>
      <c r="N228" s="1110"/>
      <c r="O228" s="376"/>
      <c r="P228" s="382"/>
      <c r="Q228" s="400"/>
    </row>
    <row r="229" spans="1:17" s="375" customFormat="1" ht="16.5" customHeight="1" thickBot="1">
      <c r="A229" s="1"/>
      <c r="B229" s="1126"/>
      <c r="C229" s="2" t="s">
        <v>1211</v>
      </c>
      <c r="D229" s="1109"/>
      <c r="E229" s="1109"/>
      <c r="F229" s="1109"/>
      <c r="G229" s="1109"/>
      <c r="H229" s="1109"/>
      <c r="I229" s="1109"/>
      <c r="J229" s="1109"/>
      <c r="K229" s="1109"/>
      <c r="L229" s="1109"/>
      <c r="M229" s="1110"/>
      <c r="N229" s="1110"/>
      <c r="O229" s="376"/>
      <c r="P229" s="382"/>
      <c r="Q229" s="400"/>
    </row>
    <row r="230" spans="1:17" s="359" customFormat="1" ht="16.5" hidden="1" customHeight="1">
      <c r="A230" s="1"/>
      <c r="B230" s="40"/>
      <c r="C230" s="1118"/>
      <c r="D230" s="1118"/>
      <c r="E230" s="1118"/>
      <c r="F230" s="1118"/>
      <c r="G230" s="1118"/>
      <c r="H230" s="1118"/>
      <c r="I230" s="1118"/>
      <c r="J230" s="1118"/>
      <c r="K230" s="1118"/>
      <c r="L230" s="1118"/>
      <c r="M230" s="451"/>
      <c r="N230" s="451"/>
      <c r="O230" s="378"/>
      <c r="P230" s="382"/>
      <c r="Q230" s="401"/>
    </row>
    <row r="231" spans="1:17" s="344" customFormat="1" ht="41.1" customHeight="1" thickTop="1">
      <c r="A231" s="3"/>
      <c r="B231" s="32" t="s">
        <v>1281</v>
      </c>
      <c r="C231" s="1101" t="s">
        <v>1933</v>
      </c>
      <c r="D231" s="1102"/>
      <c r="E231" s="1103"/>
      <c r="F231" s="1104"/>
      <c r="G231" s="1099" t="s">
        <v>930</v>
      </c>
      <c r="H231" s="1100"/>
      <c r="I231" s="1121" t="s">
        <v>1282</v>
      </c>
      <c r="J231" s="1122"/>
      <c r="K231" s="1101" t="s">
        <v>1843</v>
      </c>
      <c r="L231" s="1108"/>
      <c r="M231" s="1101" t="s">
        <v>1283</v>
      </c>
      <c r="N231" s="1108"/>
      <c r="O231" s="373"/>
      <c r="P231" s="382"/>
      <c r="Q231" s="402"/>
    </row>
    <row r="232" spans="1:17" s="344" customFormat="1" ht="16.5" customHeight="1" thickBot="1">
      <c r="A232" s="3"/>
      <c r="B232" s="33" t="s">
        <v>1284</v>
      </c>
      <c r="C232" s="1079"/>
      <c r="D232" s="1094"/>
      <c r="E232" s="1105"/>
      <c r="F232" s="1106"/>
      <c r="G232" s="1107"/>
      <c r="H232" s="1107"/>
      <c r="I232" s="1065"/>
      <c r="J232" s="1098"/>
      <c r="K232" s="1079"/>
      <c r="L232" s="1080"/>
      <c r="M232" s="1119"/>
      <c r="N232" s="1120"/>
      <c r="O232" s="373"/>
      <c r="Q232" s="403">
        <f>G232+I232</f>
        <v>0</v>
      </c>
    </row>
    <row r="233" spans="1:17" s="344" customFormat="1" ht="41.1" customHeight="1" thickTop="1">
      <c r="A233" s="3"/>
      <c r="B233" s="2" t="s">
        <v>1281</v>
      </c>
      <c r="C233" s="1068" t="s">
        <v>1733</v>
      </c>
      <c r="D233" s="1069"/>
      <c r="E233" s="1068" t="s">
        <v>1734</v>
      </c>
      <c r="F233" s="1069"/>
      <c r="G233" s="1068" t="s">
        <v>1735</v>
      </c>
      <c r="H233" s="1070"/>
      <c r="I233" s="1127" t="s">
        <v>1936</v>
      </c>
      <c r="J233" s="1128"/>
      <c r="K233" s="1114" t="s">
        <v>1939</v>
      </c>
      <c r="L233" s="1114"/>
      <c r="M233" s="1112" t="s">
        <v>1938</v>
      </c>
      <c r="N233" s="1113"/>
      <c r="O233" s="373"/>
      <c r="Q233" s="402"/>
    </row>
    <row r="234" spans="1:17" s="344" customFormat="1" ht="16.5" customHeight="1" thickBot="1">
      <c r="A234" s="3"/>
      <c r="B234" s="2" t="s">
        <v>1284</v>
      </c>
      <c r="C234" s="1079"/>
      <c r="D234" s="1080"/>
      <c r="E234" s="1079"/>
      <c r="F234" s="1080"/>
      <c r="G234" s="1079"/>
      <c r="H234" s="1094"/>
      <c r="I234" s="1107"/>
      <c r="J234" s="1107"/>
      <c r="K234" s="1080"/>
      <c r="L234" s="1107"/>
      <c r="M234" s="1123">
        <f>IF(ISNUMBER(O234)=TRUE,O234,"非該当")</f>
        <v>0</v>
      </c>
      <c r="N234" s="1124"/>
      <c r="O234" s="373">
        <f>C232+G232+I232+K232+M232+C234+E234+G234+I234</f>
        <v>0</v>
      </c>
      <c r="Q234" s="402"/>
    </row>
    <row r="235" spans="1:17" s="359" customFormat="1" ht="16.5" customHeight="1" thickTop="1">
      <c r="A235" s="1"/>
      <c r="B235" s="1"/>
      <c r="C235" s="1"/>
      <c r="D235" s="1"/>
      <c r="E235" s="1"/>
      <c r="F235" s="4"/>
      <c r="G235" s="35"/>
      <c r="H235" s="123"/>
      <c r="I235" s="123"/>
      <c r="J235" s="104"/>
      <c r="K235" s="123"/>
      <c r="L235" s="123"/>
      <c r="M235" s="123"/>
      <c r="N235" s="35"/>
      <c r="O235" s="373"/>
      <c r="P235" s="344"/>
      <c r="Q235" s="401"/>
    </row>
    <row r="236" spans="1:17" s="375" customFormat="1" ht="16.5" customHeight="1">
      <c r="A236" s="34">
        <v>24</v>
      </c>
      <c r="B236" s="31" t="s">
        <v>1323</v>
      </c>
      <c r="C236" s="664"/>
      <c r="D236" s="664"/>
      <c r="E236" s="664"/>
      <c r="F236" s="664"/>
      <c r="G236" s="664"/>
      <c r="H236" s="1111" t="s">
        <v>1124</v>
      </c>
      <c r="I236" s="1111"/>
      <c r="J236" s="1115"/>
      <c r="K236" s="1115"/>
      <c r="L236" s="1115"/>
      <c r="M236" s="1110"/>
      <c r="N236" s="1110"/>
      <c r="O236" s="377" t="s">
        <v>1374</v>
      </c>
      <c r="P236" s="382"/>
      <c r="Q236" s="400"/>
    </row>
    <row r="237" spans="1:17" s="359" customFormat="1" ht="16.5" customHeight="1">
      <c r="A237" s="1"/>
      <c r="B237" s="39" t="s">
        <v>1280</v>
      </c>
      <c r="C237" s="1116"/>
      <c r="D237" s="1116"/>
      <c r="E237" s="1117" t="s">
        <v>1430</v>
      </c>
      <c r="F237" s="1117"/>
      <c r="G237" s="664"/>
      <c r="H237" s="664"/>
      <c r="I237" s="664"/>
      <c r="J237" s="664"/>
      <c r="K237" s="664"/>
      <c r="L237" s="664"/>
      <c r="M237" s="1110"/>
      <c r="N237" s="1110"/>
      <c r="O237" s="378" t="s">
        <v>1375</v>
      </c>
      <c r="P237" s="382"/>
      <c r="Q237" s="401"/>
    </row>
    <row r="238" spans="1:17" s="375" customFormat="1" ht="16.5" customHeight="1">
      <c r="A238" s="1"/>
      <c r="B238" s="1125" t="s">
        <v>1205</v>
      </c>
      <c r="C238" s="2" t="s">
        <v>1210</v>
      </c>
      <c r="D238" s="1109"/>
      <c r="E238" s="1109"/>
      <c r="F238" s="1109"/>
      <c r="G238" s="1109"/>
      <c r="H238" s="1109"/>
      <c r="I238" s="1109"/>
      <c r="J238" s="1109"/>
      <c r="K238" s="1109"/>
      <c r="L238" s="1109"/>
      <c r="M238" s="1110"/>
      <c r="N238" s="1110"/>
      <c r="O238" s="376"/>
      <c r="P238" s="382"/>
      <c r="Q238" s="400"/>
    </row>
    <row r="239" spans="1:17" s="375" customFormat="1" ht="16.5" customHeight="1" thickBot="1">
      <c r="A239" s="1"/>
      <c r="B239" s="1126"/>
      <c r="C239" s="2" t="s">
        <v>1211</v>
      </c>
      <c r="D239" s="1109"/>
      <c r="E239" s="1109"/>
      <c r="F239" s="1109"/>
      <c r="G239" s="1109"/>
      <c r="H239" s="1109"/>
      <c r="I239" s="1109"/>
      <c r="J239" s="1109"/>
      <c r="K239" s="1109"/>
      <c r="L239" s="1109"/>
      <c r="M239" s="1110"/>
      <c r="N239" s="1110"/>
      <c r="O239" s="376"/>
      <c r="P239" s="382"/>
      <c r="Q239" s="400"/>
    </row>
    <row r="240" spans="1:17" s="359" customFormat="1" ht="16.5" hidden="1" customHeight="1">
      <c r="A240" s="1"/>
      <c r="B240" s="40"/>
      <c r="C240" s="1118"/>
      <c r="D240" s="1118"/>
      <c r="E240" s="1118"/>
      <c r="F240" s="1118"/>
      <c r="G240" s="1118"/>
      <c r="H240" s="1118"/>
      <c r="I240" s="1118"/>
      <c r="J240" s="1118"/>
      <c r="K240" s="1118"/>
      <c r="L240" s="1118"/>
      <c r="M240" s="451"/>
      <c r="N240" s="451"/>
      <c r="O240" s="378"/>
      <c r="P240" s="382"/>
      <c r="Q240" s="401"/>
    </row>
    <row r="241" spans="1:17" s="344" customFormat="1" ht="41.1" customHeight="1" thickTop="1">
      <c r="A241" s="3"/>
      <c r="B241" s="32" t="s">
        <v>1281</v>
      </c>
      <c r="C241" s="1101" t="s">
        <v>1933</v>
      </c>
      <c r="D241" s="1102"/>
      <c r="E241" s="1103"/>
      <c r="F241" s="1104"/>
      <c r="G241" s="1099" t="s">
        <v>930</v>
      </c>
      <c r="H241" s="1100"/>
      <c r="I241" s="1121" t="s">
        <v>1282</v>
      </c>
      <c r="J241" s="1122"/>
      <c r="K241" s="1101" t="s">
        <v>1843</v>
      </c>
      <c r="L241" s="1108"/>
      <c r="M241" s="1101" t="s">
        <v>1283</v>
      </c>
      <c r="N241" s="1108"/>
      <c r="O241" s="373"/>
      <c r="P241" s="382"/>
      <c r="Q241" s="402"/>
    </row>
    <row r="242" spans="1:17" s="344" customFormat="1" ht="16.5" customHeight="1" thickBot="1">
      <c r="A242" s="3"/>
      <c r="B242" s="33" t="s">
        <v>1284</v>
      </c>
      <c r="C242" s="1079"/>
      <c r="D242" s="1094"/>
      <c r="E242" s="1105"/>
      <c r="F242" s="1106"/>
      <c r="G242" s="1107"/>
      <c r="H242" s="1107"/>
      <c r="I242" s="1065"/>
      <c r="J242" s="1098"/>
      <c r="K242" s="1079"/>
      <c r="L242" s="1080"/>
      <c r="M242" s="1119"/>
      <c r="N242" s="1120"/>
      <c r="O242" s="373"/>
      <c r="Q242" s="403">
        <f>G242+I242</f>
        <v>0</v>
      </c>
    </row>
    <row r="243" spans="1:17" s="344" customFormat="1" ht="41.1" customHeight="1" thickTop="1">
      <c r="A243" s="3"/>
      <c r="B243" s="2" t="s">
        <v>1281</v>
      </c>
      <c r="C243" s="1068" t="s">
        <v>1733</v>
      </c>
      <c r="D243" s="1069"/>
      <c r="E243" s="1068" t="s">
        <v>1734</v>
      </c>
      <c r="F243" s="1069"/>
      <c r="G243" s="1068" t="s">
        <v>1735</v>
      </c>
      <c r="H243" s="1070"/>
      <c r="I243" s="1127" t="s">
        <v>1936</v>
      </c>
      <c r="J243" s="1128"/>
      <c r="K243" s="1114" t="s">
        <v>1939</v>
      </c>
      <c r="L243" s="1114"/>
      <c r="M243" s="1112" t="s">
        <v>1938</v>
      </c>
      <c r="N243" s="1113"/>
      <c r="O243" s="373"/>
      <c r="Q243" s="402"/>
    </row>
    <row r="244" spans="1:17" s="344" customFormat="1" ht="16.5" customHeight="1" thickBot="1">
      <c r="A244" s="3"/>
      <c r="B244" s="2" t="s">
        <v>1284</v>
      </c>
      <c r="C244" s="1079"/>
      <c r="D244" s="1080"/>
      <c r="E244" s="1079"/>
      <c r="F244" s="1080"/>
      <c r="G244" s="1079"/>
      <c r="H244" s="1094"/>
      <c r="I244" s="1107"/>
      <c r="J244" s="1107"/>
      <c r="K244" s="1080"/>
      <c r="L244" s="1107"/>
      <c r="M244" s="1123">
        <f>IF(ISNUMBER(O244)=TRUE,O244,"非該当")</f>
        <v>0</v>
      </c>
      <c r="N244" s="1124"/>
      <c r="O244" s="373">
        <f>C242+G242+I242+K242+M242+C244+E244+G244+I244</f>
        <v>0</v>
      </c>
      <c r="Q244" s="402"/>
    </row>
    <row r="245" spans="1:17" s="359" customFormat="1" ht="16.5" customHeight="1" thickTop="1">
      <c r="A245" s="1"/>
      <c r="B245" s="1"/>
      <c r="C245" s="1"/>
      <c r="D245" s="1"/>
      <c r="E245" s="1"/>
      <c r="F245" s="4"/>
      <c r="G245" s="35"/>
      <c r="H245" s="123"/>
      <c r="I245" s="123"/>
      <c r="J245" s="104"/>
      <c r="K245" s="123"/>
      <c r="L245" s="123"/>
      <c r="M245" s="123"/>
      <c r="N245" s="35"/>
      <c r="O245" s="373"/>
      <c r="P245" s="344"/>
      <c r="Q245" s="401"/>
    </row>
    <row r="246" spans="1:17" s="375" customFormat="1" ht="16.5" customHeight="1">
      <c r="A246" s="34">
        <v>25</v>
      </c>
      <c r="B246" s="31" t="s">
        <v>1323</v>
      </c>
      <c r="C246" s="664"/>
      <c r="D246" s="664"/>
      <c r="E246" s="664"/>
      <c r="F246" s="664"/>
      <c r="G246" s="664"/>
      <c r="H246" s="1111" t="s">
        <v>1124</v>
      </c>
      <c r="I246" s="1111"/>
      <c r="J246" s="1115"/>
      <c r="K246" s="1115"/>
      <c r="L246" s="1115"/>
      <c r="M246" s="1110"/>
      <c r="N246" s="1110"/>
      <c r="O246" s="377" t="s">
        <v>1376</v>
      </c>
      <c r="P246" s="382"/>
      <c r="Q246" s="400"/>
    </row>
    <row r="247" spans="1:17" s="359" customFormat="1" ht="16.5" customHeight="1">
      <c r="A247" s="1"/>
      <c r="B247" s="39" t="s">
        <v>1280</v>
      </c>
      <c r="C247" s="1116"/>
      <c r="D247" s="1116"/>
      <c r="E247" s="1117" t="s">
        <v>1430</v>
      </c>
      <c r="F247" s="1117"/>
      <c r="G247" s="664"/>
      <c r="H247" s="664"/>
      <c r="I247" s="664"/>
      <c r="J247" s="664"/>
      <c r="K247" s="664"/>
      <c r="L247" s="664"/>
      <c r="M247" s="1110"/>
      <c r="N247" s="1110"/>
      <c r="O247" s="378" t="s">
        <v>1377</v>
      </c>
      <c r="P247" s="382"/>
      <c r="Q247" s="401"/>
    </row>
    <row r="248" spans="1:17" s="375" customFormat="1" ht="16.5" customHeight="1">
      <c r="A248" s="1"/>
      <c r="B248" s="1125" t="s">
        <v>1205</v>
      </c>
      <c r="C248" s="2" t="s">
        <v>1210</v>
      </c>
      <c r="D248" s="1109"/>
      <c r="E248" s="1109"/>
      <c r="F248" s="1109"/>
      <c r="G248" s="1109"/>
      <c r="H248" s="1109"/>
      <c r="I248" s="1109"/>
      <c r="J248" s="1109"/>
      <c r="K248" s="1109"/>
      <c r="L248" s="1109"/>
      <c r="M248" s="1110"/>
      <c r="N248" s="1110"/>
      <c r="O248" s="376"/>
      <c r="P248" s="382"/>
      <c r="Q248" s="400"/>
    </row>
    <row r="249" spans="1:17" s="375" customFormat="1" ht="16.5" customHeight="1" thickBot="1">
      <c r="A249" s="1"/>
      <c r="B249" s="1126"/>
      <c r="C249" s="2" t="s">
        <v>1211</v>
      </c>
      <c r="D249" s="1109"/>
      <c r="E249" s="1109"/>
      <c r="F249" s="1109"/>
      <c r="G249" s="1109"/>
      <c r="H249" s="1109"/>
      <c r="I249" s="1109"/>
      <c r="J249" s="1109"/>
      <c r="K249" s="1109"/>
      <c r="L249" s="1109"/>
      <c r="M249" s="1110"/>
      <c r="N249" s="1110"/>
      <c r="O249" s="376"/>
      <c r="P249" s="382"/>
      <c r="Q249" s="400"/>
    </row>
    <row r="250" spans="1:17" s="359" customFormat="1" ht="16.5" hidden="1" customHeight="1">
      <c r="A250" s="1"/>
      <c r="B250" s="40"/>
      <c r="C250" s="1118"/>
      <c r="D250" s="1118"/>
      <c r="E250" s="1118"/>
      <c r="F250" s="1118"/>
      <c r="G250" s="1118"/>
      <c r="H250" s="1118"/>
      <c r="I250" s="1118"/>
      <c r="J250" s="1118"/>
      <c r="K250" s="1118"/>
      <c r="L250" s="1118"/>
      <c r="M250" s="451"/>
      <c r="N250" s="451"/>
      <c r="O250" s="378"/>
      <c r="P250" s="382"/>
      <c r="Q250" s="401"/>
    </row>
    <row r="251" spans="1:17" s="344" customFormat="1" ht="41.1" customHeight="1" thickTop="1">
      <c r="A251" s="3"/>
      <c r="B251" s="32" t="s">
        <v>1281</v>
      </c>
      <c r="C251" s="1101" t="s">
        <v>1933</v>
      </c>
      <c r="D251" s="1102"/>
      <c r="E251" s="1103"/>
      <c r="F251" s="1104"/>
      <c r="G251" s="1099" t="s">
        <v>930</v>
      </c>
      <c r="H251" s="1100"/>
      <c r="I251" s="1121" t="s">
        <v>1282</v>
      </c>
      <c r="J251" s="1122"/>
      <c r="K251" s="1101" t="s">
        <v>1843</v>
      </c>
      <c r="L251" s="1108"/>
      <c r="M251" s="1101" t="s">
        <v>1283</v>
      </c>
      <c r="N251" s="1108"/>
      <c r="O251" s="373"/>
      <c r="P251" s="382"/>
      <c r="Q251" s="402"/>
    </row>
    <row r="252" spans="1:17" s="344" customFormat="1" ht="16.5" customHeight="1" thickBot="1">
      <c r="A252" s="3"/>
      <c r="B252" s="33" t="s">
        <v>1284</v>
      </c>
      <c r="C252" s="1079"/>
      <c r="D252" s="1094"/>
      <c r="E252" s="1105"/>
      <c r="F252" s="1106"/>
      <c r="G252" s="1107"/>
      <c r="H252" s="1107"/>
      <c r="I252" s="1065"/>
      <c r="J252" s="1098"/>
      <c r="K252" s="1079"/>
      <c r="L252" s="1080"/>
      <c r="M252" s="1119"/>
      <c r="N252" s="1120"/>
      <c r="O252" s="373"/>
      <c r="Q252" s="403">
        <f>G252+I252</f>
        <v>0</v>
      </c>
    </row>
    <row r="253" spans="1:17" s="344" customFormat="1" ht="41.1" customHeight="1" thickTop="1">
      <c r="A253" s="3"/>
      <c r="B253" s="2" t="s">
        <v>1281</v>
      </c>
      <c r="C253" s="1068" t="s">
        <v>1733</v>
      </c>
      <c r="D253" s="1069"/>
      <c r="E253" s="1068" t="s">
        <v>1734</v>
      </c>
      <c r="F253" s="1069"/>
      <c r="G253" s="1068" t="s">
        <v>1735</v>
      </c>
      <c r="H253" s="1070"/>
      <c r="I253" s="1127" t="s">
        <v>1936</v>
      </c>
      <c r="J253" s="1128"/>
      <c r="K253" s="1114" t="s">
        <v>1939</v>
      </c>
      <c r="L253" s="1114"/>
      <c r="M253" s="1112" t="s">
        <v>1938</v>
      </c>
      <c r="N253" s="1113"/>
      <c r="O253" s="373"/>
      <c r="Q253" s="402"/>
    </row>
    <row r="254" spans="1:17" s="344" customFormat="1" ht="16.5" customHeight="1" thickBot="1">
      <c r="A254" s="3"/>
      <c r="B254" s="2" t="s">
        <v>1284</v>
      </c>
      <c r="C254" s="1079"/>
      <c r="D254" s="1080"/>
      <c r="E254" s="1079"/>
      <c r="F254" s="1080"/>
      <c r="G254" s="1079"/>
      <c r="H254" s="1094"/>
      <c r="I254" s="1107"/>
      <c r="J254" s="1107"/>
      <c r="K254" s="1080"/>
      <c r="L254" s="1107"/>
      <c r="M254" s="1123">
        <f>IF(ISNUMBER(O254)=TRUE,O254,"非該当")</f>
        <v>0</v>
      </c>
      <c r="N254" s="1124"/>
      <c r="O254" s="373">
        <f>C252+G252+I252+K252+M252+C254+E254+G254+I254</f>
        <v>0</v>
      </c>
      <c r="Q254" s="402"/>
    </row>
    <row r="255" spans="1:17" s="359" customFormat="1" ht="16.5" customHeight="1" thickTop="1">
      <c r="A255" s="1"/>
      <c r="B255" s="1"/>
      <c r="C255" s="1"/>
      <c r="D255" s="1"/>
      <c r="E255" s="1"/>
      <c r="F255" s="4"/>
      <c r="G255" s="35"/>
      <c r="H255" s="123"/>
      <c r="I255" s="123"/>
      <c r="J255" s="104"/>
      <c r="K255" s="123"/>
      <c r="L255" s="123"/>
      <c r="M255" s="123"/>
      <c r="N255" s="35"/>
      <c r="O255" s="373"/>
      <c r="P255" s="344"/>
      <c r="Q255" s="401"/>
    </row>
    <row r="256" spans="1:17" s="375" customFormat="1" ht="16.5" customHeight="1">
      <c r="A256" s="34">
        <v>26</v>
      </c>
      <c r="B256" s="31" t="s">
        <v>1323</v>
      </c>
      <c r="C256" s="664"/>
      <c r="D256" s="664"/>
      <c r="E256" s="664"/>
      <c r="F256" s="664"/>
      <c r="G256" s="664"/>
      <c r="H256" s="1111" t="s">
        <v>1124</v>
      </c>
      <c r="I256" s="1111"/>
      <c r="J256" s="1115"/>
      <c r="K256" s="1115"/>
      <c r="L256" s="1115"/>
      <c r="M256" s="1110"/>
      <c r="N256" s="1110"/>
      <c r="O256" s="377" t="s">
        <v>1378</v>
      </c>
      <c r="P256" s="382"/>
      <c r="Q256" s="400"/>
    </row>
    <row r="257" spans="1:17" s="359" customFormat="1" ht="16.5" customHeight="1">
      <c r="A257" s="1"/>
      <c r="B257" s="39" t="s">
        <v>1280</v>
      </c>
      <c r="C257" s="1116"/>
      <c r="D257" s="1116"/>
      <c r="E257" s="1117" t="s">
        <v>1430</v>
      </c>
      <c r="F257" s="1117"/>
      <c r="G257" s="664"/>
      <c r="H257" s="664"/>
      <c r="I257" s="664"/>
      <c r="J257" s="664"/>
      <c r="K257" s="664"/>
      <c r="L257" s="664"/>
      <c r="M257" s="1110"/>
      <c r="N257" s="1110"/>
      <c r="O257" s="378" t="s">
        <v>1379</v>
      </c>
      <c r="P257" s="382"/>
      <c r="Q257" s="401"/>
    </row>
    <row r="258" spans="1:17" s="375" customFormat="1" ht="16.5" customHeight="1">
      <c r="A258" s="1"/>
      <c r="B258" s="1125" t="s">
        <v>1205</v>
      </c>
      <c r="C258" s="2" t="s">
        <v>1210</v>
      </c>
      <c r="D258" s="1109"/>
      <c r="E258" s="1109"/>
      <c r="F258" s="1109"/>
      <c r="G258" s="1109"/>
      <c r="H258" s="1109"/>
      <c r="I258" s="1109"/>
      <c r="J258" s="1109"/>
      <c r="K258" s="1109"/>
      <c r="L258" s="1109"/>
      <c r="M258" s="1110"/>
      <c r="N258" s="1110"/>
      <c r="O258" s="376"/>
      <c r="P258" s="382"/>
      <c r="Q258" s="400"/>
    </row>
    <row r="259" spans="1:17" s="375" customFormat="1" ht="16.5" customHeight="1" thickBot="1">
      <c r="A259" s="1"/>
      <c r="B259" s="1126"/>
      <c r="C259" s="2" t="s">
        <v>1211</v>
      </c>
      <c r="D259" s="1109"/>
      <c r="E259" s="1109"/>
      <c r="F259" s="1109"/>
      <c r="G259" s="1109"/>
      <c r="H259" s="1109"/>
      <c r="I259" s="1109"/>
      <c r="J259" s="1109"/>
      <c r="K259" s="1109"/>
      <c r="L259" s="1109"/>
      <c r="M259" s="1110"/>
      <c r="N259" s="1110"/>
      <c r="O259" s="376"/>
      <c r="P259" s="382"/>
      <c r="Q259" s="400"/>
    </row>
    <row r="260" spans="1:17" s="359" customFormat="1" ht="16.5" hidden="1" customHeight="1">
      <c r="A260" s="1"/>
      <c r="B260" s="40"/>
      <c r="C260" s="1118"/>
      <c r="D260" s="1118"/>
      <c r="E260" s="1118"/>
      <c r="F260" s="1118"/>
      <c r="G260" s="1118"/>
      <c r="H260" s="1118"/>
      <c r="I260" s="1118"/>
      <c r="J260" s="1118"/>
      <c r="K260" s="1118"/>
      <c r="L260" s="1118"/>
      <c r="M260" s="451"/>
      <c r="N260" s="451"/>
      <c r="O260" s="378"/>
      <c r="P260" s="382"/>
      <c r="Q260" s="401"/>
    </row>
    <row r="261" spans="1:17" s="344" customFormat="1" ht="41.1" customHeight="1" thickTop="1">
      <c r="A261" s="3"/>
      <c r="B261" s="32" t="s">
        <v>1281</v>
      </c>
      <c r="C261" s="1101" t="s">
        <v>1933</v>
      </c>
      <c r="D261" s="1102"/>
      <c r="E261" s="1103"/>
      <c r="F261" s="1104"/>
      <c r="G261" s="1099" t="s">
        <v>930</v>
      </c>
      <c r="H261" s="1100"/>
      <c r="I261" s="1121" t="s">
        <v>1282</v>
      </c>
      <c r="J261" s="1122"/>
      <c r="K261" s="1101" t="s">
        <v>1843</v>
      </c>
      <c r="L261" s="1108"/>
      <c r="M261" s="1101" t="s">
        <v>1283</v>
      </c>
      <c r="N261" s="1108"/>
      <c r="O261" s="373"/>
      <c r="P261" s="382"/>
      <c r="Q261" s="402"/>
    </row>
    <row r="262" spans="1:17" s="344" customFormat="1" ht="16.5" customHeight="1" thickBot="1">
      <c r="A262" s="3"/>
      <c r="B262" s="33" t="s">
        <v>1284</v>
      </c>
      <c r="C262" s="1079"/>
      <c r="D262" s="1094"/>
      <c r="E262" s="1105"/>
      <c r="F262" s="1106"/>
      <c r="G262" s="1107"/>
      <c r="H262" s="1107"/>
      <c r="I262" s="1065"/>
      <c r="J262" s="1098"/>
      <c r="K262" s="1079"/>
      <c r="L262" s="1080"/>
      <c r="M262" s="1119"/>
      <c r="N262" s="1120"/>
      <c r="O262" s="373"/>
      <c r="Q262" s="403">
        <f>G262+I262</f>
        <v>0</v>
      </c>
    </row>
    <row r="263" spans="1:17" s="344" customFormat="1" ht="41.1" customHeight="1" thickTop="1">
      <c r="A263" s="3"/>
      <c r="B263" s="2" t="s">
        <v>1281</v>
      </c>
      <c r="C263" s="1068" t="s">
        <v>1733</v>
      </c>
      <c r="D263" s="1069"/>
      <c r="E263" s="1068" t="s">
        <v>1734</v>
      </c>
      <c r="F263" s="1069"/>
      <c r="G263" s="1068" t="s">
        <v>1735</v>
      </c>
      <c r="H263" s="1070"/>
      <c r="I263" s="1127" t="s">
        <v>1936</v>
      </c>
      <c r="J263" s="1128"/>
      <c r="K263" s="1114" t="s">
        <v>1939</v>
      </c>
      <c r="L263" s="1114"/>
      <c r="M263" s="1112" t="s">
        <v>1938</v>
      </c>
      <c r="N263" s="1113"/>
      <c r="O263" s="373"/>
      <c r="Q263" s="402"/>
    </row>
    <row r="264" spans="1:17" s="344" customFormat="1" ht="16.5" customHeight="1" thickBot="1">
      <c r="A264" s="3"/>
      <c r="B264" s="2" t="s">
        <v>1284</v>
      </c>
      <c r="C264" s="1079"/>
      <c r="D264" s="1080"/>
      <c r="E264" s="1079"/>
      <c r="F264" s="1080"/>
      <c r="G264" s="1079"/>
      <c r="H264" s="1094"/>
      <c r="I264" s="1107"/>
      <c r="J264" s="1107"/>
      <c r="K264" s="1080"/>
      <c r="L264" s="1107"/>
      <c r="M264" s="1123">
        <f>IF(ISNUMBER(O264)=TRUE,O264,"非該当")</f>
        <v>0</v>
      </c>
      <c r="N264" s="1124"/>
      <c r="O264" s="373">
        <f>C262+G262+I262+K262+M262+C264+E264+G264+I264</f>
        <v>0</v>
      </c>
      <c r="Q264" s="402"/>
    </row>
    <row r="265" spans="1:17" s="359" customFormat="1" ht="16.5" customHeight="1" thickTop="1">
      <c r="A265" s="1"/>
      <c r="B265" s="1"/>
      <c r="C265" s="1"/>
      <c r="D265" s="1"/>
      <c r="E265" s="1"/>
      <c r="F265" s="4"/>
      <c r="G265" s="35"/>
      <c r="H265" s="123"/>
      <c r="I265" s="123"/>
      <c r="J265" s="104"/>
      <c r="K265" s="123"/>
      <c r="L265" s="123"/>
      <c r="M265" s="123"/>
      <c r="N265" s="35"/>
      <c r="O265" s="373"/>
      <c r="P265" s="344"/>
      <c r="Q265" s="401"/>
    </row>
    <row r="266" spans="1:17" s="375" customFormat="1" ht="16.5" customHeight="1">
      <c r="A266" s="34">
        <v>27</v>
      </c>
      <c r="B266" s="31" t="s">
        <v>1323</v>
      </c>
      <c r="C266" s="664"/>
      <c r="D266" s="664"/>
      <c r="E266" s="664"/>
      <c r="F266" s="664"/>
      <c r="G266" s="664"/>
      <c r="H266" s="1111" t="s">
        <v>1124</v>
      </c>
      <c r="I266" s="1111"/>
      <c r="J266" s="1115"/>
      <c r="K266" s="1115"/>
      <c r="L266" s="1115"/>
      <c r="M266" s="1110"/>
      <c r="N266" s="1110"/>
      <c r="O266" s="377" t="s">
        <v>1380</v>
      </c>
      <c r="P266" s="382"/>
      <c r="Q266" s="400"/>
    </row>
    <row r="267" spans="1:17" s="359" customFormat="1" ht="16.5" customHeight="1">
      <c r="A267" s="1"/>
      <c r="B267" s="39" t="s">
        <v>1280</v>
      </c>
      <c r="C267" s="1116"/>
      <c r="D267" s="1116"/>
      <c r="E267" s="1117" t="s">
        <v>1430</v>
      </c>
      <c r="F267" s="1117"/>
      <c r="G267" s="664"/>
      <c r="H267" s="664"/>
      <c r="I267" s="664"/>
      <c r="J267" s="664"/>
      <c r="K267" s="664"/>
      <c r="L267" s="664"/>
      <c r="M267" s="1110"/>
      <c r="N267" s="1110"/>
      <c r="O267" s="378" t="s">
        <v>1381</v>
      </c>
      <c r="P267" s="382"/>
      <c r="Q267" s="401"/>
    </row>
    <row r="268" spans="1:17" s="375" customFormat="1" ht="16.5" customHeight="1">
      <c r="A268" s="1"/>
      <c r="B268" s="1125" t="s">
        <v>1205</v>
      </c>
      <c r="C268" s="2" t="s">
        <v>1210</v>
      </c>
      <c r="D268" s="1109"/>
      <c r="E268" s="1109"/>
      <c r="F268" s="1109"/>
      <c r="G268" s="1109"/>
      <c r="H268" s="1109"/>
      <c r="I268" s="1109"/>
      <c r="J268" s="1109"/>
      <c r="K268" s="1109"/>
      <c r="L268" s="1109"/>
      <c r="M268" s="1110"/>
      <c r="N268" s="1110"/>
      <c r="O268" s="376"/>
      <c r="P268" s="382"/>
      <c r="Q268" s="400"/>
    </row>
    <row r="269" spans="1:17" s="375" customFormat="1" ht="16.5" customHeight="1" thickBot="1">
      <c r="A269" s="1"/>
      <c r="B269" s="1126"/>
      <c r="C269" s="2" t="s">
        <v>1211</v>
      </c>
      <c r="D269" s="1109"/>
      <c r="E269" s="1109"/>
      <c r="F269" s="1109"/>
      <c r="G269" s="1109"/>
      <c r="H269" s="1109"/>
      <c r="I269" s="1109"/>
      <c r="J269" s="1109"/>
      <c r="K269" s="1109"/>
      <c r="L269" s="1109"/>
      <c r="M269" s="1110"/>
      <c r="N269" s="1110"/>
      <c r="O269" s="376"/>
      <c r="P269" s="382"/>
      <c r="Q269" s="400"/>
    </row>
    <row r="270" spans="1:17" s="359" customFormat="1" ht="16.5" hidden="1" customHeight="1">
      <c r="A270" s="1"/>
      <c r="B270" s="40"/>
      <c r="C270" s="1118"/>
      <c r="D270" s="1118"/>
      <c r="E270" s="1118"/>
      <c r="F270" s="1118"/>
      <c r="G270" s="1118"/>
      <c r="H270" s="1118"/>
      <c r="I270" s="1118"/>
      <c r="J270" s="1118"/>
      <c r="K270" s="1118"/>
      <c r="L270" s="1118"/>
      <c r="M270" s="451"/>
      <c r="N270" s="451"/>
      <c r="O270" s="378"/>
      <c r="P270" s="382"/>
      <c r="Q270" s="401"/>
    </row>
    <row r="271" spans="1:17" s="344" customFormat="1" ht="41.1" customHeight="1" thickTop="1">
      <c r="A271" s="3"/>
      <c r="B271" s="32" t="s">
        <v>1281</v>
      </c>
      <c r="C271" s="1101" t="s">
        <v>1933</v>
      </c>
      <c r="D271" s="1102"/>
      <c r="E271" s="1103"/>
      <c r="F271" s="1104"/>
      <c r="G271" s="1099" t="s">
        <v>930</v>
      </c>
      <c r="H271" s="1100"/>
      <c r="I271" s="1121" t="s">
        <v>1282</v>
      </c>
      <c r="J271" s="1122"/>
      <c r="K271" s="1101" t="s">
        <v>1843</v>
      </c>
      <c r="L271" s="1108"/>
      <c r="M271" s="1101" t="s">
        <v>1283</v>
      </c>
      <c r="N271" s="1108"/>
      <c r="O271" s="373"/>
      <c r="P271" s="382"/>
      <c r="Q271" s="402"/>
    </row>
    <row r="272" spans="1:17" s="344" customFormat="1" ht="16.5" customHeight="1" thickBot="1">
      <c r="A272" s="3"/>
      <c r="B272" s="33" t="s">
        <v>1284</v>
      </c>
      <c r="C272" s="1079"/>
      <c r="D272" s="1094"/>
      <c r="E272" s="1105"/>
      <c r="F272" s="1106"/>
      <c r="G272" s="1107"/>
      <c r="H272" s="1107"/>
      <c r="I272" s="1065"/>
      <c r="J272" s="1098"/>
      <c r="K272" s="1079"/>
      <c r="L272" s="1080"/>
      <c r="M272" s="1119"/>
      <c r="N272" s="1120"/>
      <c r="O272" s="373"/>
      <c r="Q272" s="403">
        <f>G272+I272</f>
        <v>0</v>
      </c>
    </row>
    <row r="273" spans="1:17" s="344" customFormat="1" ht="41.1" customHeight="1" thickTop="1">
      <c r="A273" s="3"/>
      <c r="B273" s="2" t="s">
        <v>1281</v>
      </c>
      <c r="C273" s="1068" t="s">
        <v>1733</v>
      </c>
      <c r="D273" s="1069"/>
      <c r="E273" s="1068" t="s">
        <v>1734</v>
      </c>
      <c r="F273" s="1069"/>
      <c r="G273" s="1068" t="s">
        <v>1735</v>
      </c>
      <c r="H273" s="1070"/>
      <c r="I273" s="1127" t="s">
        <v>1936</v>
      </c>
      <c r="J273" s="1128"/>
      <c r="K273" s="1114" t="s">
        <v>1939</v>
      </c>
      <c r="L273" s="1114"/>
      <c r="M273" s="1112" t="s">
        <v>1938</v>
      </c>
      <c r="N273" s="1113"/>
      <c r="O273" s="373"/>
      <c r="Q273" s="402"/>
    </row>
    <row r="274" spans="1:17" s="344" customFormat="1" ht="16.5" customHeight="1" thickBot="1">
      <c r="A274" s="3"/>
      <c r="B274" s="2" t="s">
        <v>1284</v>
      </c>
      <c r="C274" s="1079"/>
      <c r="D274" s="1080"/>
      <c r="E274" s="1079"/>
      <c r="F274" s="1080"/>
      <c r="G274" s="1079"/>
      <c r="H274" s="1094"/>
      <c r="I274" s="1107"/>
      <c r="J274" s="1107"/>
      <c r="K274" s="1080"/>
      <c r="L274" s="1107"/>
      <c r="M274" s="1123">
        <f>IF(ISNUMBER(O274)=TRUE,O274,"非該当")</f>
        <v>0</v>
      </c>
      <c r="N274" s="1124"/>
      <c r="O274" s="373">
        <f>C272+G272+I272+K272+M272+C274+E274+G274+I274</f>
        <v>0</v>
      </c>
      <c r="Q274" s="402"/>
    </row>
    <row r="275" spans="1:17" s="359" customFormat="1" ht="16.5" customHeight="1" thickTop="1">
      <c r="A275" s="1"/>
      <c r="B275" s="1"/>
      <c r="C275" s="1"/>
      <c r="D275" s="1"/>
      <c r="E275" s="1"/>
      <c r="F275" s="4"/>
      <c r="G275" s="35"/>
      <c r="H275" s="123"/>
      <c r="I275" s="123"/>
      <c r="J275" s="104"/>
      <c r="K275" s="123"/>
      <c r="L275" s="123"/>
      <c r="M275" s="123"/>
      <c r="N275" s="35"/>
      <c r="O275" s="373"/>
      <c r="P275" s="344"/>
      <c r="Q275" s="401"/>
    </row>
    <row r="276" spans="1:17" s="375" customFormat="1" ht="16.5" customHeight="1">
      <c r="A276" s="34">
        <v>28</v>
      </c>
      <c r="B276" s="31" t="s">
        <v>1323</v>
      </c>
      <c r="C276" s="664"/>
      <c r="D276" s="664"/>
      <c r="E276" s="664"/>
      <c r="F276" s="664"/>
      <c r="G276" s="664"/>
      <c r="H276" s="1111" t="s">
        <v>1124</v>
      </c>
      <c r="I276" s="1111"/>
      <c r="J276" s="1115"/>
      <c r="K276" s="1115"/>
      <c r="L276" s="1115"/>
      <c r="M276" s="1110"/>
      <c r="N276" s="1110"/>
      <c r="O276" s="377" t="s">
        <v>1382</v>
      </c>
      <c r="P276" s="382"/>
      <c r="Q276" s="400"/>
    </row>
    <row r="277" spans="1:17" s="359" customFormat="1" ht="16.5" customHeight="1">
      <c r="A277" s="1"/>
      <c r="B277" s="39" t="s">
        <v>1280</v>
      </c>
      <c r="C277" s="1116"/>
      <c r="D277" s="1116"/>
      <c r="E277" s="1117" t="s">
        <v>1430</v>
      </c>
      <c r="F277" s="1117"/>
      <c r="G277" s="664"/>
      <c r="H277" s="664"/>
      <c r="I277" s="664"/>
      <c r="J277" s="664"/>
      <c r="K277" s="664"/>
      <c r="L277" s="664"/>
      <c r="M277" s="1110"/>
      <c r="N277" s="1110"/>
      <c r="O277" s="378" t="s">
        <v>1383</v>
      </c>
      <c r="P277" s="382"/>
      <c r="Q277" s="401"/>
    </row>
    <row r="278" spans="1:17" s="375" customFormat="1" ht="16.5" customHeight="1">
      <c r="A278" s="1"/>
      <c r="B278" s="1125" t="s">
        <v>1205</v>
      </c>
      <c r="C278" s="2" t="s">
        <v>1210</v>
      </c>
      <c r="D278" s="1109"/>
      <c r="E278" s="1109"/>
      <c r="F278" s="1109"/>
      <c r="G278" s="1109"/>
      <c r="H278" s="1109"/>
      <c r="I278" s="1109"/>
      <c r="J278" s="1109"/>
      <c r="K278" s="1109"/>
      <c r="L278" s="1109"/>
      <c r="M278" s="1110"/>
      <c r="N278" s="1110"/>
      <c r="O278" s="376"/>
      <c r="P278" s="382"/>
      <c r="Q278" s="400"/>
    </row>
    <row r="279" spans="1:17" s="375" customFormat="1" ht="16.5" customHeight="1" thickBot="1">
      <c r="A279" s="1"/>
      <c r="B279" s="1126"/>
      <c r="C279" s="2" t="s">
        <v>1211</v>
      </c>
      <c r="D279" s="1109"/>
      <c r="E279" s="1109"/>
      <c r="F279" s="1109"/>
      <c r="G279" s="1109"/>
      <c r="H279" s="1109"/>
      <c r="I279" s="1109"/>
      <c r="J279" s="1109"/>
      <c r="K279" s="1109"/>
      <c r="L279" s="1109"/>
      <c r="M279" s="1110"/>
      <c r="N279" s="1110"/>
      <c r="O279" s="376"/>
      <c r="P279" s="382"/>
      <c r="Q279" s="400"/>
    </row>
    <row r="280" spans="1:17" s="359" customFormat="1" ht="16.5" hidden="1" customHeight="1">
      <c r="A280" s="1"/>
      <c r="B280" s="40"/>
      <c r="C280" s="1118"/>
      <c r="D280" s="1118"/>
      <c r="E280" s="1118"/>
      <c r="F280" s="1118"/>
      <c r="G280" s="1118"/>
      <c r="H280" s="1118"/>
      <c r="I280" s="1118"/>
      <c r="J280" s="1118"/>
      <c r="K280" s="1118"/>
      <c r="L280" s="1118"/>
      <c r="M280" s="451"/>
      <c r="N280" s="451"/>
      <c r="O280" s="378"/>
      <c r="P280" s="382"/>
      <c r="Q280" s="401"/>
    </row>
    <row r="281" spans="1:17" s="344" customFormat="1" ht="41.1" customHeight="1" thickTop="1">
      <c r="A281" s="3"/>
      <c r="B281" s="32" t="s">
        <v>1281</v>
      </c>
      <c r="C281" s="1101" t="s">
        <v>1933</v>
      </c>
      <c r="D281" s="1102"/>
      <c r="E281" s="1103"/>
      <c r="F281" s="1104"/>
      <c r="G281" s="1099" t="s">
        <v>930</v>
      </c>
      <c r="H281" s="1100"/>
      <c r="I281" s="1121" t="s">
        <v>1282</v>
      </c>
      <c r="J281" s="1122"/>
      <c r="K281" s="1101" t="s">
        <v>1843</v>
      </c>
      <c r="L281" s="1108"/>
      <c r="M281" s="1101" t="s">
        <v>1283</v>
      </c>
      <c r="N281" s="1108"/>
      <c r="O281" s="373"/>
      <c r="P281" s="382"/>
      <c r="Q281" s="402"/>
    </row>
    <row r="282" spans="1:17" s="344" customFormat="1" ht="16.5" customHeight="1" thickBot="1">
      <c r="A282" s="3"/>
      <c r="B282" s="33" t="s">
        <v>1284</v>
      </c>
      <c r="C282" s="1079"/>
      <c r="D282" s="1094"/>
      <c r="E282" s="1105"/>
      <c r="F282" s="1106"/>
      <c r="G282" s="1107"/>
      <c r="H282" s="1107"/>
      <c r="I282" s="1065"/>
      <c r="J282" s="1098"/>
      <c r="K282" s="1079"/>
      <c r="L282" s="1080"/>
      <c r="M282" s="1119"/>
      <c r="N282" s="1120"/>
      <c r="O282" s="373"/>
      <c r="Q282" s="403">
        <f>G282+I282</f>
        <v>0</v>
      </c>
    </row>
    <row r="283" spans="1:17" s="344" customFormat="1" ht="41.1" customHeight="1" thickTop="1">
      <c r="A283" s="3"/>
      <c r="B283" s="2" t="s">
        <v>1281</v>
      </c>
      <c r="C283" s="1068" t="s">
        <v>1733</v>
      </c>
      <c r="D283" s="1069"/>
      <c r="E283" s="1068" t="s">
        <v>1734</v>
      </c>
      <c r="F283" s="1069"/>
      <c r="G283" s="1068" t="s">
        <v>1735</v>
      </c>
      <c r="H283" s="1070"/>
      <c r="I283" s="1127" t="s">
        <v>1936</v>
      </c>
      <c r="J283" s="1128"/>
      <c r="K283" s="1114" t="s">
        <v>1939</v>
      </c>
      <c r="L283" s="1114"/>
      <c r="M283" s="1112" t="s">
        <v>1938</v>
      </c>
      <c r="N283" s="1113"/>
      <c r="O283" s="373"/>
      <c r="Q283" s="402"/>
    </row>
    <row r="284" spans="1:17" s="344" customFormat="1" ht="16.5" customHeight="1" thickBot="1">
      <c r="A284" s="3"/>
      <c r="B284" s="2" t="s">
        <v>1284</v>
      </c>
      <c r="C284" s="1079"/>
      <c r="D284" s="1080"/>
      <c r="E284" s="1079"/>
      <c r="F284" s="1080"/>
      <c r="G284" s="1079"/>
      <c r="H284" s="1094"/>
      <c r="I284" s="1107"/>
      <c r="J284" s="1107"/>
      <c r="K284" s="1080"/>
      <c r="L284" s="1107"/>
      <c r="M284" s="1123">
        <f>IF(ISNUMBER(O284)=TRUE,O284,"非該当")</f>
        <v>0</v>
      </c>
      <c r="N284" s="1124"/>
      <c r="O284" s="373">
        <f>C282+G282+I282+K282+M282+C284+E284+G284+I284</f>
        <v>0</v>
      </c>
      <c r="Q284" s="402"/>
    </row>
    <row r="285" spans="1:17" s="359" customFormat="1" ht="16.5" customHeight="1" thickTop="1">
      <c r="A285" s="1"/>
      <c r="B285" s="1"/>
      <c r="C285" s="1"/>
      <c r="D285" s="1"/>
      <c r="E285" s="1"/>
      <c r="F285" s="4"/>
      <c r="G285" s="35"/>
      <c r="H285" s="123"/>
      <c r="I285" s="123"/>
      <c r="J285" s="104"/>
      <c r="K285" s="123"/>
      <c r="L285" s="123"/>
      <c r="M285" s="123"/>
      <c r="N285" s="35"/>
      <c r="O285" s="373"/>
      <c r="P285" s="344"/>
      <c r="Q285" s="401"/>
    </row>
    <row r="286" spans="1:17" s="375" customFormat="1" ht="16.5" customHeight="1">
      <c r="A286" s="34">
        <v>29</v>
      </c>
      <c r="B286" s="31" t="s">
        <v>1323</v>
      </c>
      <c r="C286" s="664"/>
      <c r="D286" s="664"/>
      <c r="E286" s="664"/>
      <c r="F286" s="664"/>
      <c r="G286" s="664"/>
      <c r="H286" s="1111" t="s">
        <v>1124</v>
      </c>
      <c r="I286" s="1111"/>
      <c r="J286" s="1115"/>
      <c r="K286" s="1115"/>
      <c r="L286" s="1115"/>
      <c r="M286" s="1110"/>
      <c r="N286" s="1110"/>
      <c r="O286" s="377" t="s">
        <v>1384</v>
      </c>
      <c r="P286" s="382"/>
      <c r="Q286" s="400"/>
    </row>
    <row r="287" spans="1:17" s="359" customFormat="1" ht="16.5" customHeight="1">
      <c r="A287" s="1"/>
      <c r="B287" s="39" t="s">
        <v>1280</v>
      </c>
      <c r="C287" s="1116"/>
      <c r="D287" s="1116"/>
      <c r="E287" s="1117" t="s">
        <v>1430</v>
      </c>
      <c r="F287" s="1117"/>
      <c r="G287" s="664"/>
      <c r="H287" s="664"/>
      <c r="I287" s="664"/>
      <c r="J287" s="664"/>
      <c r="K287" s="664"/>
      <c r="L287" s="664"/>
      <c r="M287" s="1110"/>
      <c r="N287" s="1110"/>
      <c r="O287" s="378" t="s">
        <v>1385</v>
      </c>
      <c r="P287" s="382"/>
      <c r="Q287" s="401"/>
    </row>
    <row r="288" spans="1:17" s="375" customFormat="1" ht="16.5" customHeight="1">
      <c r="A288" s="1"/>
      <c r="B288" s="1125" t="s">
        <v>1205</v>
      </c>
      <c r="C288" s="2" t="s">
        <v>1210</v>
      </c>
      <c r="D288" s="1109"/>
      <c r="E288" s="1109"/>
      <c r="F288" s="1109"/>
      <c r="G288" s="1109"/>
      <c r="H288" s="1109"/>
      <c r="I288" s="1109"/>
      <c r="J288" s="1109"/>
      <c r="K288" s="1109"/>
      <c r="L288" s="1109"/>
      <c r="M288" s="1110"/>
      <c r="N288" s="1110"/>
      <c r="O288" s="376"/>
      <c r="P288" s="382"/>
      <c r="Q288" s="400"/>
    </row>
    <row r="289" spans="1:17" s="375" customFormat="1" ht="16.5" customHeight="1" thickBot="1">
      <c r="A289" s="1"/>
      <c r="B289" s="1126"/>
      <c r="C289" s="2" t="s">
        <v>1211</v>
      </c>
      <c r="D289" s="1109"/>
      <c r="E289" s="1109"/>
      <c r="F289" s="1109"/>
      <c r="G289" s="1109"/>
      <c r="H289" s="1109"/>
      <c r="I289" s="1109"/>
      <c r="J289" s="1109"/>
      <c r="K289" s="1109"/>
      <c r="L289" s="1109"/>
      <c r="M289" s="1110"/>
      <c r="N289" s="1110"/>
      <c r="O289" s="376"/>
      <c r="P289" s="382"/>
      <c r="Q289" s="400"/>
    </row>
    <row r="290" spans="1:17" s="359" customFormat="1" ht="16.5" hidden="1" customHeight="1">
      <c r="A290" s="1"/>
      <c r="B290" s="40"/>
      <c r="C290" s="1118"/>
      <c r="D290" s="1118"/>
      <c r="E290" s="1118"/>
      <c r="F290" s="1118"/>
      <c r="G290" s="1118"/>
      <c r="H290" s="1118"/>
      <c r="I290" s="1118"/>
      <c r="J290" s="1118"/>
      <c r="K290" s="1118"/>
      <c r="L290" s="1118"/>
      <c r="M290" s="451"/>
      <c r="N290" s="451"/>
      <c r="O290" s="378"/>
      <c r="P290" s="382"/>
      <c r="Q290" s="401"/>
    </row>
    <row r="291" spans="1:17" s="344" customFormat="1" ht="41.1" customHeight="1" thickTop="1">
      <c r="A291" s="3"/>
      <c r="B291" s="32" t="s">
        <v>1281</v>
      </c>
      <c r="C291" s="1101" t="s">
        <v>1933</v>
      </c>
      <c r="D291" s="1102"/>
      <c r="E291" s="1103"/>
      <c r="F291" s="1104"/>
      <c r="G291" s="1099" t="s">
        <v>930</v>
      </c>
      <c r="H291" s="1100"/>
      <c r="I291" s="1121" t="s">
        <v>1282</v>
      </c>
      <c r="J291" s="1122"/>
      <c r="K291" s="1101" t="s">
        <v>1843</v>
      </c>
      <c r="L291" s="1108"/>
      <c r="M291" s="1101" t="s">
        <v>1283</v>
      </c>
      <c r="N291" s="1108"/>
      <c r="O291" s="373"/>
      <c r="P291" s="382"/>
      <c r="Q291" s="402"/>
    </row>
    <row r="292" spans="1:17" s="344" customFormat="1" ht="16.5" customHeight="1" thickBot="1">
      <c r="A292" s="3"/>
      <c r="B292" s="33" t="s">
        <v>1284</v>
      </c>
      <c r="C292" s="1079"/>
      <c r="D292" s="1094"/>
      <c r="E292" s="1105"/>
      <c r="F292" s="1106"/>
      <c r="G292" s="1107"/>
      <c r="H292" s="1107"/>
      <c r="I292" s="1065"/>
      <c r="J292" s="1098"/>
      <c r="K292" s="1079"/>
      <c r="L292" s="1080"/>
      <c r="M292" s="1119"/>
      <c r="N292" s="1120"/>
      <c r="O292" s="373"/>
      <c r="Q292" s="403">
        <f>G292+I292</f>
        <v>0</v>
      </c>
    </row>
    <row r="293" spans="1:17" s="344" customFormat="1" ht="41.1" customHeight="1" thickTop="1">
      <c r="A293" s="3"/>
      <c r="B293" s="2" t="s">
        <v>1281</v>
      </c>
      <c r="C293" s="1068" t="s">
        <v>1733</v>
      </c>
      <c r="D293" s="1069"/>
      <c r="E293" s="1068" t="s">
        <v>1734</v>
      </c>
      <c r="F293" s="1069"/>
      <c r="G293" s="1068" t="s">
        <v>1735</v>
      </c>
      <c r="H293" s="1070"/>
      <c r="I293" s="1127" t="s">
        <v>1936</v>
      </c>
      <c r="J293" s="1128"/>
      <c r="K293" s="1114" t="s">
        <v>1939</v>
      </c>
      <c r="L293" s="1114"/>
      <c r="M293" s="1112" t="s">
        <v>1938</v>
      </c>
      <c r="N293" s="1113"/>
      <c r="O293" s="373"/>
      <c r="Q293" s="402"/>
    </row>
    <row r="294" spans="1:17" s="344" customFormat="1" ht="16.5" customHeight="1" thickBot="1">
      <c r="A294" s="3"/>
      <c r="B294" s="2" t="s">
        <v>1284</v>
      </c>
      <c r="C294" s="1079"/>
      <c r="D294" s="1080"/>
      <c r="E294" s="1079"/>
      <c r="F294" s="1080"/>
      <c r="G294" s="1079"/>
      <c r="H294" s="1094"/>
      <c r="I294" s="1107"/>
      <c r="J294" s="1107"/>
      <c r="K294" s="1080"/>
      <c r="L294" s="1107"/>
      <c r="M294" s="1123">
        <f>IF(ISNUMBER(O294)=TRUE,O294,"非該当")</f>
        <v>0</v>
      </c>
      <c r="N294" s="1124"/>
      <c r="O294" s="373">
        <f>C292+G292+I292+K292+M292+C294+E294+G294+I294</f>
        <v>0</v>
      </c>
      <c r="Q294" s="402"/>
    </row>
    <row r="295" spans="1:17" s="359" customFormat="1" ht="16.5" customHeight="1" thickTop="1">
      <c r="A295" s="1"/>
      <c r="B295" s="1"/>
      <c r="C295" s="1"/>
      <c r="D295" s="1"/>
      <c r="E295" s="1"/>
      <c r="F295" s="4"/>
      <c r="G295" s="35"/>
      <c r="H295" s="123"/>
      <c r="I295" s="123"/>
      <c r="J295" s="104"/>
      <c r="K295" s="123"/>
      <c r="L295" s="123"/>
      <c r="M295" s="123"/>
      <c r="N295" s="35"/>
      <c r="O295" s="373"/>
      <c r="P295" s="344"/>
      <c r="Q295" s="401"/>
    </row>
    <row r="296" spans="1:17" s="375" customFormat="1" ht="16.5" customHeight="1">
      <c r="A296" s="34">
        <v>30</v>
      </c>
      <c r="B296" s="31" t="s">
        <v>1323</v>
      </c>
      <c r="C296" s="664"/>
      <c r="D296" s="664"/>
      <c r="E296" s="664"/>
      <c r="F296" s="664"/>
      <c r="G296" s="664"/>
      <c r="H296" s="1111" t="s">
        <v>1124</v>
      </c>
      <c r="I296" s="1111"/>
      <c r="J296" s="1115"/>
      <c r="K296" s="1115"/>
      <c r="L296" s="1115"/>
      <c r="M296" s="1110"/>
      <c r="N296" s="1110"/>
      <c r="O296" s="377" t="s">
        <v>1386</v>
      </c>
      <c r="P296" s="382"/>
      <c r="Q296" s="400"/>
    </row>
    <row r="297" spans="1:17" s="359" customFormat="1" ht="16.5" customHeight="1">
      <c r="A297" s="1"/>
      <c r="B297" s="39" t="s">
        <v>1280</v>
      </c>
      <c r="C297" s="1116"/>
      <c r="D297" s="1116"/>
      <c r="E297" s="1117" t="s">
        <v>1430</v>
      </c>
      <c r="F297" s="1117"/>
      <c r="G297" s="664"/>
      <c r="H297" s="664"/>
      <c r="I297" s="664"/>
      <c r="J297" s="664"/>
      <c r="K297" s="664"/>
      <c r="L297" s="664"/>
      <c r="M297" s="1110"/>
      <c r="N297" s="1110"/>
      <c r="O297" s="378" t="s">
        <v>1387</v>
      </c>
      <c r="P297" s="382"/>
      <c r="Q297" s="401"/>
    </row>
    <row r="298" spans="1:17" s="375" customFormat="1" ht="16.5" customHeight="1">
      <c r="A298" s="1"/>
      <c r="B298" s="1125" t="s">
        <v>1205</v>
      </c>
      <c r="C298" s="2" t="s">
        <v>1210</v>
      </c>
      <c r="D298" s="1109"/>
      <c r="E298" s="1109"/>
      <c r="F298" s="1109"/>
      <c r="G298" s="1109"/>
      <c r="H298" s="1109"/>
      <c r="I298" s="1109"/>
      <c r="J298" s="1109"/>
      <c r="K298" s="1109"/>
      <c r="L298" s="1109"/>
      <c r="M298" s="1110"/>
      <c r="N298" s="1110"/>
      <c r="O298" s="376"/>
      <c r="P298" s="382"/>
      <c r="Q298" s="400"/>
    </row>
    <row r="299" spans="1:17" s="375" customFormat="1" ht="16.5" customHeight="1" thickBot="1">
      <c r="A299" s="1"/>
      <c r="B299" s="1126"/>
      <c r="C299" s="2" t="s">
        <v>1211</v>
      </c>
      <c r="D299" s="1109"/>
      <c r="E299" s="1109"/>
      <c r="F299" s="1109"/>
      <c r="G299" s="1109"/>
      <c r="H299" s="1109"/>
      <c r="I299" s="1109"/>
      <c r="J299" s="1109"/>
      <c r="K299" s="1109"/>
      <c r="L299" s="1109"/>
      <c r="M299" s="1110"/>
      <c r="N299" s="1110"/>
      <c r="O299" s="376"/>
      <c r="P299" s="382"/>
      <c r="Q299" s="400"/>
    </row>
    <row r="300" spans="1:17" s="359" customFormat="1" ht="16.5" hidden="1" customHeight="1">
      <c r="A300" s="1"/>
      <c r="B300" s="40"/>
      <c r="C300" s="1118"/>
      <c r="D300" s="1118"/>
      <c r="E300" s="1118"/>
      <c r="F300" s="1118"/>
      <c r="G300" s="1118"/>
      <c r="H300" s="1118"/>
      <c r="I300" s="1118"/>
      <c r="J300" s="1118"/>
      <c r="K300" s="1118"/>
      <c r="L300" s="1118"/>
      <c r="M300" s="451"/>
      <c r="N300" s="451"/>
      <c r="O300" s="378"/>
      <c r="P300" s="382"/>
      <c r="Q300" s="401"/>
    </row>
    <row r="301" spans="1:17" s="344" customFormat="1" ht="41.1" customHeight="1" thickTop="1">
      <c r="A301" s="3"/>
      <c r="B301" s="32" t="s">
        <v>1281</v>
      </c>
      <c r="C301" s="1101" t="s">
        <v>1933</v>
      </c>
      <c r="D301" s="1102"/>
      <c r="E301" s="1103"/>
      <c r="F301" s="1104"/>
      <c r="G301" s="1099" t="s">
        <v>930</v>
      </c>
      <c r="H301" s="1100"/>
      <c r="I301" s="1121" t="s">
        <v>1282</v>
      </c>
      <c r="J301" s="1122"/>
      <c r="K301" s="1101" t="s">
        <v>1843</v>
      </c>
      <c r="L301" s="1108"/>
      <c r="M301" s="1101" t="s">
        <v>1283</v>
      </c>
      <c r="N301" s="1108"/>
      <c r="O301" s="373"/>
      <c r="P301" s="382"/>
      <c r="Q301" s="402"/>
    </row>
    <row r="302" spans="1:17" s="344" customFormat="1" ht="16.5" customHeight="1" thickBot="1">
      <c r="A302" s="3"/>
      <c r="B302" s="33" t="s">
        <v>1284</v>
      </c>
      <c r="C302" s="1079"/>
      <c r="D302" s="1094"/>
      <c r="E302" s="1105"/>
      <c r="F302" s="1106"/>
      <c r="G302" s="1107"/>
      <c r="H302" s="1107"/>
      <c r="I302" s="1065"/>
      <c r="J302" s="1098"/>
      <c r="K302" s="1079"/>
      <c r="L302" s="1080"/>
      <c r="M302" s="1119"/>
      <c r="N302" s="1120"/>
      <c r="O302" s="373"/>
      <c r="Q302" s="403">
        <f>G302+I302</f>
        <v>0</v>
      </c>
    </row>
    <row r="303" spans="1:17" s="344" customFormat="1" ht="41.1" customHeight="1" thickTop="1">
      <c r="A303" s="3"/>
      <c r="B303" s="2" t="s">
        <v>1281</v>
      </c>
      <c r="C303" s="1068" t="s">
        <v>1733</v>
      </c>
      <c r="D303" s="1069"/>
      <c r="E303" s="1068" t="s">
        <v>1734</v>
      </c>
      <c r="F303" s="1069"/>
      <c r="G303" s="1068" t="s">
        <v>1735</v>
      </c>
      <c r="H303" s="1070"/>
      <c r="I303" s="1127" t="s">
        <v>1936</v>
      </c>
      <c r="J303" s="1128"/>
      <c r="K303" s="1114" t="s">
        <v>1939</v>
      </c>
      <c r="L303" s="1114"/>
      <c r="M303" s="1112" t="s">
        <v>1938</v>
      </c>
      <c r="N303" s="1113"/>
      <c r="O303" s="373"/>
      <c r="Q303" s="402"/>
    </row>
    <row r="304" spans="1:17" s="344" customFormat="1" ht="16.5" customHeight="1" thickBot="1">
      <c r="A304" s="3"/>
      <c r="B304" s="2" t="s">
        <v>1284</v>
      </c>
      <c r="C304" s="1079"/>
      <c r="D304" s="1080"/>
      <c r="E304" s="1079"/>
      <c r="F304" s="1080"/>
      <c r="G304" s="1079"/>
      <c r="H304" s="1094"/>
      <c r="I304" s="1107"/>
      <c r="J304" s="1107"/>
      <c r="K304" s="1080"/>
      <c r="L304" s="1107"/>
      <c r="M304" s="1123">
        <f>IF(ISNUMBER(O304)=TRUE,O304,"非該当")</f>
        <v>0</v>
      </c>
      <c r="N304" s="1124"/>
      <c r="O304" s="373">
        <f>C302+G302+I302+K302+M302+C304+E304+G304+I304</f>
        <v>0</v>
      </c>
      <c r="Q304" s="402"/>
    </row>
    <row r="305" spans="1:17" s="359" customFormat="1" ht="16.5" customHeight="1" thickTop="1">
      <c r="A305" s="1"/>
      <c r="B305" s="1"/>
      <c r="C305" s="1"/>
      <c r="D305" s="1"/>
      <c r="E305" s="1"/>
      <c r="F305" s="4"/>
      <c r="G305" s="35"/>
      <c r="H305" s="123"/>
      <c r="I305" s="123"/>
      <c r="J305" s="104"/>
      <c r="K305" s="123"/>
      <c r="L305" s="123"/>
      <c r="M305" s="123"/>
      <c r="N305" s="35"/>
      <c r="O305" s="373"/>
      <c r="P305" s="344"/>
      <c r="Q305" s="401"/>
    </row>
    <row r="306" spans="1:17" s="375" customFormat="1" ht="16.5" customHeight="1">
      <c r="A306" s="34">
        <v>31</v>
      </c>
      <c r="B306" s="31" t="s">
        <v>1323</v>
      </c>
      <c r="C306" s="664"/>
      <c r="D306" s="664"/>
      <c r="E306" s="664"/>
      <c r="F306" s="664"/>
      <c r="G306" s="664"/>
      <c r="H306" s="1111" t="s">
        <v>1124</v>
      </c>
      <c r="I306" s="1111"/>
      <c r="J306" s="1115"/>
      <c r="K306" s="1115"/>
      <c r="L306" s="1115"/>
      <c r="M306" s="1110"/>
      <c r="N306" s="1110"/>
      <c r="O306" s="377" t="s">
        <v>1388</v>
      </c>
      <c r="P306" s="382"/>
      <c r="Q306" s="400"/>
    </row>
    <row r="307" spans="1:17" s="359" customFormat="1" ht="16.5" customHeight="1">
      <c r="A307" s="1"/>
      <c r="B307" s="39" t="s">
        <v>1280</v>
      </c>
      <c r="C307" s="1116"/>
      <c r="D307" s="1116"/>
      <c r="E307" s="1117" t="s">
        <v>1430</v>
      </c>
      <c r="F307" s="1117"/>
      <c r="G307" s="664"/>
      <c r="H307" s="664"/>
      <c r="I307" s="664"/>
      <c r="J307" s="664"/>
      <c r="K307" s="664"/>
      <c r="L307" s="664"/>
      <c r="M307" s="1110"/>
      <c r="N307" s="1110"/>
      <c r="O307" s="378" t="s">
        <v>1389</v>
      </c>
      <c r="P307" s="382"/>
      <c r="Q307" s="401"/>
    </row>
    <row r="308" spans="1:17" s="375" customFormat="1" ht="16.5" customHeight="1">
      <c r="A308" s="1"/>
      <c r="B308" s="1125" t="s">
        <v>1205</v>
      </c>
      <c r="C308" s="2" t="s">
        <v>1210</v>
      </c>
      <c r="D308" s="1109"/>
      <c r="E308" s="1109"/>
      <c r="F308" s="1109"/>
      <c r="G308" s="1109"/>
      <c r="H308" s="1109"/>
      <c r="I308" s="1109"/>
      <c r="J308" s="1109"/>
      <c r="K308" s="1109"/>
      <c r="L308" s="1109"/>
      <c r="M308" s="1110"/>
      <c r="N308" s="1110"/>
      <c r="O308" s="376"/>
      <c r="P308" s="382"/>
      <c r="Q308" s="400"/>
    </row>
    <row r="309" spans="1:17" s="375" customFormat="1" ht="16.5" customHeight="1" thickBot="1">
      <c r="A309" s="1"/>
      <c r="B309" s="1126"/>
      <c r="C309" s="2" t="s">
        <v>1211</v>
      </c>
      <c r="D309" s="1109"/>
      <c r="E309" s="1109"/>
      <c r="F309" s="1109"/>
      <c r="G309" s="1109"/>
      <c r="H309" s="1109"/>
      <c r="I309" s="1109"/>
      <c r="J309" s="1109"/>
      <c r="K309" s="1109"/>
      <c r="L309" s="1109"/>
      <c r="M309" s="1110"/>
      <c r="N309" s="1110"/>
      <c r="O309" s="376"/>
      <c r="P309" s="382"/>
      <c r="Q309" s="400"/>
    </row>
    <row r="310" spans="1:17" s="359" customFormat="1" ht="16.5" hidden="1" customHeight="1">
      <c r="A310" s="1"/>
      <c r="B310" s="40"/>
      <c r="C310" s="1118"/>
      <c r="D310" s="1118"/>
      <c r="E310" s="1118"/>
      <c r="F310" s="1118"/>
      <c r="G310" s="1118"/>
      <c r="H310" s="1118"/>
      <c r="I310" s="1118"/>
      <c r="J310" s="1118"/>
      <c r="K310" s="1118"/>
      <c r="L310" s="1118"/>
      <c r="M310" s="451"/>
      <c r="N310" s="451"/>
      <c r="O310" s="378"/>
      <c r="P310" s="382"/>
      <c r="Q310" s="401"/>
    </row>
    <row r="311" spans="1:17" s="344" customFormat="1" ht="41.1" customHeight="1" thickTop="1">
      <c r="A311" s="3"/>
      <c r="B311" s="32" t="s">
        <v>1281</v>
      </c>
      <c r="C311" s="1101" t="s">
        <v>1933</v>
      </c>
      <c r="D311" s="1102"/>
      <c r="E311" s="1103"/>
      <c r="F311" s="1104"/>
      <c r="G311" s="1099" t="s">
        <v>930</v>
      </c>
      <c r="H311" s="1100"/>
      <c r="I311" s="1121" t="s">
        <v>1282</v>
      </c>
      <c r="J311" s="1122"/>
      <c r="K311" s="1101" t="s">
        <v>1843</v>
      </c>
      <c r="L311" s="1108"/>
      <c r="M311" s="1101" t="s">
        <v>1283</v>
      </c>
      <c r="N311" s="1108"/>
      <c r="O311" s="373"/>
      <c r="P311" s="382"/>
      <c r="Q311" s="402"/>
    </row>
    <row r="312" spans="1:17" s="344" customFormat="1" ht="16.5" customHeight="1" thickBot="1">
      <c r="A312" s="3"/>
      <c r="B312" s="33" t="s">
        <v>1284</v>
      </c>
      <c r="C312" s="1079"/>
      <c r="D312" s="1094"/>
      <c r="E312" s="1105"/>
      <c r="F312" s="1106"/>
      <c r="G312" s="1107"/>
      <c r="H312" s="1107"/>
      <c r="I312" s="1065"/>
      <c r="J312" s="1098"/>
      <c r="K312" s="1079"/>
      <c r="L312" s="1080"/>
      <c r="M312" s="1119"/>
      <c r="N312" s="1120"/>
      <c r="O312" s="373"/>
      <c r="Q312" s="403">
        <f>G312+I312</f>
        <v>0</v>
      </c>
    </row>
    <row r="313" spans="1:17" s="344" customFormat="1" ht="41.1" customHeight="1" thickTop="1">
      <c r="A313" s="3"/>
      <c r="B313" s="2" t="s">
        <v>1281</v>
      </c>
      <c r="C313" s="1068" t="s">
        <v>1733</v>
      </c>
      <c r="D313" s="1069"/>
      <c r="E313" s="1068" t="s">
        <v>1734</v>
      </c>
      <c r="F313" s="1069"/>
      <c r="G313" s="1068" t="s">
        <v>1735</v>
      </c>
      <c r="H313" s="1070"/>
      <c r="I313" s="1127" t="s">
        <v>1936</v>
      </c>
      <c r="J313" s="1128"/>
      <c r="K313" s="1114" t="s">
        <v>1939</v>
      </c>
      <c r="L313" s="1114"/>
      <c r="M313" s="1112" t="s">
        <v>1938</v>
      </c>
      <c r="N313" s="1113"/>
      <c r="O313" s="373"/>
      <c r="Q313" s="402"/>
    </row>
    <row r="314" spans="1:17" s="344" customFormat="1" ht="16.5" customHeight="1" thickBot="1">
      <c r="A314" s="3"/>
      <c r="B314" s="2" t="s">
        <v>1284</v>
      </c>
      <c r="C314" s="1079"/>
      <c r="D314" s="1080"/>
      <c r="E314" s="1079"/>
      <c r="F314" s="1080"/>
      <c r="G314" s="1079"/>
      <c r="H314" s="1094"/>
      <c r="I314" s="1107"/>
      <c r="J314" s="1107"/>
      <c r="K314" s="1080"/>
      <c r="L314" s="1107"/>
      <c r="M314" s="1123">
        <f>IF(ISNUMBER(O314)=TRUE,O314,"非該当")</f>
        <v>0</v>
      </c>
      <c r="N314" s="1124"/>
      <c r="O314" s="373">
        <f>C312+G312+I312+K312+M312+C314+E314+G314+I314</f>
        <v>0</v>
      </c>
      <c r="Q314" s="402"/>
    </row>
    <row r="315" spans="1:17" s="359" customFormat="1" ht="16.5" customHeight="1" thickTop="1">
      <c r="A315" s="1"/>
      <c r="B315" s="1"/>
      <c r="C315" s="1"/>
      <c r="D315" s="1"/>
      <c r="E315" s="1"/>
      <c r="F315" s="4"/>
      <c r="G315" s="35"/>
      <c r="H315" s="123"/>
      <c r="I315" s="123"/>
      <c r="J315" s="104"/>
      <c r="K315" s="123"/>
      <c r="L315" s="123"/>
      <c r="M315" s="123"/>
      <c r="N315" s="35"/>
      <c r="O315" s="373"/>
      <c r="P315" s="344"/>
      <c r="Q315" s="401"/>
    </row>
    <row r="316" spans="1:17" s="375" customFormat="1" ht="16.5" customHeight="1">
      <c r="A316" s="34">
        <v>32</v>
      </c>
      <c r="B316" s="31" t="s">
        <v>1323</v>
      </c>
      <c r="C316" s="664"/>
      <c r="D316" s="664"/>
      <c r="E316" s="664"/>
      <c r="F316" s="664"/>
      <c r="G316" s="664"/>
      <c r="H316" s="1111" t="s">
        <v>1124</v>
      </c>
      <c r="I316" s="1111"/>
      <c r="J316" s="1115"/>
      <c r="K316" s="1115"/>
      <c r="L316" s="1115"/>
      <c r="M316" s="1110"/>
      <c r="N316" s="1110"/>
      <c r="O316" s="377" t="s">
        <v>1390</v>
      </c>
      <c r="P316" s="382"/>
      <c r="Q316" s="400"/>
    </row>
    <row r="317" spans="1:17" s="359" customFormat="1" ht="16.5" customHeight="1">
      <c r="A317" s="1"/>
      <c r="B317" s="39" t="s">
        <v>1280</v>
      </c>
      <c r="C317" s="1116"/>
      <c r="D317" s="1116"/>
      <c r="E317" s="1117" t="s">
        <v>1430</v>
      </c>
      <c r="F317" s="1117"/>
      <c r="G317" s="664"/>
      <c r="H317" s="664"/>
      <c r="I317" s="664"/>
      <c r="J317" s="664"/>
      <c r="K317" s="664"/>
      <c r="L317" s="664"/>
      <c r="M317" s="1110"/>
      <c r="N317" s="1110"/>
      <c r="O317" s="378" t="s">
        <v>1391</v>
      </c>
      <c r="P317" s="382"/>
      <c r="Q317" s="401"/>
    </row>
    <row r="318" spans="1:17" s="375" customFormat="1" ht="16.5" customHeight="1">
      <c r="A318" s="1"/>
      <c r="B318" s="1125" t="s">
        <v>1205</v>
      </c>
      <c r="C318" s="2" t="s">
        <v>1210</v>
      </c>
      <c r="D318" s="1109"/>
      <c r="E318" s="1109"/>
      <c r="F318" s="1109"/>
      <c r="G318" s="1109"/>
      <c r="H318" s="1109"/>
      <c r="I318" s="1109"/>
      <c r="J318" s="1109"/>
      <c r="K318" s="1109"/>
      <c r="L318" s="1109"/>
      <c r="M318" s="1110"/>
      <c r="N318" s="1110"/>
      <c r="O318" s="376"/>
      <c r="P318" s="382"/>
      <c r="Q318" s="400"/>
    </row>
    <row r="319" spans="1:17" s="375" customFormat="1" ht="16.5" customHeight="1" thickBot="1">
      <c r="A319" s="1"/>
      <c r="B319" s="1126"/>
      <c r="C319" s="2" t="s">
        <v>1211</v>
      </c>
      <c r="D319" s="1109"/>
      <c r="E319" s="1109"/>
      <c r="F319" s="1109"/>
      <c r="G319" s="1109"/>
      <c r="H319" s="1109"/>
      <c r="I319" s="1109"/>
      <c r="J319" s="1109"/>
      <c r="K319" s="1109"/>
      <c r="L319" s="1109"/>
      <c r="M319" s="1110"/>
      <c r="N319" s="1110"/>
      <c r="O319" s="376"/>
      <c r="P319" s="382"/>
      <c r="Q319" s="400"/>
    </row>
    <row r="320" spans="1:17" s="359" customFormat="1" ht="16.5" hidden="1" customHeight="1">
      <c r="A320" s="1"/>
      <c r="B320" s="40"/>
      <c r="C320" s="1118"/>
      <c r="D320" s="1118"/>
      <c r="E320" s="1118"/>
      <c r="F320" s="1118"/>
      <c r="G320" s="1118"/>
      <c r="H320" s="1118"/>
      <c r="I320" s="1118"/>
      <c r="J320" s="1118"/>
      <c r="K320" s="1118"/>
      <c r="L320" s="1118"/>
      <c r="M320" s="451"/>
      <c r="N320" s="451"/>
      <c r="O320" s="378"/>
      <c r="P320" s="382"/>
      <c r="Q320" s="401"/>
    </row>
    <row r="321" spans="1:17" s="344" customFormat="1" ht="41.1" customHeight="1" thickTop="1">
      <c r="A321" s="3"/>
      <c r="B321" s="32" t="s">
        <v>1281</v>
      </c>
      <c r="C321" s="1101" t="s">
        <v>1933</v>
      </c>
      <c r="D321" s="1102"/>
      <c r="E321" s="1103"/>
      <c r="F321" s="1104"/>
      <c r="G321" s="1099" t="s">
        <v>930</v>
      </c>
      <c r="H321" s="1100"/>
      <c r="I321" s="1121" t="s">
        <v>1282</v>
      </c>
      <c r="J321" s="1122"/>
      <c r="K321" s="1101" t="s">
        <v>1843</v>
      </c>
      <c r="L321" s="1108"/>
      <c r="M321" s="1101" t="s">
        <v>1283</v>
      </c>
      <c r="N321" s="1108"/>
      <c r="O321" s="373"/>
      <c r="P321" s="382"/>
      <c r="Q321" s="402"/>
    </row>
    <row r="322" spans="1:17" s="344" customFormat="1" ht="16.5" customHeight="1" thickBot="1">
      <c r="A322" s="3"/>
      <c r="B322" s="33" t="s">
        <v>1284</v>
      </c>
      <c r="C322" s="1079"/>
      <c r="D322" s="1094"/>
      <c r="E322" s="1105"/>
      <c r="F322" s="1106"/>
      <c r="G322" s="1107"/>
      <c r="H322" s="1107"/>
      <c r="I322" s="1065"/>
      <c r="J322" s="1098"/>
      <c r="K322" s="1079"/>
      <c r="L322" s="1080"/>
      <c r="M322" s="1119"/>
      <c r="N322" s="1120"/>
      <c r="O322" s="373"/>
      <c r="Q322" s="403">
        <f>G322+I322</f>
        <v>0</v>
      </c>
    </row>
    <row r="323" spans="1:17" s="344" customFormat="1" ht="41.1" customHeight="1" thickTop="1">
      <c r="A323" s="3"/>
      <c r="B323" s="2" t="s">
        <v>1281</v>
      </c>
      <c r="C323" s="1068" t="s">
        <v>1733</v>
      </c>
      <c r="D323" s="1069"/>
      <c r="E323" s="1068" t="s">
        <v>1734</v>
      </c>
      <c r="F323" s="1069"/>
      <c r="G323" s="1068" t="s">
        <v>1735</v>
      </c>
      <c r="H323" s="1070"/>
      <c r="I323" s="1127" t="s">
        <v>1936</v>
      </c>
      <c r="J323" s="1128"/>
      <c r="K323" s="1114" t="s">
        <v>1939</v>
      </c>
      <c r="L323" s="1114"/>
      <c r="M323" s="1112" t="s">
        <v>1938</v>
      </c>
      <c r="N323" s="1113"/>
      <c r="O323" s="373"/>
      <c r="Q323" s="402"/>
    </row>
    <row r="324" spans="1:17" s="344" customFormat="1" ht="16.5" customHeight="1" thickBot="1">
      <c r="A324" s="3"/>
      <c r="B324" s="2" t="s">
        <v>1284</v>
      </c>
      <c r="C324" s="1079"/>
      <c r="D324" s="1080"/>
      <c r="E324" s="1079"/>
      <c r="F324" s="1080"/>
      <c r="G324" s="1079"/>
      <c r="H324" s="1094"/>
      <c r="I324" s="1107"/>
      <c r="J324" s="1107"/>
      <c r="K324" s="1080"/>
      <c r="L324" s="1107"/>
      <c r="M324" s="1123">
        <f>IF(ISNUMBER(O324)=TRUE,O324,"非該当")</f>
        <v>0</v>
      </c>
      <c r="N324" s="1124"/>
      <c r="O324" s="373">
        <f>C322+G322+I322+K322+M322+C324+E324+G324+I324</f>
        <v>0</v>
      </c>
      <c r="Q324" s="402"/>
    </row>
    <row r="325" spans="1:17" s="359" customFormat="1" ht="16.5" customHeight="1" thickTop="1">
      <c r="A325" s="1"/>
      <c r="B325" s="1"/>
      <c r="C325" s="1"/>
      <c r="D325" s="1"/>
      <c r="E325" s="1"/>
      <c r="F325" s="4"/>
      <c r="G325" s="35"/>
      <c r="H325" s="123"/>
      <c r="I325" s="123"/>
      <c r="J325" s="104"/>
      <c r="K325" s="123"/>
      <c r="L325" s="123"/>
      <c r="M325" s="123"/>
      <c r="N325" s="35"/>
      <c r="O325" s="373"/>
      <c r="P325" s="344"/>
      <c r="Q325" s="401"/>
    </row>
    <row r="326" spans="1:17" s="375" customFormat="1" ht="16.5" customHeight="1">
      <c r="A326" s="34">
        <v>33</v>
      </c>
      <c r="B326" s="31" t="s">
        <v>1323</v>
      </c>
      <c r="C326" s="664"/>
      <c r="D326" s="664"/>
      <c r="E326" s="664"/>
      <c r="F326" s="664"/>
      <c r="G326" s="664"/>
      <c r="H326" s="1111" t="s">
        <v>1124</v>
      </c>
      <c r="I326" s="1111"/>
      <c r="J326" s="1115"/>
      <c r="K326" s="1115"/>
      <c r="L326" s="1115"/>
      <c r="M326" s="1110"/>
      <c r="N326" s="1110"/>
      <c r="O326" s="377" t="s">
        <v>1392</v>
      </c>
      <c r="P326" s="382"/>
      <c r="Q326" s="400"/>
    </row>
    <row r="327" spans="1:17" s="359" customFormat="1" ht="16.5" customHeight="1">
      <c r="A327" s="1"/>
      <c r="B327" s="39" t="s">
        <v>1280</v>
      </c>
      <c r="C327" s="1116"/>
      <c r="D327" s="1116"/>
      <c r="E327" s="1117" t="s">
        <v>1430</v>
      </c>
      <c r="F327" s="1117"/>
      <c r="G327" s="664"/>
      <c r="H327" s="664"/>
      <c r="I327" s="664"/>
      <c r="J327" s="664"/>
      <c r="K327" s="664"/>
      <c r="L327" s="664"/>
      <c r="M327" s="1110"/>
      <c r="N327" s="1110"/>
      <c r="O327" s="378" t="s">
        <v>1393</v>
      </c>
      <c r="P327" s="382"/>
      <c r="Q327" s="401"/>
    </row>
    <row r="328" spans="1:17" s="375" customFormat="1" ht="16.5" customHeight="1">
      <c r="A328" s="1"/>
      <c r="B328" s="1125" t="s">
        <v>1205</v>
      </c>
      <c r="C328" s="2" t="s">
        <v>1210</v>
      </c>
      <c r="D328" s="1109"/>
      <c r="E328" s="1109"/>
      <c r="F328" s="1109"/>
      <c r="G328" s="1109"/>
      <c r="H328" s="1109"/>
      <c r="I328" s="1109"/>
      <c r="J328" s="1109"/>
      <c r="K328" s="1109"/>
      <c r="L328" s="1109"/>
      <c r="M328" s="1110"/>
      <c r="N328" s="1110"/>
      <c r="O328" s="376"/>
      <c r="P328" s="382"/>
      <c r="Q328" s="400"/>
    </row>
    <row r="329" spans="1:17" s="375" customFormat="1" ht="16.5" customHeight="1" thickBot="1">
      <c r="A329" s="1"/>
      <c r="B329" s="1126"/>
      <c r="C329" s="2" t="s">
        <v>1211</v>
      </c>
      <c r="D329" s="1109"/>
      <c r="E329" s="1109"/>
      <c r="F329" s="1109"/>
      <c r="G329" s="1109"/>
      <c r="H329" s="1109"/>
      <c r="I329" s="1109"/>
      <c r="J329" s="1109"/>
      <c r="K329" s="1109"/>
      <c r="L329" s="1109"/>
      <c r="M329" s="1110"/>
      <c r="N329" s="1110"/>
      <c r="O329" s="376"/>
      <c r="P329" s="382"/>
      <c r="Q329" s="400"/>
    </row>
    <row r="330" spans="1:17" s="359" customFormat="1" ht="16.5" hidden="1" customHeight="1">
      <c r="A330" s="1"/>
      <c r="B330" s="40"/>
      <c r="C330" s="1118"/>
      <c r="D330" s="1118"/>
      <c r="E330" s="1118"/>
      <c r="F330" s="1118"/>
      <c r="G330" s="1118"/>
      <c r="H330" s="1118"/>
      <c r="I330" s="1118"/>
      <c r="J330" s="1118"/>
      <c r="K330" s="1118"/>
      <c r="L330" s="1118"/>
      <c r="M330" s="451"/>
      <c r="N330" s="451"/>
      <c r="O330" s="378"/>
      <c r="P330" s="382"/>
      <c r="Q330" s="401"/>
    </row>
    <row r="331" spans="1:17" s="344" customFormat="1" ht="41.1" customHeight="1" thickTop="1">
      <c r="A331" s="3"/>
      <c r="B331" s="32" t="s">
        <v>1281</v>
      </c>
      <c r="C331" s="1101" t="s">
        <v>1933</v>
      </c>
      <c r="D331" s="1102"/>
      <c r="E331" s="1103"/>
      <c r="F331" s="1104"/>
      <c r="G331" s="1099" t="s">
        <v>930</v>
      </c>
      <c r="H331" s="1100"/>
      <c r="I331" s="1121" t="s">
        <v>1282</v>
      </c>
      <c r="J331" s="1122"/>
      <c r="K331" s="1101" t="s">
        <v>1843</v>
      </c>
      <c r="L331" s="1108"/>
      <c r="M331" s="1101" t="s">
        <v>1283</v>
      </c>
      <c r="N331" s="1108"/>
      <c r="O331" s="373"/>
      <c r="P331" s="382"/>
      <c r="Q331" s="402"/>
    </row>
    <row r="332" spans="1:17" s="344" customFormat="1" ht="16.5" customHeight="1" thickBot="1">
      <c r="A332" s="3"/>
      <c r="B332" s="33" t="s">
        <v>1284</v>
      </c>
      <c r="C332" s="1079"/>
      <c r="D332" s="1094"/>
      <c r="E332" s="1105"/>
      <c r="F332" s="1106"/>
      <c r="G332" s="1107"/>
      <c r="H332" s="1107"/>
      <c r="I332" s="1065"/>
      <c r="J332" s="1098"/>
      <c r="K332" s="1079"/>
      <c r="L332" s="1080"/>
      <c r="M332" s="1119"/>
      <c r="N332" s="1120"/>
      <c r="O332" s="373"/>
      <c r="Q332" s="403">
        <f>G332+I332</f>
        <v>0</v>
      </c>
    </row>
    <row r="333" spans="1:17" s="344" customFormat="1" ht="41.1" customHeight="1" thickTop="1">
      <c r="A333" s="3"/>
      <c r="B333" s="2" t="s">
        <v>1281</v>
      </c>
      <c r="C333" s="1068" t="s">
        <v>1733</v>
      </c>
      <c r="D333" s="1069"/>
      <c r="E333" s="1068" t="s">
        <v>1734</v>
      </c>
      <c r="F333" s="1069"/>
      <c r="G333" s="1068" t="s">
        <v>1735</v>
      </c>
      <c r="H333" s="1070"/>
      <c r="I333" s="1127" t="s">
        <v>1936</v>
      </c>
      <c r="J333" s="1128"/>
      <c r="K333" s="1114" t="s">
        <v>1939</v>
      </c>
      <c r="L333" s="1114"/>
      <c r="M333" s="1112" t="s">
        <v>1938</v>
      </c>
      <c r="N333" s="1113"/>
      <c r="O333" s="373"/>
      <c r="Q333" s="402"/>
    </row>
    <row r="334" spans="1:17" s="344" customFormat="1" ht="16.5" customHeight="1" thickBot="1">
      <c r="A334" s="3"/>
      <c r="B334" s="2" t="s">
        <v>1284</v>
      </c>
      <c r="C334" s="1079"/>
      <c r="D334" s="1080"/>
      <c r="E334" s="1079"/>
      <c r="F334" s="1080"/>
      <c r="G334" s="1079"/>
      <c r="H334" s="1094"/>
      <c r="I334" s="1107"/>
      <c r="J334" s="1107"/>
      <c r="K334" s="1080"/>
      <c r="L334" s="1107"/>
      <c r="M334" s="1123">
        <f>IF(ISNUMBER(O334)=TRUE,O334,"非該当")</f>
        <v>0</v>
      </c>
      <c r="N334" s="1124"/>
      <c r="O334" s="373">
        <f>C332+G332+I332+K332+M332+C334+E334+G334+I334</f>
        <v>0</v>
      </c>
      <c r="Q334" s="402"/>
    </row>
    <row r="335" spans="1:17" s="359" customFormat="1" ht="16.5" customHeight="1" thickTop="1">
      <c r="A335" s="1"/>
      <c r="B335" s="1"/>
      <c r="C335" s="1"/>
      <c r="D335" s="1"/>
      <c r="E335" s="1"/>
      <c r="F335" s="4"/>
      <c r="G335" s="35"/>
      <c r="H335" s="123"/>
      <c r="I335" s="123"/>
      <c r="J335" s="104"/>
      <c r="K335" s="123"/>
      <c r="L335" s="123"/>
      <c r="M335" s="123"/>
      <c r="N335" s="35"/>
      <c r="O335" s="373"/>
      <c r="P335" s="344"/>
      <c r="Q335" s="401"/>
    </row>
    <row r="336" spans="1:17" s="375" customFormat="1" ht="16.5" customHeight="1">
      <c r="A336" s="34">
        <v>34</v>
      </c>
      <c r="B336" s="31" t="s">
        <v>1323</v>
      </c>
      <c r="C336" s="664"/>
      <c r="D336" s="664"/>
      <c r="E336" s="664"/>
      <c r="F336" s="664"/>
      <c r="G336" s="664"/>
      <c r="H336" s="1111" t="s">
        <v>1124</v>
      </c>
      <c r="I336" s="1111"/>
      <c r="J336" s="1115"/>
      <c r="K336" s="1115"/>
      <c r="L336" s="1115"/>
      <c r="M336" s="1110"/>
      <c r="N336" s="1110"/>
      <c r="O336" s="377" t="s">
        <v>1394</v>
      </c>
      <c r="P336" s="382"/>
      <c r="Q336" s="400"/>
    </row>
    <row r="337" spans="1:17" s="359" customFormat="1" ht="16.5" customHeight="1">
      <c r="A337" s="1"/>
      <c r="B337" s="39" t="s">
        <v>1280</v>
      </c>
      <c r="C337" s="1116"/>
      <c r="D337" s="1116"/>
      <c r="E337" s="1117" t="s">
        <v>1430</v>
      </c>
      <c r="F337" s="1117"/>
      <c r="G337" s="664"/>
      <c r="H337" s="664"/>
      <c r="I337" s="664"/>
      <c r="J337" s="664"/>
      <c r="K337" s="664"/>
      <c r="L337" s="664"/>
      <c r="M337" s="1110"/>
      <c r="N337" s="1110"/>
      <c r="O337" s="378" t="s">
        <v>1395</v>
      </c>
      <c r="P337" s="382"/>
      <c r="Q337" s="401"/>
    </row>
    <row r="338" spans="1:17" s="375" customFormat="1" ht="16.5" customHeight="1">
      <c r="A338" s="1"/>
      <c r="B338" s="1125" t="s">
        <v>1205</v>
      </c>
      <c r="C338" s="2" t="s">
        <v>1210</v>
      </c>
      <c r="D338" s="1109"/>
      <c r="E338" s="1109"/>
      <c r="F338" s="1109"/>
      <c r="G338" s="1109"/>
      <c r="H338" s="1109"/>
      <c r="I338" s="1109"/>
      <c r="J338" s="1109"/>
      <c r="K338" s="1109"/>
      <c r="L338" s="1109"/>
      <c r="M338" s="1110"/>
      <c r="N338" s="1110"/>
      <c r="O338" s="376"/>
      <c r="P338" s="382"/>
      <c r="Q338" s="400"/>
    </row>
    <row r="339" spans="1:17" s="375" customFormat="1" ht="16.5" customHeight="1" thickBot="1">
      <c r="A339" s="1"/>
      <c r="B339" s="1126"/>
      <c r="C339" s="2" t="s">
        <v>1211</v>
      </c>
      <c r="D339" s="1109"/>
      <c r="E339" s="1109"/>
      <c r="F339" s="1109"/>
      <c r="G339" s="1109"/>
      <c r="H339" s="1109"/>
      <c r="I339" s="1109"/>
      <c r="J339" s="1109"/>
      <c r="K339" s="1109"/>
      <c r="L339" s="1109"/>
      <c r="M339" s="1110"/>
      <c r="N339" s="1110"/>
      <c r="O339" s="376"/>
      <c r="P339" s="382"/>
      <c r="Q339" s="400"/>
    </row>
    <row r="340" spans="1:17" s="359" customFormat="1" ht="16.5" hidden="1" customHeight="1">
      <c r="A340" s="1"/>
      <c r="B340" s="40"/>
      <c r="C340" s="1118"/>
      <c r="D340" s="1118"/>
      <c r="E340" s="1118"/>
      <c r="F340" s="1118"/>
      <c r="G340" s="1118"/>
      <c r="H340" s="1118"/>
      <c r="I340" s="1118"/>
      <c r="J340" s="1118"/>
      <c r="K340" s="1118"/>
      <c r="L340" s="1118"/>
      <c r="M340" s="451"/>
      <c r="N340" s="451"/>
      <c r="O340" s="378"/>
      <c r="P340" s="382"/>
      <c r="Q340" s="401"/>
    </row>
    <row r="341" spans="1:17" s="344" customFormat="1" ht="41.1" customHeight="1" thickTop="1">
      <c r="A341" s="3"/>
      <c r="B341" s="32" t="s">
        <v>1281</v>
      </c>
      <c r="C341" s="1101" t="s">
        <v>1933</v>
      </c>
      <c r="D341" s="1102"/>
      <c r="E341" s="1103"/>
      <c r="F341" s="1104"/>
      <c r="G341" s="1099" t="s">
        <v>930</v>
      </c>
      <c r="H341" s="1100"/>
      <c r="I341" s="1121" t="s">
        <v>1282</v>
      </c>
      <c r="J341" s="1122"/>
      <c r="K341" s="1101" t="s">
        <v>1843</v>
      </c>
      <c r="L341" s="1108"/>
      <c r="M341" s="1101" t="s">
        <v>1283</v>
      </c>
      <c r="N341" s="1108"/>
      <c r="O341" s="373"/>
      <c r="P341" s="382"/>
      <c r="Q341" s="402"/>
    </row>
    <row r="342" spans="1:17" s="344" customFormat="1" ht="16.5" customHeight="1" thickBot="1">
      <c r="A342" s="3"/>
      <c r="B342" s="33" t="s">
        <v>1284</v>
      </c>
      <c r="C342" s="1079"/>
      <c r="D342" s="1094"/>
      <c r="E342" s="1105"/>
      <c r="F342" s="1106"/>
      <c r="G342" s="1107"/>
      <c r="H342" s="1107"/>
      <c r="I342" s="1065"/>
      <c r="J342" s="1098"/>
      <c r="K342" s="1079"/>
      <c r="L342" s="1080"/>
      <c r="M342" s="1119"/>
      <c r="N342" s="1120"/>
      <c r="O342" s="373"/>
      <c r="Q342" s="403">
        <f>G342+I342</f>
        <v>0</v>
      </c>
    </row>
    <row r="343" spans="1:17" s="344" customFormat="1" ht="41.1" customHeight="1" thickTop="1">
      <c r="A343" s="3"/>
      <c r="B343" s="2" t="s">
        <v>1281</v>
      </c>
      <c r="C343" s="1068" t="s">
        <v>1733</v>
      </c>
      <c r="D343" s="1069"/>
      <c r="E343" s="1068" t="s">
        <v>1734</v>
      </c>
      <c r="F343" s="1069"/>
      <c r="G343" s="1068" t="s">
        <v>1735</v>
      </c>
      <c r="H343" s="1070"/>
      <c r="I343" s="1127" t="s">
        <v>1936</v>
      </c>
      <c r="J343" s="1128"/>
      <c r="K343" s="1114" t="s">
        <v>1939</v>
      </c>
      <c r="L343" s="1114"/>
      <c r="M343" s="1112" t="s">
        <v>1938</v>
      </c>
      <c r="N343" s="1113"/>
      <c r="O343" s="373"/>
      <c r="Q343" s="402"/>
    </row>
    <row r="344" spans="1:17" s="344" customFormat="1" ht="16.5" customHeight="1" thickBot="1">
      <c r="A344" s="3"/>
      <c r="B344" s="2" t="s">
        <v>1284</v>
      </c>
      <c r="C344" s="1079"/>
      <c r="D344" s="1080"/>
      <c r="E344" s="1079"/>
      <c r="F344" s="1080"/>
      <c r="G344" s="1079"/>
      <c r="H344" s="1094"/>
      <c r="I344" s="1107"/>
      <c r="J344" s="1107"/>
      <c r="K344" s="1080"/>
      <c r="L344" s="1107"/>
      <c r="M344" s="1123">
        <f>IF(ISNUMBER(O344)=TRUE,O344,"非該当")</f>
        <v>0</v>
      </c>
      <c r="N344" s="1124"/>
      <c r="O344" s="373">
        <f>C342+G342+I342+K342+M342+C344+E344+G344+I344</f>
        <v>0</v>
      </c>
      <c r="Q344" s="402"/>
    </row>
    <row r="345" spans="1:17" s="359" customFormat="1" ht="16.5" customHeight="1" thickTop="1">
      <c r="A345" s="1"/>
      <c r="B345" s="1"/>
      <c r="C345" s="1"/>
      <c r="D345" s="1"/>
      <c r="E345" s="1"/>
      <c r="F345" s="4"/>
      <c r="G345" s="35"/>
      <c r="H345" s="123"/>
      <c r="I345" s="123"/>
      <c r="J345" s="104"/>
      <c r="K345" s="123"/>
      <c r="L345" s="123"/>
      <c r="M345" s="123"/>
      <c r="N345" s="35"/>
      <c r="O345" s="373"/>
      <c r="P345" s="344"/>
      <c r="Q345" s="401"/>
    </row>
    <row r="346" spans="1:17" s="375" customFormat="1" ht="16.5" customHeight="1">
      <c r="A346" s="34">
        <v>35</v>
      </c>
      <c r="B346" s="31" t="s">
        <v>1323</v>
      </c>
      <c r="C346" s="664"/>
      <c r="D346" s="664"/>
      <c r="E346" s="664"/>
      <c r="F346" s="664"/>
      <c r="G346" s="664"/>
      <c r="H346" s="1111" t="s">
        <v>1124</v>
      </c>
      <c r="I346" s="1111"/>
      <c r="J346" s="1115"/>
      <c r="K346" s="1115"/>
      <c r="L346" s="1115"/>
      <c r="M346" s="1110"/>
      <c r="N346" s="1110"/>
      <c r="O346" s="377" t="s">
        <v>1396</v>
      </c>
      <c r="P346" s="382"/>
      <c r="Q346" s="400"/>
    </row>
    <row r="347" spans="1:17" s="359" customFormat="1" ht="16.5" customHeight="1">
      <c r="A347" s="1"/>
      <c r="B347" s="39" t="s">
        <v>1280</v>
      </c>
      <c r="C347" s="1116"/>
      <c r="D347" s="1116"/>
      <c r="E347" s="1117" t="s">
        <v>1430</v>
      </c>
      <c r="F347" s="1117"/>
      <c r="G347" s="664"/>
      <c r="H347" s="664"/>
      <c r="I347" s="664"/>
      <c r="J347" s="664"/>
      <c r="K347" s="664"/>
      <c r="L347" s="664"/>
      <c r="M347" s="1110"/>
      <c r="N347" s="1110"/>
      <c r="O347" s="378" t="s">
        <v>1397</v>
      </c>
      <c r="P347" s="382"/>
      <c r="Q347" s="401"/>
    </row>
    <row r="348" spans="1:17" s="375" customFormat="1" ht="16.5" customHeight="1">
      <c r="A348" s="1"/>
      <c r="B348" s="1125" t="s">
        <v>1205</v>
      </c>
      <c r="C348" s="2" t="s">
        <v>1210</v>
      </c>
      <c r="D348" s="1109"/>
      <c r="E348" s="1109"/>
      <c r="F348" s="1109"/>
      <c r="G348" s="1109"/>
      <c r="H348" s="1109"/>
      <c r="I348" s="1109"/>
      <c r="J348" s="1109"/>
      <c r="K348" s="1109"/>
      <c r="L348" s="1109"/>
      <c r="M348" s="1110"/>
      <c r="N348" s="1110"/>
      <c r="O348" s="376"/>
      <c r="P348" s="382"/>
      <c r="Q348" s="400"/>
    </row>
    <row r="349" spans="1:17" s="375" customFormat="1" ht="16.5" customHeight="1" thickBot="1">
      <c r="A349" s="1"/>
      <c r="B349" s="1126"/>
      <c r="C349" s="2" t="s">
        <v>1211</v>
      </c>
      <c r="D349" s="1109"/>
      <c r="E349" s="1109"/>
      <c r="F349" s="1109"/>
      <c r="G349" s="1109"/>
      <c r="H349" s="1109"/>
      <c r="I349" s="1109"/>
      <c r="J349" s="1109"/>
      <c r="K349" s="1109"/>
      <c r="L349" s="1109"/>
      <c r="M349" s="1110"/>
      <c r="N349" s="1110"/>
      <c r="O349" s="376"/>
      <c r="P349" s="382"/>
      <c r="Q349" s="400"/>
    </row>
    <row r="350" spans="1:17" s="359" customFormat="1" ht="16.5" hidden="1" customHeight="1">
      <c r="A350" s="1"/>
      <c r="B350" s="40"/>
      <c r="C350" s="1118"/>
      <c r="D350" s="1118"/>
      <c r="E350" s="1118"/>
      <c r="F350" s="1118"/>
      <c r="G350" s="1118"/>
      <c r="H350" s="1118"/>
      <c r="I350" s="1118"/>
      <c r="J350" s="1118"/>
      <c r="K350" s="1118"/>
      <c r="L350" s="1118"/>
      <c r="M350" s="451"/>
      <c r="N350" s="451"/>
      <c r="O350" s="378"/>
      <c r="P350" s="382"/>
      <c r="Q350" s="401"/>
    </row>
    <row r="351" spans="1:17" s="344" customFormat="1" ht="41.1" customHeight="1" thickTop="1">
      <c r="A351" s="3"/>
      <c r="B351" s="32" t="s">
        <v>1281</v>
      </c>
      <c r="C351" s="1101" t="s">
        <v>1933</v>
      </c>
      <c r="D351" s="1102"/>
      <c r="E351" s="1103"/>
      <c r="F351" s="1104"/>
      <c r="G351" s="1099" t="s">
        <v>930</v>
      </c>
      <c r="H351" s="1100"/>
      <c r="I351" s="1121" t="s">
        <v>1282</v>
      </c>
      <c r="J351" s="1122"/>
      <c r="K351" s="1101" t="s">
        <v>1843</v>
      </c>
      <c r="L351" s="1108"/>
      <c r="M351" s="1101" t="s">
        <v>1283</v>
      </c>
      <c r="N351" s="1108"/>
      <c r="O351" s="373"/>
      <c r="P351" s="382"/>
      <c r="Q351" s="402"/>
    </row>
    <row r="352" spans="1:17" s="344" customFormat="1" ht="16.5" customHeight="1" thickBot="1">
      <c r="A352" s="3"/>
      <c r="B352" s="33" t="s">
        <v>1284</v>
      </c>
      <c r="C352" s="1079"/>
      <c r="D352" s="1094"/>
      <c r="E352" s="1105"/>
      <c r="F352" s="1106"/>
      <c r="G352" s="1107"/>
      <c r="H352" s="1107"/>
      <c r="I352" s="1065"/>
      <c r="J352" s="1098"/>
      <c r="K352" s="1079"/>
      <c r="L352" s="1080"/>
      <c r="M352" s="1119"/>
      <c r="N352" s="1120"/>
      <c r="O352" s="373"/>
      <c r="Q352" s="403">
        <f>G352+I352</f>
        <v>0</v>
      </c>
    </row>
    <row r="353" spans="1:17" s="344" customFormat="1" ht="41.1" customHeight="1" thickTop="1">
      <c r="A353" s="3"/>
      <c r="B353" s="2" t="s">
        <v>1281</v>
      </c>
      <c r="C353" s="1068" t="s">
        <v>1733</v>
      </c>
      <c r="D353" s="1069"/>
      <c r="E353" s="1068" t="s">
        <v>1734</v>
      </c>
      <c r="F353" s="1069"/>
      <c r="G353" s="1068" t="s">
        <v>1735</v>
      </c>
      <c r="H353" s="1070"/>
      <c r="I353" s="1127" t="s">
        <v>1936</v>
      </c>
      <c r="J353" s="1128"/>
      <c r="K353" s="1114" t="s">
        <v>1939</v>
      </c>
      <c r="L353" s="1114"/>
      <c r="M353" s="1112" t="s">
        <v>1938</v>
      </c>
      <c r="N353" s="1113"/>
      <c r="O353" s="373"/>
      <c r="Q353" s="402"/>
    </row>
    <row r="354" spans="1:17" s="344" customFormat="1" ht="16.5" customHeight="1" thickBot="1">
      <c r="A354" s="3"/>
      <c r="B354" s="2" t="s">
        <v>1284</v>
      </c>
      <c r="C354" s="1079"/>
      <c r="D354" s="1080"/>
      <c r="E354" s="1079"/>
      <c r="F354" s="1080"/>
      <c r="G354" s="1079"/>
      <c r="H354" s="1094"/>
      <c r="I354" s="1107"/>
      <c r="J354" s="1107"/>
      <c r="K354" s="1080"/>
      <c r="L354" s="1107"/>
      <c r="M354" s="1123">
        <f>IF(ISNUMBER(O354)=TRUE,O354,"非該当")</f>
        <v>0</v>
      </c>
      <c r="N354" s="1124"/>
      <c r="O354" s="373">
        <f>C352+G352+I352+K352+M352+C354+E354+G354+I354</f>
        <v>0</v>
      </c>
      <c r="Q354" s="402"/>
    </row>
    <row r="355" spans="1:17" s="359" customFormat="1" ht="16.5" customHeight="1" thickTop="1">
      <c r="A355" s="1"/>
      <c r="B355" s="1"/>
      <c r="C355" s="1"/>
      <c r="D355" s="1"/>
      <c r="E355" s="1"/>
      <c r="F355" s="4"/>
      <c r="G355" s="35"/>
      <c r="H355" s="123"/>
      <c r="I355" s="123"/>
      <c r="J355" s="104"/>
      <c r="K355" s="123"/>
      <c r="L355" s="123"/>
      <c r="M355" s="123"/>
      <c r="N355" s="35"/>
      <c r="O355" s="373"/>
      <c r="P355" s="344"/>
      <c r="Q355" s="401"/>
    </row>
    <row r="356" spans="1:17" s="375" customFormat="1" ht="16.5" customHeight="1">
      <c r="A356" s="34">
        <v>36</v>
      </c>
      <c r="B356" s="31" t="s">
        <v>1323</v>
      </c>
      <c r="C356" s="664"/>
      <c r="D356" s="664"/>
      <c r="E356" s="664"/>
      <c r="F356" s="664"/>
      <c r="G356" s="664"/>
      <c r="H356" s="1111" t="s">
        <v>1124</v>
      </c>
      <c r="I356" s="1111"/>
      <c r="J356" s="1115"/>
      <c r="K356" s="1115"/>
      <c r="L356" s="1115"/>
      <c r="M356" s="1110"/>
      <c r="N356" s="1110"/>
      <c r="O356" s="377" t="s">
        <v>1398</v>
      </c>
      <c r="P356" s="382"/>
      <c r="Q356" s="400"/>
    </row>
    <row r="357" spans="1:17" s="359" customFormat="1" ht="16.5" customHeight="1">
      <c r="A357" s="1"/>
      <c r="B357" s="39" t="s">
        <v>1280</v>
      </c>
      <c r="C357" s="1116"/>
      <c r="D357" s="1116"/>
      <c r="E357" s="1117" t="s">
        <v>1430</v>
      </c>
      <c r="F357" s="1117"/>
      <c r="G357" s="664"/>
      <c r="H357" s="664"/>
      <c r="I357" s="664"/>
      <c r="J357" s="664"/>
      <c r="K357" s="664"/>
      <c r="L357" s="664"/>
      <c r="M357" s="1110"/>
      <c r="N357" s="1110"/>
      <c r="O357" s="378" t="s">
        <v>1399</v>
      </c>
      <c r="P357" s="382"/>
      <c r="Q357" s="401"/>
    </row>
    <row r="358" spans="1:17" s="375" customFormat="1" ht="16.5" customHeight="1">
      <c r="A358" s="1"/>
      <c r="B358" s="1125" t="s">
        <v>1205</v>
      </c>
      <c r="C358" s="2" t="s">
        <v>1210</v>
      </c>
      <c r="D358" s="1109"/>
      <c r="E358" s="1109"/>
      <c r="F358" s="1109"/>
      <c r="G358" s="1109"/>
      <c r="H358" s="1109"/>
      <c r="I358" s="1109"/>
      <c r="J358" s="1109"/>
      <c r="K358" s="1109"/>
      <c r="L358" s="1109"/>
      <c r="M358" s="1110"/>
      <c r="N358" s="1110"/>
      <c r="O358" s="376"/>
      <c r="P358" s="382"/>
      <c r="Q358" s="400"/>
    </row>
    <row r="359" spans="1:17" s="375" customFormat="1" ht="16.5" customHeight="1" thickBot="1">
      <c r="A359" s="1"/>
      <c r="B359" s="1126"/>
      <c r="C359" s="2" t="s">
        <v>1211</v>
      </c>
      <c r="D359" s="1109"/>
      <c r="E359" s="1109"/>
      <c r="F359" s="1109"/>
      <c r="G359" s="1109"/>
      <c r="H359" s="1109"/>
      <c r="I359" s="1109"/>
      <c r="J359" s="1109"/>
      <c r="K359" s="1109"/>
      <c r="L359" s="1109"/>
      <c r="M359" s="1110"/>
      <c r="N359" s="1110"/>
      <c r="O359" s="376"/>
      <c r="P359" s="382"/>
      <c r="Q359" s="400"/>
    </row>
    <row r="360" spans="1:17" s="359" customFormat="1" ht="16.5" hidden="1" customHeight="1">
      <c r="A360" s="1"/>
      <c r="B360" s="40"/>
      <c r="C360" s="1118"/>
      <c r="D360" s="1118"/>
      <c r="E360" s="1118"/>
      <c r="F360" s="1118"/>
      <c r="G360" s="1118"/>
      <c r="H360" s="1118"/>
      <c r="I360" s="1118"/>
      <c r="J360" s="1118"/>
      <c r="K360" s="1118"/>
      <c r="L360" s="1118"/>
      <c r="M360" s="451"/>
      <c r="N360" s="451"/>
      <c r="O360" s="378"/>
      <c r="P360" s="382"/>
      <c r="Q360" s="401"/>
    </row>
    <row r="361" spans="1:17" s="344" customFormat="1" ht="41.1" customHeight="1" thickTop="1">
      <c r="A361" s="3"/>
      <c r="B361" s="32" t="s">
        <v>1281</v>
      </c>
      <c r="C361" s="1101" t="s">
        <v>1933</v>
      </c>
      <c r="D361" s="1102"/>
      <c r="E361" s="1103"/>
      <c r="F361" s="1104"/>
      <c r="G361" s="1099" t="s">
        <v>930</v>
      </c>
      <c r="H361" s="1100"/>
      <c r="I361" s="1121" t="s">
        <v>1282</v>
      </c>
      <c r="J361" s="1122"/>
      <c r="K361" s="1101" t="s">
        <v>1843</v>
      </c>
      <c r="L361" s="1108"/>
      <c r="M361" s="1101" t="s">
        <v>1283</v>
      </c>
      <c r="N361" s="1108"/>
      <c r="O361" s="373"/>
      <c r="P361" s="382"/>
      <c r="Q361" s="402"/>
    </row>
    <row r="362" spans="1:17" s="344" customFormat="1" ht="16.5" customHeight="1" thickBot="1">
      <c r="A362" s="3"/>
      <c r="B362" s="33" t="s">
        <v>1284</v>
      </c>
      <c r="C362" s="1079"/>
      <c r="D362" s="1094"/>
      <c r="E362" s="1105"/>
      <c r="F362" s="1106"/>
      <c r="G362" s="1107"/>
      <c r="H362" s="1107"/>
      <c r="I362" s="1065"/>
      <c r="J362" s="1098"/>
      <c r="K362" s="1079"/>
      <c r="L362" s="1080"/>
      <c r="M362" s="1119"/>
      <c r="N362" s="1120"/>
      <c r="O362" s="373"/>
      <c r="Q362" s="403">
        <f>G362+I362</f>
        <v>0</v>
      </c>
    </row>
    <row r="363" spans="1:17" s="344" customFormat="1" ht="41.1" customHeight="1" thickTop="1">
      <c r="A363" s="3"/>
      <c r="B363" s="2" t="s">
        <v>1281</v>
      </c>
      <c r="C363" s="1068" t="s">
        <v>1733</v>
      </c>
      <c r="D363" s="1069"/>
      <c r="E363" s="1068" t="s">
        <v>1734</v>
      </c>
      <c r="F363" s="1069"/>
      <c r="G363" s="1068" t="s">
        <v>1735</v>
      </c>
      <c r="H363" s="1070"/>
      <c r="I363" s="1127" t="s">
        <v>1936</v>
      </c>
      <c r="J363" s="1128"/>
      <c r="K363" s="1114" t="s">
        <v>1939</v>
      </c>
      <c r="L363" s="1114"/>
      <c r="M363" s="1112" t="s">
        <v>1938</v>
      </c>
      <c r="N363" s="1113"/>
      <c r="O363" s="373"/>
      <c r="Q363" s="402"/>
    </row>
    <row r="364" spans="1:17" s="344" customFormat="1" ht="16.5" customHeight="1" thickBot="1">
      <c r="A364" s="3"/>
      <c r="B364" s="2" t="s">
        <v>1284</v>
      </c>
      <c r="C364" s="1079"/>
      <c r="D364" s="1080"/>
      <c r="E364" s="1079"/>
      <c r="F364" s="1080"/>
      <c r="G364" s="1079"/>
      <c r="H364" s="1094"/>
      <c r="I364" s="1107"/>
      <c r="J364" s="1107"/>
      <c r="K364" s="1080"/>
      <c r="L364" s="1107"/>
      <c r="M364" s="1123">
        <f>IF(ISNUMBER(O364)=TRUE,O364,"非該当")</f>
        <v>0</v>
      </c>
      <c r="N364" s="1124"/>
      <c r="O364" s="373">
        <f>C362+G362+I362+K362+M362+C364+E364+G364+I364</f>
        <v>0</v>
      </c>
      <c r="Q364" s="402"/>
    </row>
    <row r="365" spans="1:17" s="359" customFormat="1" ht="16.5" customHeight="1" thickTop="1">
      <c r="A365" s="1"/>
      <c r="B365" s="1"/>
      <c r="C365" s="1"/>
      <c r="D365" s="1"/>
      <c r="E365" s="1"/>
      <c r="F365" s="4"/>
      <c r="G365" s="35"/>
      <c r="H365" s="123"/>
      <c r="I365" s="123"/>
      <c r="J365" s="104"/>
      <c r="K365" s="123"/>
      <c r="L365" s="123"/>
      <c r="M365" s="123"/>
      <c r="N365" s="35"/>
      <c r="O365" s="373"/>
      <c r="P365" s="344"/>
      <c r="Q365" s="401"/>
    </row>
    <row r="366" spans="1:17" s="375" customFormat="1" ht="16.5" customHeight="1">
      <c r="A366" s="34">
        <v>37</v>
      </c>
      <c r="B366" s="31" t="s">
        <v>1323</v>
      </c>
      <c r="C366" s="664"/>
      <c r="D366" s="664"/>
      <c r="E366" s="664"/>
      <c r="F366" s="664"/>
      <c r="G366" s="664"/>
      <c r="H366" s="1111" t="s">
        <v>1124</v>
      </c>
      <c r="I366" s="1111"/>
      <c r="J366" s="1115"/>
      <c r="K366" s="1115"/>
      <c r="L366" s="1115"/>
      <c r="M366" s="1110"/>
      <c r="N366" s="1110"/>
      <c r="O366" s="377" t="s">
        <v>1400</v>
      </c>
      <c r="P366" s="382"/>
      <c r="Q366" s="400"/>
    </row>
    <row r="367" spans="1:17" s="359" customFormat="1" ht="16.5" customHeight="1">
      <c r="A367" s="1"/>
      <c r="B367" s="39" t="s">
        <v>1280</v>
      </c>
      <c r="C367" s="1116"/>
      <c r="D367" s="1116"/>
      <c r="E367" s="1117" t="s">
        <v>1430</v>
      </c>
      <c r="F367" s="1117"/>
      <c r="G367" s="664"/>
      <c r="H367" s="664"/>
      <c r="I367" s="664"/>
      <c r="J367" s="664"/>
      <c r="K367" s="664"/>
      <c r="L367" s="664"/>
      <c r="M367" s="1110"/>
      <c r="N367" s="1110"/>
      <c r="O367" s="378" t="s">
        <v>1401</v>
      </c>
      <c r="P367" s="382"/>
      <c r="Q367" s="401"/>
    </row>
    <row r="368" spans="1:17" s="375" customFormat="1" ht="16.5" customHeight="1">
      <c r="A368" s="1"/>
      <c r="B368" s="1125" t="s">
        <v>1205</v>
      </c>
      <c r="C368" s="2" t="s">
        <v>1210</v>
      </c>
      <c r="D368" s="1109"/>
      <c r="E368" s="1109"/>
      <c r="F368" s="1109"/>
      <c r="G368" s="1109"/>
      <c r="H368" s="1109"/>
      <c r="I368" s="1109"/>
      <c r="J368" s="1109"/>
      <c r="K368" s="1109"/>
      <c r="L368" s="1109"/>
      <c r="M368" s="1110"/>
      <c r="N368" s="1110"/>
      <c r="O368" s="376"/>
      <c r="P368" s="382"/>
      <c r="Q368" s="400"/>
    </row>
    <row r="369" spans="1:17" s="375" customFormat="1" ht="16.5" customHeight="1" thickBot="1">
      <c r="A369" s="1"/>
      <c r="B369" s="1126"/>
      <c r="C369" s="2" t="s">
        <v>1211</v>
      </c>
      <c r="D369" s="1109"/>
      <c r="E369" s="1109"/>
      <c r="F369" s="1109"/>
      <c r="G369" s="1109"/>
      <c r="H369" s="1109"/>
      <c r="I369" s="1109"/>
      <c r="J369" s="1109"/>
      <c r="K369" s="1109"/>
      <c r="L369" s="1109"/>
      <c r="M369" s="1110"/>
      <c r="N369" s="1110"/>
      <c r="O369" s="376"/>
      <c r="P369" s="382"/>
      <c r="Q369" s="400"/>
    </row>
    <row r="370" spans="1:17" s="359" customFormat="1" ht="16.5" hidden="1" customHeight="1">
      <c r="A370" s="1"/>
      <c r="B370" s="40"/>
      <c r="C370" s="1118"/>
      <c r="D370" s="1118"/>
      <c r="E370" s="1118"/>
      <c r="F370" s="1118"/>
      <c r="G370" s="1118"/>
      <c r="H370" s="1118"/>
      <c r="I370" s="1118"/>
      <c r="J370" s="1118"/>
      <c r="K370" s="1118"/>
      <c r="L370" s="1118"/>
      <c r="M370" s="451"/>
      <c r="N370" s="451"/>
      <c r="O370" s="378"/>
      <c r="P370" s="382"/>
      <c r="Q370" s="401"/>
    </row>
    <row r="371" spans="1:17" s="344" customFormat="1" ht="41.1" customHeight="1" thickTop="1">
      <c r="A371" s="3"/>
      <c r="B371" s="32" t="s">
        <v>1281</v>
      </c>
      <c r="C371" s="1101" t="s">
        <v>1933</v>
      </c>
      <c r="D371" s="1102"/>
      <c r="E371" s="1103"/>
      <c r="F371" s="1104"/>
      <c r="G371" s="1099" t="s">
        <v>930</v>
      </c>
      <c r="H371" s="1100"/>
      <c r="I371" s="1121" t="s">
        <v>1282</v>
      </c>
      <c r="J371" s="1122"/>
      <c r="K371" s="1101" t="s">
        <v>1843</v>
      </c>
      <c r="L371" s="1108"/>
      <c r="M371" s="1101" t="s">
        <v>1283</v>
      </c>
      <c r="N371" s="1108"/>
      <c r="O371" s="373"/>
      <c r="P371" s="382"/>
      <c r="Q371" s="402"/>
    </row>
    <row r="372" spans="1:17" s="344" customFormat="1" ht="16.5" customHeight="1" thickBot="1">
      <c r="A372" s="3"/>
      <c r="B372" s="33" t="s">
        <v>1284</v>
      </c>
      <c r="C372" s="1079"/>
      <c r="D372" s="1094"/>
      <c r="E372" s="1105"/>
      <c r="F372" s="1106"/>
      <c r="G372" s="1107"/>
      <c r="H372" s="1107"/>
      <c r="I372" s="1065"/>
      <c r="J372" s="1098"/>
      <c r="K372" s="1079"/>
      <c r="L372" s="1080"/>
      <c r="M372" s="1119"/>
      <c r="N372" s="1120"/>
      <c r="O372" s="373"/>
      <c r="Q372" s="403">
        <f>G372+I372</f>
        <v>0</v>
      </c>
    </row>
    <row r="373" spans="1:17" s="344" customFormat="1" ht="41.1" customHeight="1" thickTop="1">
      <c r="A373" s="3"/>
      <c r="B373" s="2" t="s">
        <v>1281</v>
      </c>
      <c r="C373" s="1068" t="s">
        <v>1733</v>
      </c>
      <c r="D373" s="1069"/>
      <c r="E373" s="1068" t="s">
        <v>1734</v>
      </c>
      <c r="F373" s="1069"/>
      <c r="G373" s="1068" t="s">
        <v>1735</v>
      </c>
      <c r="H373" s="1070"/>
      <c r="I373" s="1127" t="s">
        <v>1936</v>
      </c>
      <c r="J373" s="1128"/>
      <c r="K373" s="1114" t="s">
        <v>1939</v>
      </c>
      <c r="L373" s="1114"/>
      <c r="M373" s="1112" t="s">
        <v>1938</v>
      </c>
      <c r="N373" s="1113"/>
      <c r="O373" s="373"/>
      <c r="Q373" s="402"/>
    </row>
    <row r="374" spans="1:17" s="344" customFormat="1" ht="16.5" customHeight="1" thickBot="1">
      <c r="A374" s="3"/>
      <c r="B374" s="2" t="s">
        <v>1284</v>
      </c>
      <c r="C374" s="1079"/>
      <c r="D374" s="1080"/>
      <c r="E374" s="1079"/>
      <c r="F374" s="1080"/>
      <c r="G374" s="1079"/>
      <c r="H374" s="1094"/>
      <c r="I374" s="1107"/>
      <c r="J374" s="1107"/>
      <c r="K374" s="1080"/>
      <c r="L374" s="1107"/>
      <c r="M374" s="1123">
        <f>IF(ISNUMBER(O374)=TRUE,O374,"非該当")</f>
        <v>0</v>
      </c>
      <c r="N374" s="1124"/>
      <c r="O374" s="373">
        <f>C372+G372+I372+K372+M372+C374+E374+G374+I374</f>
        <v>0</v>
      </c>
      <c r="Q374" s="402"/>
    </row>
    <row r="375" spans="1:17" s="359" customFormat="1" ht="16.5" customHeight="1" thickTop="1">
      <c r="A375" s="1"/>
      <c r="B375" s="1"/>
      <c r="C375" s="1"/>
      <c r="D375" s="1"/>
      <c r="E375" s="1"/>
      <c r="F375" s="4"/>
      <c r="G375" s="35"/>
      <c r="H375" s="123"/>
      <c r="I375" s="123"/>
      <c r="J375" s="104"/>
      <c r="K375" s="123"/>
      <c r="L375" s="123"/>
      <c r="M375" s="123"/>
      <c r="N375" s="35"/>
      <c r="O375" s="373"/>
      <c r="P375" s="344"/>
      <c r="Q375" s="401"/>
    </row>
    <row r="376" spans="1:17" s="375" customFormat="1" ht="16.5" customHeight="1">
      <c r="A376" s="34">
        <v>38</v>
      </c>
      <c r="B376" s="31" t="s">
        <v>1323</v>
      </c>
      <c r="C376" s="664"/>
      <c r="D376" s="664"/>
      <c r="E376" s="664"/>
      <c r="F376" s="664"/>
      <c r="G376" s="664"/>
      <c r="H376" s="1111" t="s">
        <v>1124</v>
      </c>
      <c r="I376" s="1111"/>
      <c r="J376" s="1115"/>
      <c r="K376" s="1115"/>
      <c r="L376" s="1115"/>
      <c r="M376" s="1110"/>
      <c r="N376" s="1110"/>
      <c r="O376" s="377" t="s">
        <v>1402</v>
      </c>
      <c r="P376" s="382"/>
      <c r="Q376" s="400"/>
    </row>
    <row r="377" spans="1:17" s="359" customFormat="1" ht="16.5" customHeight="1">
      <c r="A377" s="1"/>
      <c r="B377" s="39" t="s">
        <v>1280</v>
      </c>
      <c r="C377" s="1116"/>
      <c r="D377" s="1116"/>
      <c r="E377" s="1117" t="s">
        <v>1430</v>
      </c>
      <c r="F377" s="1117"/>
      <c r="G377" s="664"/>
      <c r="H377" s="664"/>
      <c r="I377" s="664"/>
      <c r="J377" s="664"/>
      <c r="K377" s="664"/>
      <c r="L377" s="664"/>
      <c r="M377" s="1110"/>
      <c r="N377" s="1110"/>
      <c r="O377" s="378" t="s">
        <v>1403</v>
      </c>
      <c r="P377" s="382"/>
      <c r="Q377" s="401"/>
    </row>
    <row r="378" spans="1:17" s="375" customFormat="1" ht="16.5" customHeight="1">
      <c r="A378" s="1"/>
      <c r="B378" s="1125" t="s">
        <v>1205</v>
      </c>
      <c r="C378" s="2" t="s">
        <v>1210</v>
      </c>
      <c r="D378" s="1109"/>
      <c r="E378" s="1109"/>
      <c r="F378" s="1109"/>
      <c r="G378" s="1109"/>
      <c r="H378" s="1109"/>
      <c r="I378" s="1109"/>
      <c r="J378" s="1109"/>
      <c r="K378" s="1109"/>
      <c r="L378" s="1109"/>
      <c r="M378" s="1110"/>
      <c r="N378" s="1110"/>
      <c r="O378" s="376"/>
      <c r="P378" s="382"/>
      <c r="Q378" s="400"/>
    </row>
    <row r="379" spans="1:17" s="375" customFormat="1" ht="16.5" customHeight="1" thickBot="1">
      <c r="A379" s="1"/>
      <c r="B379" s="1126"/>
      <c r="C379" s="2" t="s">
        <v>1211</v>
      </c>
      <c r="D379" s="1109"/>
      <c r="E379" s="1109"/>
      <c r="F379" s="1109"/>
      <c r="G379" s="1109"/>
      <c r="H379" s="1109"/>
      <c r="I379" s="1109"/>
      <c r="J379" s="1109"/>
      <c r="K379" s="1109"/>
      <c r="L379" s="1109"/>
      <c r="M379" s="1110"/>
      <c r="N379" s="1110"/>
      <c r="O379" s="376"/>
      <c r="P379" s="382"/>
      <c r="Q379" s="400"/>
    </row>
    <row r="380" spans="1:17" s="359" customFormat="1" ht="16.5" hidden="1" customHeight="1">
      <c r="A380" s="1"/>
      <c r="B380" s="40"/>
      <c r="C380" s="1118"/>
      <c r="D380" s="1118"/>
      <c r="E380" s="1118"/>
      <c r="F380" s="1118"/>
      <c r="G380" s="1118"/>
      <c r="H380" s="1118"/>
      <c r="I380" s="1118"/>
      <c r="J380" s="1118"/>
      <c r="K380" s="1118"/>
      <c r="L380" s="1118"/>
      <c r="M380" s="451"/>
      <c r="N380" s="451"/>
      <c r="O380" s="378"/>
      <c r="P380" s="382"/>
      <c r="Q380" s="401"/>
    </row>
    <row r="381" spans="1:17" s="344" customFormat="1" ht="41.1" customHeight="1" thickTop="1">
      <c r="A381" s="3"/>
      <c r="B381" s="32" t="s">
        <v>1281</v>
      </c>
      <c r="C381" s="1101" t="s">
        <v>1933</v>
      </c>
      <c r="D381" s="1102"/>
      <c r="E381" s="1103"/>
      <c r="F381" s="1104"/>
      <c r="G381" s="1099" t="s">
        <v>930</v>
      </c>
      <c r="H381" s="1100"/>
      <c r="I381" s="1121" t="s">
        <v>1282</v>
      </c>
      <c r="J381" s="1122"/>
      <c r="K381" s="1101" t="s">
        <v>1843</v>
      </c>
      <c r="L381" s="1108"/>
      <c r="M381" s="1101" t="s">
        <v>1283</v>
      </c>
      <c r="N381" s="1108"/>
      <c r="O381" s="373"/>
      <c r="P381" s="382"/>
      <c r="Q381" s="402"/>
    </row>
    <row r="382" spans="1:17" s="344" customFormat="1" ht="16.5" customHeight="1" thickBot="1">
      <c r="A382" s="3"/>
      <c r="B382" s="33" t="s">
        <v>1284</v>
      </c>
      <c r="C382" s="1079"/>
      <c r="D382" s="1094"/>
      <c r="E382" s="1105"/>
      <c r="F382" s="1106"/>
      <c r="G382" s="1107"/>
      <c r="H382" s="1107"/>
      <c r="I382" s="1065"/>
      <c r="J382" s="1098"/>
      <c r="K382" s="1079"/>
      <c r="L382" s="1080"/>
      <c r="M382" s="1119"/>
      <c r="N382" s="1120"/>
      <c r="O382" s="373"/>
      <c r="Q382" s="403">
        <f>G382+I382</f>
        <v>0</v>
      </c>
    </row>
    <row r="383" spans="1:17" s="344" customFormat="1" ht="41.1" customHeight="1" thickTop="1">
      <c r="A383" s="3"/>
      <c r="B383" s="2" t="s">
        <v>1281</v>
      </c>
      <c r="C383" s="1068" t="s">
        <v>1733</v>
      </c>
      <c r="D383" s="1069"/>
      <c r="E383" s="1068" t="s">
        <v>1734</v>
      </c>
      <c r="F383" s="1069"/>
      <c r="G383" s="1068" t="s">
        <v>1735</v>
      </c>
      <c r="H383" s="1070"/>
      <c r="I383" s="1127" t="s">
        <v>1936</v>
      </c>
      <c r="J383" s="1128"/>
      <c r="K383" s="1114" t="s">
        <v>1939</v>
      </c>
      <c r="L383" s="1114"/>
      <c r="M383" s="1112" t="s">
        <v>1938</v>
      </c>
      <c r="N383" s="1113"/>
      <c r="O383" s="373"/>
      <c r="Q383" s="402"/>
    </row>
    <row r="384" spans="1:17" s="344" customFormat="1" ht="16.5" customHeight="1" thickBot="1">
      <c r="A384" s="3"/>
      <c r="B384" s="2" t="s">
        <v>1284</v>
      </c>
      <c r="C384" s="1079"/>
      <c r="D384" s="1080"/>
      <c r="E384" s="1079"/>
      <c r="F384" s="1080"/>
      <c r="G384" s="1079"/>
      <c r="H384" s="1094"/>
      <c r="I384" s="1107"/>
      <c r="J384" s="1107"/>
      <c r="K384" s="1080"/>
      <c r="L384" s="1107"/>
      <c r="M384" s="1123">
        <f>IF(ISNUMBER(O384)=TRUE,O384,"非該当")</f>
        <v>0</v>
      </c>
      <c r="N384" s="1124"/>
      <c r="O384" s="373">
        <f>C382+G382+I382+K382+M382+C384+E384+G384+I384</f>
        <v>0</v>
      </c>
      <c r="Q384" s="402"/>
    </row>
    <row r="385" spans="1:17" s="359" customFormat="1" ht="16.5" customHeight="1" thickTop="1">
      <c r="A385" s="1"/>
      <c r="B385" s="1"/>
      <c r="C385" s="1"/>
      <c r="D385" s="1"/>
      <c r="E385" s="1"/>
      <c r="F385" s="4"/>
      <c r="G385" s="35"/>
      <c r="H385" s="123"/>
      <c r="I385" s="123"/>
      <c r="J385" s="104"/>
      <c r="K385" s="123"/>
      <c r="L385" s="123"/>
      <c r="M385" s="123"/>
      <c r="N385" s="35"/>
      <c r="O385" s="373"/>
      <c r="P385" s="344"/>
      <c r="Q385" s="401"/>
    </row>
    <row r="386" spans="1:17" s="375" customFormat="1" ht="16.5" customHeight="1">
      <c r="A386" s="34">
        <v>39</v>
      </c>
      <c r="B386" s="31" t="s">
        <v>1323</v>
      </c>
      <c r="C386" s="664"/>
      <c r="D386" s="664"/>
      <c r="E386" s="664"/>
      <c r="F386" s="664"/>
      <c r="G386" s="664"/>
      <c r="H386" s="1111" t="s">
        <v>1124</v>
      </c>
      <c r="I386" s="1111"/>
      <c r="J386" s="1115"/>
      <c r="K386" s="1115"/>
      <c r="L386" s="1115"/>
      <c r="M386" s="1110"/>
      <c r="N386" s="1110"/>
      <c r="O386" s="377" t="s">
        <v>1404</v>
      </c>
      <c r="P386" s="382"/>
      <c r="Q386" s="400"/>
    </row>
    <row r="387" spans="1:17" s="359" customFormat="1" ht="16.5" customHeight="1">
      <c r="A387" s="1"/>
      <c r="B387" s="39" t="s">
        <v>1280</v>
      </c>
      <c r="C387" s="1116"/>
      <c r="D387" s="1116"/>
      <c r="E387" s="1117" t="s">
        <v>1430</v>
      </c>
      <c r="F387" s="1117"/>
      <c r="G387" s="664"/>
      <c r="H387" s="664"/>
      <c r="I387" s="664"/>
      <c r="J387" s="664"/>
      <c r="K387" s="664"/>
      <c r="L387" s="664"/>
      <c r="M387" s="1110"/>
      <c r="N387" s="1110"/>
      <c r="O387" s="378" t="s">
        <v>1405</v>
      </c>
      <c r="P387" s="382"/>
      <c r="Q387" s="401"/>
    </row>
    <row r="388" spans="1:17" s="375" customFormat="1" ht="16.5" customHeight="1">
      <c r="A388" s="1"/>
      <c r="B388" s="1125" t="s">
        <v>1205</v>
      </c>
      <c r="C388" s="2" t="s">
        <v>1210</v>
      </c>
      <c r="D388" s="1109"/>
      <c r="E388" s="1109"/>
      <c r="F388" s="1109"/>
      <c r="G388" s="1109"/>
      <c r="H388" s="1109"/>
      <c r="I388" s="1109"/>
      <c r="J388" s="1109"/>
      <c r="K388" s="1109"/>
      <c r="L388" s="1109"/>
      <c r="M388" s="1110"/>
      <c r="N388" s="1110"/>
      <c r="O388" s="376"/>
      <c r="P388" s="382"/>
      <c r="Q388" s="400"/>
    </row>
    <row r="389" spans="1:17" s="375" customFormat="1" ht="16.5" customHeight="1" thickBot="1">
      <c r="A389" s="1"/>
      <c r="B389" s="1126"/>
      <c r="C389" s="2" t="s">
        <v>1211</v>
      </c>
      <c r="D389" s="1109"/>
      <c r="E389" s="1109"/>
      <c r="F389" s="1109"/>
      <c r="G389" s="1109"/>
      <c r="H389" s="1109"/>
      <c r="I389" s="1109"/>
      <c r="J389" s="1109"/>
      <c r="K389" s="1109"/>
      <c r="L389" s="1109"/>
      <c r="M389" s="1110"/>
      <c r="N389" s="1110"/>
      <c r="O389" s="376"/>
      <c r="P389" s="382"/>
      <c r="Q389" s="400"/>
    </row>
    <row r="390" spans="1:17" s="359" customFormat="1" ht="16.5" hidden="1" customHeight="1">
      <c r="A390" s="1"/>
      <c r="B390" s="40"/>
      <c r="C390" s="1118"/>
      <c r="D390" s="1118"/>
      <c r="E390" s="1118"/>
      <c r="F390" s="1118"/>
      <c r="G390" s="1118"/>
      <c r="H390" s="1118"/>
      <c r="I390" s="1118"/>
      <c r="J390" s="1118"/>
      <c r="K390" s="1118"/>
      <c r="L390" s="1118"/>
      <c r="M390" s="451"/>
      <c r="N390" s="451"/>
      <c r="O390" s="378"/>
      <c r="P390" s="382"/>
      <c r="Q390" s="401"/>
    </row>
    <row r="391" spans="1:17" s="344" customFormat="1" ht="41.1" customHeight="1" thickTop="1">
      <c r="A391" s="3"/>
      <c r="B391" s="32" t="s">
        <v>1281</v>
      </c>
      <c r="C391" s="1101" t="s">
        <v>1933</v>
      </c>
      <c r="D391" s="1102"/>
      <c r="E391" s="1103"/>
      <c r="F391" s="1104"/>
      <c r="G391" s="1099" t="s">
        <v>930</v>
      </c>
      <c r="H391" s="1100"/>
      <c r="I391" s="1121" t="s">
        <v>1282</v>
      </c>
      <c r="J391" s="1122"/>
      <c r="K391" s="1101" t="s">
        <v>1843</v>
      </c>
      <c r="L391" s="1108"/>
      <c r="M391" s="1101" t="s">
        <v>1283</v>
      </c>
      <c r="N391" s="1108"/>
      <c r="O391" s="373"/>
      <c r="P391" s="382"/>
      <c r="Q391" s="402"/>
    </row>
    <row r="392" spans="1:17" s="344" customFormat="1" ht="16.5" customHeight="1" thickBot="1">
      <c r="A392" s="3"/>
      <c r="B392" s="33" t="s">
        <v>1284</v>
      </c>
      <c r="C392" s="1079"/>
      <c r="D392" s="1094"/>
      <c r="E392" s="1105"/>
      <c r="F392" s="1106"/>
      <c r="G392" s="1107"/>
      <c r="H392" s="1107"/>
      <c r="I392" s="1065"/>
      <c r="J392" s="1098"/>
      <c r="K392" s="1079"/>
      <c r="L392" s="1080"/>
      <c r="M392" s="1119"/>
      <c r="N392" s="1120"/>
      <c r="O392" s="373"/>
      <c r="Q392" s="403">
        <f>G392+I392</f>
        <v>0</v>
      </c>
    </row>
    <row r="393" spans="1:17" s="344" customFormat="1" ht="41.1" customHeight="1" thickTop="1">
      <c r="A393" s="3"/>
      <c r="B393" s="2" t="s">
        <v>1281</v>
      </c>
      <c r="C393" s="1068" t="s">
        <v>1733</v>
      </c>
      <c r="D393" s="1069"/>
      <c r="E393" s="1068" t="s">
        <v>1734</v>
      </c>
      <c r="F393" s="1069"/>
      <c r="G393" s="1068" t="s">
        <v>1735</v>
      </c>
      <c r="H393" s="1070"/>
      <c r="I393" s="1127" t="s">
        <v>1936</v>
      </c>
      <c r="J393" s="1128"/>
      <c r="K393" s="1114" t="s">
        <v>1939</v>
      </c>
      <c r="L393" s="1114"/>
      <c r="M393" s="1112" t="s">
        <v>1938</v>
      </c>
      <c r="N393" s="1113"/>
      <c r="O393" s="373"/>
      <c r="Q393" s="402"/>
    </row>
    <row r="394" spans="1:17" s="344" customFormat="1" ht="16.5" customHeight="1" thickBot="1">
      <c r="A394" s="3"/>
      <c r="B394" s="2" t="s">
        <v>1284</v>
      </c>
      <c r="C394" s="1079"/>
      <c r="D394" s="1080"/>
      <c r="E394" s="1079"/>
      <c r="F394" s="1080"/>
      <c r="G394" s="1079"/>
      <c r="H394" s="1094"/>
      <c r="I394" s="1107"/>
      <c r="J394" s="1107"/>
      <c r="K394" s="1080"/>
      <c r="L394" s="1107"/>
      <c r="M394" s="1123">
        <f>IF(ISNUMBER(O394)=TRUE,O394,"非該当")</f>
        <v>0</v>
      </c>
      <c r="N394" s="1124"/>
      <c r="O394" s="373">
        <f>C392+G392+I392+K392+M392+C394+E394+G394+I394</f>
        <v>0</v>
      </c>
      <c r="Q394" s="402"/>
    </row>
    <row r="395" spans="1:17" s="359" customFormat="1" ht="16.5" customHeight="1" thickTop="1">
      <c r="A395" s="1"/>
      <c r="B395" s="1"/>
      <c r="C395" s="1"/>
      <c r="D395" s="1"/>
      <c r="E395" s="1"/>
      <c r="F395" s="4"/>
      <c r="G395" s="35"/>
      <c r="H395" s="123"/>
      <c r="I395" s="123"/>
      <c r="J395" s="104"/>
      <c r="K395" s="123"/>
      <c r="L395" s="123"/>
      <c r="M395" s="123"/>
      <c r="N395" s="35"/>
      <c r="O395" s="373"/>
      <c r="P395" s="344"/>
      <c r="Q395" s="401"/>
    </row>
    <row r="396" spans="1:17" s="375" customFormat="1" ht="16.5" customHeight="1">
      <c r="A396" s="34">
        <v>40</v>
      </c>
      <c r="B396" s="31" t="s">
        <v>1323</v>
      </c>
      <c r="C396" s="664"/>
      <c r="D396" s="664"/>
      <c r="E396" s="664"/>
      <c r="F396" s="664"/>
      <c r="G396" s="664"/>
      <c r="H396" s="1111" t="s">
        <v>1124</v>
      </c>
      <c r="I396" s="1111"/>
      <c r="J396" s="1115"/>
      <c r="K396" s="1115"/>
      <c r="L396" s="1115"/>
      <c r="M396" s="1110"/>
      <c r="N396" s="1110"/>
      <c r="O396" s="377" t="s">
        <v>1406</v>
      </c>
      <c r="P396" s="382"/>
      <c r="Q396" s="400"/>
    </row>
    <row r="397" spans="1:17" s="359" customFormat="1" ht="16.5" customHeight="1">
      <c r="A397" s="1"/>
      <c r="B397" s="39" t="s">
        <v>1280</v>
      </c>
      <c r="C397" s="1116"/>
      <c r="D397" s="1116"/>
      <c r="E397" s="1117" t="s">
        <v>1430</v>
      </c>
      <c r="F397" s="1117"/>
      <c r="G397" s="664"/>
      <c r="H397" s="664"/>
      <c r="I397" s="664"/>
      <c r="J397" s="664"/>
      <c r="K397" s="664"/>
      <c r="L397" s="664"/>
      <c r="M397" s="1110"/>
      <c r="N397" s="1110"/>
      <c r="O397" s="378" t="s">
        <v>1407</v>
      </c>
      <c r="P397" s="382"/>
      <c r="Q397" s="401"/>
    </row>
    <row r="398" spans="1:17" s="375" customFormat="1" ht="16.5" customHeight="1">
      <c r="A398" s="1"/>
      <c r="B398" s="1125" t="s">
        <v>1205</v>
      </c>
      <c r="C398" s="2" t="s">
        <v>1210</v>
      </c>
      <c r="D398" s="1109"/>
      <c r="E398" s="1109"/>
      <c r="F398" s="1109"/>
      <c r="G398" s="1109"/>
      <c r="H398" s="1109"/>
      <c r="I398" s="1109"/>
      <c r="J398" s="1109"/>
      <c r="K398" s="1109"/>
      <c r="L398" s="1109"/>
      <c r="M398" s="1110"/>
      <c r="N398" s="1110"/>
      <c r="O398" s="376"/>
      <c r="P398" s="382"/>
      <c r="Q398" s="400"/>
    </row>
    <row r="399" spans="1:17" s="375" customFormat="1" ht="16.5" customHeight="1" thickBot="1">
      <c r="A399" s="1"/>
      <c r="B399" s="1126"/>
      <c r="C399" s="2" t="s">
        <v>1211</v>
      </c>
      <c r="D399" s="1109"/>
      <c r="E399" s="1109"/>
      <c r="F399" s="1109"/>
      <c r="G399" s="1109"/>
      <c r="H399" s="1109"/>
      <c r="I399" s="1109"/>
      <c r="J399" s="1109"/>
      <c r="K399" s="1109"/>
      <c r="L399" s="1109"/>
      <c r="M399" s="1110"/>
      <c r="N399" s="1110"/>
      <c r="O399" s="376"/>
      <c r="P399" s="382"/>
      <c r="Q399" s="400"/>
    </row>
    <row r="400" spans="1:17" s="359" customFormat="1" ht="16.5" hidden="1" customHeight="1">
      <c r="A400" s="1"/>
      <c r="B400" s="40"/>
      <c r="C400" s="1118"/>
      <c r="D400" s="1118"/>
      <c r="E400" s="1118"/>
      <c r="F400" s="1118"/>
      <c r="G400" s="1118"/>
      <c r="H400" s="1118"/>
      <c r="I400" s="1118"/>
      <c r="J400" s="1118"/>
      <c r="K400" s="1118"/>
      <c r="L400" s="1118"/>
      <c r="M400" s="451"/>
      <c r="N400" s="451"/>
      <c r="O400" s="378"/>
      <c r="P400" s="382"/>
      <c r="Q400" s="401"/>
    </row>
    <row r="401" spans="1:17" s="344" customFormat="1" ht="41.1" customHeight="1" thickTop="1">
      <c r="A401" s="3"/>
      <c r="B401" s="32" t="s">
        <v>1281</v>
      </c>
      <c r="C401" s="1101" t="s">
        <v>1933</v>
      </c>
      <c r="D401" s="1102"/>
      <c r="E401" s="1103"/>
      <c r="F401" s="1104"/>
      <c r="G401" s="1099" t="s">
        <v>930</v>
      </c>
      <c r="H401" s="1100"/>
      <c r="I401" s="1121" t="s">
        <v>1282</v>
      </c>
      <c r="J401" s="1122"/>
      <c r="K401" s="1101" t="s">
        <v>1843</v>
      </c>
      <c r="L401" s="1108"/>
      <c r="M401" s="1101" t="s">
        <v>1283</v>
      </c>
      <c r="N401" s="1108"/>
      <c r="O401" s="373"/>
      <c r="P401" s="382"/>
      <c r="Q401" s="402"/>
    </row>
    <row r="402" spans="1:17" s="344" customFormat="1" ht="16.5" customHeight="1" thickBot="1">
      <c r="A402" s="3"/>
      <c r="B402" s="33" t="s">
        <v>1284</v>
      </c>
      <c r="C402" s="1079"/>
      <c r="D402" s="1094"/>
      <c r="E402" s="1105"/>
      <c r="F402" s="1106"/>
      <c r="G402" s="1107"/>
      <c r="H402" s="1107"/>
      <c r="I402" s="1065"/>
      <c r="J402" s="1098"/>
      <c r="K402" s="1079"/>
      <c r="L402" s="1080"/>
      <c r="M402" s="1119"/>
      <c r="N402" s="1120"/>
      <c r="O402" s="373"/>
      <c r="Q402" s="403">
        <f>G402+I402</f>
        <v>0</v>
      </c>
    </row>
    <row r="403" spans="1:17" s="344" customFormat="1" ht="41.1" customHeight="1" thickTop="1">
      <c r="A403" s="3"/>
      <c r="B403" s="2" t="s">
        <v>1281</v>
      </c>
      <c r="C403" s="1068" t="s">
        <v>1733</v>
      </c>
      <c r="D403" s="1069"/>
      <c r="E403" s="1068" t="s">
        <v>1734</v>
      </c>
      <c r="F403" s="1069"/>
      <c r="G403" s="1068" t="s">
        <v>1735</v>
      </c>
      <c r="H403" s="1070"/>
      <c r="I403" s="1127" t="s">
        <v>1936</v>
      </c>
      <c r="J403" s="1128"/>
      <c r="K403" s="1114" t="s">
        <v>1939</v>
      </c>
      <c r="L403" s="1114"/>
      <c r="M403" s="1112" t="s">
        <v>1938</v>
      </c>
      <c r="N403" s="1113"/>
      <c r="O403" s="373"/>
      <c r="Q403" s="402"/>
    </row>
    <row r="404" spans="1:17" s="344" customFormat="1" ht="16.5" customHeight="1" thickBot="1">
      <c r="A404" s="3"/>
      <c r="B404" s="2" t="s">
        <v>1284</v>
      </c>
      <c r="C404" s="1079"/>
      <c r="D404" s="1080"/>
      <c r="E404" s="1079"/>
      <c r="F404" s="1080"/>
      <c r="G404" s="1079"/>
      <c r="H404" s="1094"/>
      <c r="I404" s="1107"/>
      <c r="J404" s="1107"/>
      <c r="K404" s="1080"/>
      <c r="L404" s="1107"/>
      <c r="M404" s="1123">
        <f>IF(ISNUMBER(O404)=TRUE,O404,"非該当")</f>
        <v>0</v>
      </c>
      <c r="N404" s="1124"/>
      <c r="O404" s="373">
        <f>C402+G402+I402+K402+M402+C404+E404+G404+I404</f>
        <v>0</v>
      </c>
      <c r="Q404" s="402"/>
    </row>
    <row r="405" spans="1:17" s="359" customFormat="1" ht="16.5" customHeight="1" thickTop="1">
      <c r="A405" s="1"/>
      <c r="B405" s="1"/>
      <c r="C405" s="1"/>
      <c r="D405" s="1"/>
      <c r="E405" s="1"/>
      <c r="F405" s="4"/>
      <c r="G405" s="35"/>
      <c r="H405" s="123"/>
      <c r="I405" s="123"/>
      <c r="J405" s="104"/>
      <c r="K405" s="123"/>
      <c r="L405" s="123"/>
      <c r="M405" s="123"/>
      <c r="N405" s="35"/>
      <c r="O405" s="373"/>
      <c r="P405" s="344"/>
      <c r="Q405" s="401"/>
    </row>
    <row r="406" spans="1:17" s="375" customFormat="1" ht="16.5" customHeight="1">
      <c r="A406" s="34">
        <v>41</v>
      </c>
      <c r="B406" s="31" t="s">
        <v>1323</v>
      </c>
      <c r="C406" s="664"/>
      <c r="D406" s="664"/>
      <c r="E406" s="664"/>
      <c r="F406" s="664"/>
      <c r="G406" s="664"/>
      <c r="H406" s="1111" t="s">
        <v>1124</v>
      </c>
      <c r="I406" s="1111"/>
      <c r="J406" s="1115"/>
      <c r="K406" s="1115"/>
      <c r="L406" s="1115"/>
      <c r="M406" s="1110"/>
      <c r="N406" s="1110"/>
      <c r="O406" s="377" t="s">
        <v>1408</v>
      </c>
      <c r="P406" s="382"/>
      <c r="Q406" s="400"/>
    </row>
    <row r="407" spans="1:17" s="359" customFormat="1" ht="16.5" customHeight="1">
      <c r="A407" s="1"/>
      <c r="B407" s="39" t="s">
        <v>1280</v>
      </c>
      <c r="C407" s="1116"/>
      <c r="D407" s="1116"/>
      <c r="E407" s="1117" t="s">
        <v>1430</v>
      </c>
      <c r="F407" s="1117"/>
      <c r="G407" s="664"/>
      <c r="H407" s="664"/>
      <c r="I407" s="664"/>
      <c r="J407" s="664"/>
      <c r="K407" s="664"/>
      <c r="L407" s="664"/>
      <c r="M407" s="1110"/>
      <c r="N407" s="1110"/>
      <c r="O407" s="378" t="s">
        <v>1409</v>
      </c>
      <c r="P407" s="382"/>
      <c r="Q407" s="401"/>
    </row>
    <row r="408" spans="1:17" s="375" customFormat="1" ht="16.5" customHeight="1">
      <c r="A408" s="1"/>
      <c r="B408" s="1125" t="s">
        <v>1205</v>
      </c>
      <c r="C408" s="2" t="s">
        <v>1210</v>
      </c>
      <c r="D408" s="1109"/>
      <c r="E408" s="1109"/>
      <c r="F408" s="1109"/>
      <c r="G408" s="1109"/>
      <c r="H408" s="1109"/>
      <c r="I408" s="1109"/>
      <c r="J408" s="1109"/>
      <c r="K408" s="1109"/>
      <c r="L408" s="1109"/>
      <c r="M408" s="1110"/>
      <c r="N408" s="1110"/>
      <c r="O408" s="376"/>
      <c r="P408" s="382"/>
      <c r="Q408" s="400"/>
    </row>
    <row r="409" spans="1:17" s="375" customFormat="1" ht="16.5" customHeight="1" thickBot="1">
      <c r="A409" s="1"/>
      <c r="B409" s="1126"/>
      <c r="C409" s="2" t="s">
        <v>1211</v>
      </c>
      <c r="D409" s="1109"/>
      <c r="E409" s="1109"/>
      <c r="F409" s="1109"/>
      <c r="G409" s="1109"/>
      <c r="H409" s="1109"/>
      <c r="I409" s="1109"/>
      <c r="J409" s="1109"/>
      <c r="K409" s="1109"/>
      <c r="L409" s="1109"/>
      <c r="M409" s="1110"/>
      <c r="N409" s="1110"/>
      <c r="O409" s="376"/>
      <c r="P409" s="382"/>
      <c r="Q409" s="400"/>
    </row>
    <row r="410" spans="1:17" s="359" customFormat="1" ht="16.5" hidden="1" customHeight="1">
      <c r="A410" s="1"/>
      <c r="B410" s="40"/>
      <c r="C410" s="1118"/>
      <c r="D410" s="1118"/>
      <c r="E410" s="1118"/>
      <c r="F410" s="1118"/>
      <c r="G410" s="1118"/>
      <c r="H410" s="1118"/>
      <c r="I410" s="1118"/>
      <c r="J410" s="1118"/>
      <c r="K410" s="1118"/>
      <c r="L410" s="1118"/>
      <c r="M410" s="451"/>
      <c r="N410" s="451"/>
      <c r="O410" s="378"/>
      <c r="P410" s="382"/>
      <c r="Q410" s="401"/>
    </row>
    <row r="411" spans="1:17" s="344" customFormat="1" ht="41.1" customHeight="1" thickTop="1">
      <c r="A411" s="3"/>
      <c r="B411" s="32" t="s">
        <v>1281</v>
      </c>
      <c r="C411" s="1101" t="s">
        <v>1933</v>
      </c>
      <c r="D411" s="1102"/>
      <c r="E411" s="1103"/>
      <c r="F411" s="1104"/>
      <c r="G411" s="1099" t="s">
        <v>930</v>
      </c>
      <c r="H411" s="1100"/>
      <c r="I411" s="1121" t="s">
        <v>1282</v>
      </c>
      <c r="J411" s="1122"/>
      <c r="K411" s="1101" t="s">
        <v>1843</v>
      </c>
      <c r="L411" s="1108"/>
      <c r="M411" s="1101" t="s">
        <v>1283</v>
      </c>
      <c r="N411" s="1108"/>
      <c r="O411" s="373"/>
      <c r="P411" s="382"/>
      <c r="Q411" s="402"/>
    </row>
    <row r="412" spans="1:17" s="344" customFormat="1" ht="16.5" customHeight="1" thickBot="1">
      <c r="A412" s="3"/>
      <c r="B412" s="33" t="s">
        <v>1284</v>
      </c>
      <c r="C412" s="1079"/>
      <c r="D412" s="1094"/>
      <c r="E412" s="1105"/>
      <c r="F412" s="1106"/>
      <c r="G412" s="1107"/>
      <c r="H412" s="1107"/>
      <c r="I412" s="1065"/>
      <c r="J412" s="1098"/>
      <c r="K412" s="1079"/>
      <c r="L412" s="1080"/>
      <c r="M412" s="1119"/>
      <c r="N412" s="1120"/>
      <c r="O412" s="373"/>
      <c r="Q412" s="403">
        <f>G412+I412</f>
        <v>0</v>
      </c>
    </row>
    <row r="413" spans="1:17" s="344" customFormat="1" ht="41.1" customHeight="1" thickTop="1">
      <c r="A413" s="3"/>
      <c r="B413" s="2" t="s">
        <v>1281</v>
      </c>
      <c r="C413" s="1068" t="s">
        <v>1733</v>
      </c>
      <c r="D413" s="1069"/>
      <c r="E413" s="1068" t="s">
        <v>1734</v>
      </c>
      <c r="F413" s="1069"/>
      <c r="G413" s="1068" t="s">
        <v>1735</v>
      </c>
      <c r="H413" s="1070"/>
      <c r="I413" s="1127" t="s">
        <v>1936</v>
      </c>
      <c r="J413" s="1128"/>
      <c r="K413" s="1114" t="s">
        <v>1939</v>
      </c>
      <c r="L413" s="1114"/>
      <c r="M413" s="1112" t="s">
        <v>1938</v>
      </c>
      <c r="N413" s="1113"/>
      <c r="O413" s="373"/>
      <c r="Q413" s="402"/>
    </row>
    <row r="414" spans="1:17" s="344" customFormat="1" ht="16.5" customHeight="1" thickBot="1">
      <c r="A414" s="3"/>
      <c r="B414" s="2" t="s">
        <v>1284</v>
      </c>
      <c r="C414" s="1079"/>
      <c r="D414" s="1080"/>
      <c r="E414" s="1079"/>
      <c r="F414" s="1080"/>
      <c r="G414" s="1079"/>
      <c r="H414" s="1094"/>
      <c r="I414" s="1107"/>
      <c r="J414" s="1107"/>
      <c r="K414" s="1080"/>
      <c r="L414" s="1107"/>
      <c r="M414" s="1123">
        <f>IF(ISNUMBER(O414)=TRUE,O414,"非該当")</f>
        <v>0</v>
      </c>
      <c r="N414" s="1124"/>
      <c r="O414" s="373">
        <f>C412+G412+I412+K412+M412+C414+E414+G414+I414</f>
        <v>0</v>
      </c>
      <c r="Q414" s="402"/>
    </row>
    <row r="415" spans="1:17" s="359" customFormat="1" ht="16.5" customHeight="1" thickTop="1">
      <c r="A415" s="1"/>
      <c r="B415" s="1"/>
      <c r="C415" s="1"/>
      <c r="D415" s="1"/>
      <c r="E415" s="1"/>
      <c r="F415" s="4"/>
      <c r="G415" s="35"/>
      <c r="H415" s="123"/>
      <c r="I415" s="123"/>
      <c r="J415" s="104"/>
      <c r="K415" s="123"/>
      <c r="L415" s="123"/>
      <c r="M415" s="123"/>
      <c r="N415" s="35"/>
      <c r="O415" s="373"/>
      <c r="P415" s="344"/>
      <c r="Q415" s="401"/>
    </row>
    <row r="416" spans="1:17" s="375" customFormat="1" ht="16.5" customHeight="1">
      <c r="A416" s="34">
        <v>42</v>
      </c>
      <c r="B416" s="31" t="s">
        <v>1323</v>
      </c>
      <c r="C416" s="664"/>
      <c r="D416" s="664"/>
      <c r="E416" s="664"/>
      <c r="F416" s="664"/>
      <c r="G416" s="664"/>
      <c r="H416" s="1111" t="s">
        <v>1124</v>
      </c>
      <c r="I416" s="1111"/>
      <c r="J416" s="1115"/>
      <c r="K416" s="1115"/>
      <c r="L416" s="1115"/>
      <c r="M416" s="1110"/>
      <c r="N416" s="1110"/>
      <c r="O416" s="377" t="s">
        <v>1410</v>
      </c>
      <c r="P416" s="382"/>
      <c r="Q416" s="400"/>
    </row>
    <row r="417" spans="1:17" s="359" customFormat="1" ht="16.5" customHeight="1">
      <c r="A417" s="1"/>
      <c r="B417" s="39" t="s">
        <v>1280</v>
      </c>
      <c r="C417" s="1116"/>
      <c r="D417" s="1116"/>
      <c r="E417" s="1117" t="s">
        <v>1430</v>
      </c>
      <c r="F417" s="1117"/>
      <c r="G417" s="664"/>
      <c r="H417" s="664"/>
      <c r="I417" s="664"/>
      <c r="J417" s="664"/>
      <c r="K417" s="664"/>
      <c r="L417" s="664"/>
      <c r="M417" s="1110"/>
      <c r="N417" s="1110"/>
      <c r="O417" s="378" t="s">
        <v>1411</v>
      </c>
      <c r="P417" s="382"/>
      <c r="Q417" s="401"/>
    </row>
    <row r="418" spans="1:17" s="375" customFormat="1" ht="16.5" customHeight="1">
      <c r="A418" s="1"/>
      <c r="B418" s="1125" t="s">
        <v>1205</v>
      </c>
      <c r="C418" s="2" t="s">
        <v>1210</v>
      </c>
      <c r="D418" s="1109"/>
      <c r="E418" s="1109"/>
      <c r="F418" s="1109"/>
      <c r="G418" s="1109"/>
      <c r="H418" s="1109"/>
      <c r="I418" s="1109"/>
      <c r="J418" s="1109"/>
      <c r="K418" s="1109"/>
      <c r="L418" s="1109"/>
      <c r="M418" s="1110"/>
      <c r="N418" s="1110"/>
      <c r="O418" s="376"/>
      <c r="P418" s="382"/>
      <c r="Q418" s="400"/>
    </row>
    <row r="419" spans="1:17" s="375" customFormat="1" ht="16.5" customHeight="1" thickBot="1">
      <c r="A419" s="1"/>
      <c r="B419" s="1126"/>
      <c r="C419" s="2" t="s">
        <v>1211</v>
      </c>
      <c r="D419" s="1109"/>
      <c r="E419" s="1109"/>
      <c r="F419" s="1109"/>
      <c r="G419" s="1109"/>
      <c r="H419" s="1109"/>
      <c r="I419" s="1109"/>
      <c r="J419" s="1109"/>
      <c r="K419" s="1109"/>
      <c r="L419" s="1109"/>
      <c r="M419" s="1110"/>
      <c r="N419" s="1110"/>
      <c r="O419" s="376"/>
      <c r="P419" s="382"/>
      <c r="Q419" s="400"/>
    </row>
    <row r="420" spans="1:17" s="359" customFormat="1" ht="16.5" hidden="1" customHeight="1">
      <c r="A420" s="1"/>
      <c r="B420" s="40"/>
      <c r="C420" s="1118"/>
      <c r="D420" s="1118"/>
      <c r="E420" s="1118"/>
      <c r="F420" s="1118"/>
      <c r="G420" s="1118"/>
      <c r="H420" s="1118"/>
      <c r="I420" s="1118"/>
      <c r="J420" s="1118"/>
      <c r="K420" s="1118"/>
      <c r="L420" s="1118"/>
      <c r="M420" s="451"/>
      <c r="N420" s="451"/>
      <c r="O420" s="378"/>
      <c r="P420" s="382"/>
      <c r="Q420" s="401"/>
    </row>
    <row r="421" spans="1:17" s="344" customFormat="1" ht="41.1" customHeight="1" thickTop="1">
      <c r="A421" s="3"/>
      <c r="B421" s="32" t="s">
        <v>1281</v>
      </c>
      <c r="C421" s="1101" t="s">
        <v>1933</v>
      </c>
      <c r="D421" s="1102"/>
      <c r="E421" s="1103"/>
      <c r="F421" s="1104"/>
      <c r="G421" s="1099" t="s">
        <v>930</v>
      </c>
      <c r="H421" s="1100"/>
      <c r="I421" s="1121" t="s">
        <v>1282</v>
      </c>
      <c r="J421" s="1122"/>
      <c r="K421" s="1101" t="s">
        <v>1843</v>
      </c>
      <c r="L421" s="1108"/>
      <c r="M421" s="1101" t="s">
        <v>1283</v>
      </c>
      <c r="N421" s="1108"/>
      <c r="O421" s="373"/>
      <c r="P421" s="382"/>
      <c r="Q421" s="402"/>
    </row>
    <row r="422" spans="1:17" s="344" customFormat="1" ht="16.5" customHeight="1" thickBot="1">
      <c r="A422" s="3"/>
      <c r="B422" s="33" t="s">
        <v>1284</v>
      </c>
      <c r="C422" s="1079"/>
      <c r="D422" s="1094"/>
      <c r="E422" s="1105"/>
      <c r="F422" s="1106"/>
      <c r="G422" s="1107"/>
      <c r="H422" s="1107"/>
      <c r="I422" s="1065"/>
      <c r="J422" s="1098"/>
      <c r="K422" s="1079"/>
      <c r="L422" s="1080"/>
      <c r="M422" s="1119"/>
      <c r="N422" s="1120"/>
      <c r="O422" s="373"/>
      <c r="Q422" s="403">
        <f>G422+I422</f>
        <v>0</v>
      </c>
    </row>
    <row r="423" spans="1:17" s="344" customFormat="1" ht="41.1" customHeight="1" thickTop="1">
      <c r="A423" s="3"/>
      <c r="B423" s="2" t="s">
        <v>1281</v>
      </c>
      <c r="C423" s="1068" t="s">
        <v>1733</v>
      </c>
      <c r="D423" s="1069"/>
      <c r="E423" s="1068" t="s">
        <v>1734</v>
      </c>
      <c r="F423" s="1069"/>
      <c r="G423" s="1068" t="s">
        <v>1735</v>
      </c>
      <c r="H423" s="1070"/>
      <c r="I423" s="1127" t="s">
        <v>1936</v>
      </c>
      <c r="J423" s="1128"/>
      <c r="K423" s="1114" t="s">
        <v>1939</v>
      </c>
      <c r="L423" s="1114"/>
      <c r="M423" s="1112" t="s">
        <v>1938</v>
      </c>
      <c r="N423" s="1113"/>
      <c r="O423" s="373"/>
      <c r="Q423" s="402"/>
    </row>
    <row r="424" spans="1:17" s="344" customFormat="1" ht="16.5" customHeight="1" thickBot="1">
      <c r="A424" s="3"/>
      <c r="B424" s="2" t="s">
        <v>1284</v>
      </c>
      <c r="C424" s="1079"/>
      <c r="D424" s="1080"/>
      <c r="E424" s="1079"/>
      <c r="F424" s="1080"/>
      <c r="G424" s="1079"/>
      <c r="H424" s="1094"/>
      <c r="I424" s="1107"/>
      <c r="J424" s="1107"/>
      <c r="K424" s="1080"/>
      <c r="L424" s="1107"/>
      <c r="M424" s="1123">
        <f>IF(ISNUMBER(O424)=TRUE,O424,"非該当")</f>
        <v>0</v>
      </c>
      <c r="N424" s="1124"/>
      <c r="O424" s="373">
        <f>C422+G422+I422+K422+M422+C424+E424+G424+I424</f>
        <v>0</v>
      </c>
      <c r="Q424" s="402"/>
    </row>
    <row r="425" spans="1:17" s="359" customFormat="1" ht="16.5" customHeight="1" thickTop="1">
      <c r="A425" s="1"/>
      <c r="B425" s="1"/>
      <c r="C425" s="1"/>
      <c r="D425" s="1"/>
      <c r="E425" s="1"/>
      <c r="F425" s="4"/>
      <c r="G425" s="35"/>
      <c r="H425" s="123"/>
      <c r="I425" s="123"/>
      <c r="J425" s="104"/>
      <c r="K425" s="123"/>
      <c r="L425" s="123"/>
      <c r="M425" s="123"/>
      <c r="N425" s="35"/>
      <c r="O425" s="373"/>
      <c r="P425" s="344"/>
      <c r="Q425" s="401"/>
    </row>
    <row r="426" spans="1:17" s="375" customFormat="1" ht="16.5" customHeight="1">
      <c r="A426" s="34">
        <v>43</v>
      </c>
      <c r="B426" s="31" t="s">
        <v>1323</v>
      </c>
      <c r="C426" s="664"/>
      <c r="D426" s="664"/>
      <c r="E426" s="664"/>
      <c r="F426" s="664"/>
      <c r="G426" s="664"/>
      <c r="H426" s="1111" t="s">
        <v>1124</v>
      </c>
      <c r="I426" s="1111"/>
      <c r="J426" s="1115"/>
      <c r="K426" s="1115"/>
      <c r="L426" s="1115"/>
      <c r="M426" s="1110"/>
      <c r="N426" s="1110"/>
      <c r="O426" s="377" t="s">
        <v>1412</v>
      </c>
      <c r="P426" s="382"/>
      <c r="Q426" s="400"/>
    </row>
    <row r="427" spans="1:17" s="359" customFormat="1" ht="16.5" customHeight="1">
      <c r="A427" s="1"/>
      <c r="B427" s="39" t="s">
        <v>1280</v>
      </c>
      <c r="C427" s="1116"/>
      <c r="D427" s="1116"/>
      <c r="E427" s="1117" t="s">
        <v>1430</v>
      </c>
      <c r="F427" s="1117"/>
      <c r="G427" s="664"/>
      <c r="H427" s="664"/>
      <c r="I427" s="664"/>
      <c r="J427" s="664"/>
      <c r="K427" s="664"/>
      <c r="L427" s="664"/>
      <c r="M427" s="1110"/>
      <c r="N427" s="1110"/>
      <c r="O427" s="378" t="s">
        <v>1413</v>
      </c>
      <c r="P427" s="382"/>
      <c r="Q427" s="401"/>
    </row>
    <row r="428" spans="1:17" s="375" customFormat="1" ht="16.5" customHeight="1">
      <c r="A428" s="1"/>
      <c r="B428" s="1125" t="s">
        <v>1205</v>
      </c>
      <c r="C428" s="2" t="s">
        <v>1210</v>
      </c>
      <c r="D428" s="1109"/>
      <c r="E428" s="1109"/>
      <c r="F428" s="1109"/>
      <c r="G428" s="1109"/>
      <c r="H428" s="1109"/>
      <c r="I428" s="1109"/>
      <c r="J428" s="1109"/>
      <c r="K428" s="1109"/>
      <c r="L428" s="1109"/>
      <c r="M428" s="1110"/>
      <c r="N428" s="1110"/>
      <c r="O428" s="376"/>
      <c r="P428" s="382"/>
      <c r="Q428" s="400"/>
    </row>
    <row r="429" spans="1:17" s="375" customFormat="1" ht="16.5" customHeight="1" thickBot="1">
      <c r="A429" s="1"/>
      <c r="B429" s="1126"/>
      <c r="C429" s="2" t="s">
        <v>1211</v>
      </c>
      <c r="D429" s="1109"/>
      <c r="E429" s="1109"/>
      <c r="F429" s="1109"/>
      <c r="G429" s="1109"/>
      <c r="H429" s="1109"/>
      <c r="I429" s="1109"/>
      <c r="J429" s="1109"/>
      <c r="K429" s="1109"/>
      <c r="L429" s="1109"/>
      <c r="M429" s="1110"/>
      <c r="N429" s="1110"/>
      <c r="O429" s="376"/>
      <c r="P429" s="382"/>
      <c r="Q429" s="400"/>
    </row>
    <row r="430" spans="1:17" s="359" customFormat="1" ht="16.5" hidden="1" customHeight="1">
      <c r="A430" s="1"/>
      <c r="B430" s="40"/>
      <c r="C430" s="1118"/>
      <c r="D430" s="1118"/>
      <c r="E430" s="1118"/>
      <c r="F430" s="1118"/>
      <c r="G430" s="1118"/>
      <c r="H430" s="1118"/>
      <c r="I430" s="1118"/>
      <c r="J430" s="1118"/>
      <c r="K430" s="1118"/>
      <c r="L430" s="1118"/>
      <c r="M430" s="451"/>
      <c r="N430" s="451"/>
      <c r="O430" s="378"/>
      <c r="P430" s="382"/>
      <c r="Q430" s="401"/>
    </row>
    <row r="431" spans="1:17" s="344" customFormat="1" ht="41.1" customHeight="1" thickTop="1">
      <c r="A431" s="3"/>
      <c r="B431" s="32" t="s">
        <v>1281</v>
      </c>
      <c r="C431" s="1101" t="s">
        <v>1933</v>
      </c>
      <c r="D431" s="1102"/>
      <c r="E431" s="1103"/>
      <c r="F431" s="1104"/>
      <c r="G431" s="1099" t="s">
        <v>930</v>
      </c>
      <c r="H431" s="1100"/>
      <c r="I431" s="1121" t="s">
        <v>1282</v>
      </c>
      <c r="J431" s="1122"/>
      <c r="K431" s="1101" t="s">
        <v>1843</v>
      </c>
      <c r="L431" s="1108"/>
      <c r="M431" s="1101" t="s">
        <v>1283</v>
      </c>
      <c r="N431" s="1108"/>
      <c r="O431" s="373"/>
      <c r="P431" s="382"/>
      <c r="Q431" s="402"/>
    </row>
    <row r="432" spans="1:17" s="344" customFormat="1" ht="16.5" customHeight="1" thickBot="1">
      <c r="A432" s="3"/>
      <c r="B432" s="33" t="s">
        <v>1284</v>
      </c>
      <c r="C432" s="1079"/>
      <c r="D432" s="1094"/>
      <c r="E432" s="1105"/>
      <c r="F432" s="1106"/>
      <c r="G432" s="1107"/>
      <c r="H432" s="1107"/>
      <c r="I432" s="1065"/>
      <c r="J432" s="1098"/>
      <c r="K432" s="1079"/>
      <c r="L432" s="1080"/>
      <c r="M432" s="1119"/>
      <c r="N432" s="1120"/>
      <c r="O432" s="373"/>
      <c r="Q432" s="403">
        <f>G432+I432</f>
        <v>0</v>
      </c>
    </row>
    <row r="433" spans="1:17" s="344" customFormat="1" ht="41.1" customHeight="1" thickTop="1">
      <c r="A433" s="3"/>
      <c r="B433" s="2" t="s">
        <v>1281</v>
      </c>
      <c r="C433" s="1068" t="s">
        <v>1733</v>
      </c>
      <c r="D433" s="1069"/>
      <c r="E433" s="1068" t="s">
        <v>1734</v>
      </c>
      <c r="F433" s="1069"/>
      <c r="G433" s="1068" t="s">
        <v>1735</v>
      </c>
      <c r="H433" s="1070"/>
      <c r="I433" s="1127" t="s">
        <v>1936</v>
      </c>
      <c r="J433" s="1128"/>
      <c r="K433" s="1114" t="s">
        <v>1939</v>
      </c>
      <c r="L433" s="1114"/>
      <c r="M433" s="1112" t="s">
        <v>1938</v>
      </c>
      <c r="N433" s="1113"/>
      <c r="O433" s="373"/>
      <c r="Q433" s="402"/>
    </row>
    <row r="434" spans="1:17" s="344" customFormat="1" ht="16.5" customHeight="1" thickBot="1">
      <c r="A434" s="3"/>
      <c r="B434" s="2" t="s">
        <v>1284</v>
      </c>
      <c r="C434" s="1079"/>
      <c r="D434" s="1080"/>
      <c r="E434" s="1079"/>
      <c r="F434" s="1080"/>
      <c r="G434" s="1079"/>
      <c r="H434" s="1094"/>
      <c r="I434" s="1107"/>
      <c r="J434" s="1107"/>
      <c r="K434" s="1080"/>
      <c r="L434" s="1107"/>
      <c r="M434" s="1123">
        <f>IF(ISNUMBER(O434)=TRUE,O434,"非該当")</f>
        <v>0</v>
      </c>
      <c r="N434" s="1124"/>
      <c r="O434" s="373">
        <f>C432+G432+I432+K432+M432+C434+E434+G434+I434</f>
        <v>0</v>
      </c>
      <c r="Q434" s="402"/>
    </row>
    <row r="435" spans="1:17" s="359" customFormat="1" ht="16.5" customHeight="1" thickTop="1">
      <c r="A435" s="1"/>
      <c r="B435" s="1"/>
      <c r="C435" s="1"/>
      <c r="D435" s="1"/>
      <c r="E435" s="1"/>
      <c r="F435" s="4"/>
      <c r="G435" s="35"/>
      <c r="H435" s="123"/>
      <c r="I435" s="123"/>
      <c r="J435" s="104"/>
      <c r="K435" s="123"/>
      <c r="L435" s="123"/>
      <c r="M435" s="123"/>
      <c r="N435" s="35"/>
      <c r="O435" s="373"/>
      <c r="P435" s="344"/>
      <c r="Q435" s="401"/>
    </row>
    <row r="436" spans="1:17" s="375" customFormat="1" ht="16.5" customHeight="1">
      <c r="A436" s="34">
        <v>44</v>
      </c>
      <c r="B436" s="31" t="s">
        <v>1323</v>
      </c>
      <c r="C436" s="664"/>
      <c r="D436" s="664"/>
      <c r="E436" s="664"/>
      <c r="F436" s="664"/>
      <c r="G436" s="664"/>
      <c r="H436" s="1111" t="s">
        <v>1124</v>
      </c>
      <c r="I436" s="1111"/>
      <c r="J436" s="1115"/>
      <c r="K436" s="1115"/>
      <c r="L436" s="1115"/>
      <c r="M436" s="1110"/>
      <c r="N436" s="1110"/>
      <c r="O436" s="377" t="s">
        <v>1414</v>
      </c>
      <c r="P436" s="382"/>
      <c r="Q436" s="400"/>
    </row>
    <row r="437" spans="1:17" s="359" customFormat="1" ht="16.5" customHeight="1">
      <c r="A437" s="1"/>
      <c r="B437" s="39" t="s">
        <v>1280</v>
      </c>
      <c r="C437" s="1116"/>
      <c r="D437" s="1116"/>
      <c r="E437" s="1117" t="s">
        <v>1430</v>
      </c>
      <c r="F437" s="1117"/>
      <c r="G437" s="664"/>
      <c r="H437" s="664"/>
      <c r="I437" s="664"/>
      <c r="J437" s="664"/>
      <c r="K437" s="664"/>
      <c r="L437" s="664"/>
      <c r="M437" s="1110"/>
      <c r="N437" s="1110"/>
      <c r="O437" s="378" t="s">
        <v>1415</v>
      </c>
      <c r="P437" s="382"/>
      <c r="Q437" s="401"/>
    </row>
    <row r="438" spans="1:17" s="375" customFormat="1" ht="16.5" customHeight="1">
      <c r="A438" s="1"/>
      <c r="B438" s="1125" t="s">
        <v>1205</v>
      </c>
      <c r="C438" s="2" t="s">
        <v>1210</v>
      </c>
      <c r="D438" s="1109"/>
      <c r="E438" s="1109"/>
      <c r="F438" s="1109"/>
      <c r="G438" s="1109"/>
      <c r="H438" s="1109"/>
      <c r="I438" s="1109"/>
      <c r="J438" s="1109"/>
      <c r="K438" s="1109"/>
      <c r="L438" s="1109"/>
      <c r="M438" s="1110"/>
      <c r="N438" s="1110"/>
      <c r="O438" s="376"/>
      <c r="P438" s="382"/>
      <c r="Q438" s="400"/>
    </row>
    <row r="439" spans="1:17" s="375" customFormat="1" ht="16.5" customHeight="1" thickBot="1">
      <c r="A439" s="1"/>
      <c r="B439" s="1126"/>
      <c r="C439" s="2" t="s">
        <v>1211</v>
      </c>
      <c r="D439" s="1109"/>
      <c r="E439" s="1109"/>
      <c r="F439" s="1109"/>
      <c r="G439" s="1109"/>
      <c r="H439" s="1109"/>
      <c r="I439" s="1109"/>
      <c r="J439" s="1109"/>
      <c r="K439" s="1109"/>
      <c r="L439" s="1109"/>
      <c r="M439" s="1110"/>
      <c r="N439" s="1110"/>
      <c r="O439" s="376"/>
      <c r="P439" s="382"/>
      <c r="Q439" s="400"/>
    </row>
    <row r="440" spans="1:17" s="359" customFormat="1" ht="16.5" hidden="1" customHeight="1">
      <c r="A440" s="1"/>
      <c r="B440" s="40"/>
      <c r="C440" s="1118"/>
      <c r="D440" s="1118"/>
      <c r="E440" s="1118"/>
      <c r="F440" s="1118"/>
      <c r="G440" s="1118"/>
      <c r="H440" s="1118"/>
      <c r="I440" s="1118"/>
      <c r="J440" s="1118"/>
      <c r="K440" s="1118"/>
      <c r="L440" s="1118"/>
      <c r="M440" s="451"/>
      <c r="N440" s="451"/>
      <c r="O440" s="378"/>
      <c r="P440" s="382"/>
      <c r="Q440" s="401"/>
    </row>
    <row r="441" spans="1:17" s="344" customFormat="1" ht="41.1" customHeight="1" thickTop="1">
      <c r="A441" s="3"/>
      <c r="B441" s="32" t="s">
        <v>1281</v>
      </c>
      <c r="C441" s="1101" t="s">
        <v>1933</v>
      </c>
      <c r="D441" s="1102"/>
      <c r="E441" s="1103"/>
      <c r="F441" s="1104"/>
      <c r="G441" s="1099" t="s">
        <v>930</v>
      </c>
      <c r="H441" s="1100"/>
      <c r="I441" s="1121" t="s">
        <v>1282</v>
      </c>
      <c r="J441" s="1122"/>
      <c r="K441" s="1101" t="s">
        <v>1843</v>
      </c>
      <c r="L441" s="1108"/>
      <c r="M441" s="1101" t="s">
        <v>1283</v>
      </c>
      <c r="N441" s="1108"/>
      <c r="O441" s="373"/>
      <c r="P441" s="382"/>
      <c r="Q441" s="402"/>
    </row>
    <row r="442" spans="1:17" s="344" customFormat="1" ht="16.5" customHeight="1" thickBot="1">
      <c r="A442" s="3"/>
      <c r="B442" s="33" t="s">
        <v>1284</v>
      </c>
      <c r="C442" s="1079"/>
      <c r="D442" s="1094"/>
      <c r="E442" s="1105"/>
      <c r="F442" s="1106"/>
      <c r="G442" s="1107"/>
      <c r="H442" s="1107"/>
      <c r="I442" s="1065"/>
      <c r="J442" s="1098"/>
      <c r="K442" s="1079"/>
      <c r="L442" s="1080"/>
      <c r="M442" s="1119"/>
      <c r="N442" s="1120"/>
      <c r="O442" s="373"/>
      <c r="Q442" s="403">
        <f>G442+I442</f>
        <v>0</v>
      </c>
    </row>
    <row r="443" spans="1:17" s="344" customFormat="1" ht="41.1" customHeight="1" thickTop="1">
      <c r="A443" s="3"/>
      <c r="B443" s="2" t="s">
        <v>1281</v>
      </c>
      <c r="C443" s="1068" t="s">
        <v>1733</v>
      </c>
      <c r="D443" s="1069"/>
      <c r="E443" s="1068" t="s">
        <v>1734</v>
      </c>
      <c r="F443" s="1069"/>
      <c r="G443" s="1068" t="s">
        <v>1735</v>
      </c>
      <c r="H443" s="1070"/>
      <c r="I443" s="1127" t="s">
        <v>1936</v>
      </c>
      <c r="J443" s="1128"/>
      <c r="K443" s="1114" t="s">
        <v>1939</v>
      </c>
      <c r="L443" s="1114"/>
      <c r="M443" s="1112" t="s">
        <v>1938</v>
      </c>
      <c r="N443" s="1113"/>
      <c r="O443" s="373"/>
      <c r="Q443" s="402"/>
    </row>
    <row r="444" spans="1:17" s="344" customFormat="1" ht="16.5" customHeight="1" thickBot="1">
      <c r="A444" s="3"/>
      <c r="B444" s="2" t="s">
        <v>1284</v>
      </c>
      <c r="C444" s="1079"/>
      <c r="D444" s="1080"/>
      <c r="E444" s="1079"/>
      <c r="F444" s="1080"/>
      <c r="G444" s="1079"/>
      <c r="H444" s="1094"/>
      <c r="I444" s="1107"/>
      <c r="J444" s="1107"/>
      <c r="K444" s="1080"/>
      <c r="L444" s="1107"/>
      <c r="M444" s="1123">
        <f>IF(ISNUMBER(O444)=TRUE,O444,"非該当")</f>
        <v>0</v>
      </c>
      <c r="N444" s="1124"/>
      <c r="O444" s="373">
        <f>C442+G442+I442+K442+M442+C444+E444+G444+I444</f>
        <v>0</v>
      </c>
      <c r="Q444" s="402"/>
    </row>
    <row r="445" spans="1:17" s="359" customFormat="1" ht="16.5" customHeight="1" thickTop="1">
      <c r="A445" s="1"/>
      <c r="B445" s="1"/>
      <c r="C445" s="1"/>
      <c r="D445" s="1"/>
      <c r="E445" s="1"/>
      <c r="F445" s="4"/>
      <c r="G445" s="35"/>
      <c r="H445" s="123"/>
      <c r="I445" s="123"/>
      <c r="J445" s="104"/>
      <c r="K445" s="123"/>
      <c r="L445" s="123"/>
      <c r="M445" s="123"/>
      <c r="N445" s="35"/>
      <c r="O445" s="373"/>
      <c r="P445" s="344"/>
      <c r="Q445" s="401"/>
    </row>
    <row r="446" spans="1:17" s="375" customFormat="1" ht="16.5" customHeight="1">
      <c r="A446" s="34">
        <v>45</v>
      </c>
      <c r="B446" s="31" t="s">
        <v>1323</v>
      </c>
      <c r="C446" s="664"/>
      <c r="D446" s="664"/>
      <c r="E446" s="664"/>
      <c r="F446" s="664"/>
      <c r="G446" s="664"/>
      <c r="H446" s="1111" t="s">
        <v>1124</v>
      </c>
      <c r="I446" s="1111"/>
      <c r="J446" s="1115"/>
      <c r="K446" s="1115"/>
      <c r="L446" s="1115"/>
      <c r="M446" s="1110"/>
      <c r="N446" s="1110"/>
      <c r="O446" s="377" t="s">
        <v>1416</v>
      </c>
      <c r="P446" s="382"/>
      <c r="Q446" s="400"/>
    </row>
    <row r="447" spans="1:17" s="359" customFormat="1" ht="16.5" customHeight="1">
      <c r="A447" s="1"/>
      <c r="B447" s="39" t="s">
        <v>1280</v>
      </c>
      <c r="C447" s="1116"/>
      <c r="D447" s="1116"/>
      <c r="E447" s="1117" t="s">
        <v>1430</v>
      </c>
      <c r="F447" s="1117"/>
      <c r="G447" s="664"/>
      <c r="H447" s="664"/>
      <c r="I447" s="664"/>
      <c r="J447" s="664"/>
      <c r="K447" s="664"/>
      <c r="L447" s="664"/>
      <c r="M447" s="1110"/>
      <c r="N447" s="1110"/>
      <c r="O447" s="378" t="s">
        <v>1417</v>
      </c>
      <c r="P447" s="382"/>
      <c r="Q447" s="401"/>
    </row>
    <row r="448" spans="1:17" s="375" customFormat="1" ht="16.5" customHeight="1">
      <c r="A448" s="1"/>
      <c r="B448" s="1125" t="s">
        <v>1205</v>
      </c>
      <c r="C448" s="2" t="s">
        <v>1210</v>
      </c>
      <c r="D448" s="1109"/>
      <c r="E448" s="1109"/>
      <c r="F448" s="1109"/>
      <c r="G448" s="1109"/>
      <c r="H448" s="1109"/>
      <c r="I448" s="1109"/>
      <c r="J448" s="1109"/>
      <c r="K448" s="1109"/>
      <c r="L448" s="1109"/>
      <c r="M448" s="1110"/>
      <c r="N448" s="1110"/>
      <c r="O448" s="376"/>
      <c r="P448" s="382"/>
      <c r="Q448" s="400"/>
    </row>
    <row r="449" spans="1:17" s="375" customFormat="1" ht="16.5" customHeight="1" thickBot="1">
      <c r="A449" s="1"/>
      <c r="B449" s="1126"/>
      <c r="C449" s="2" t="s">
        <v>1211</v>
      </c>
      <c r="D449" s="1109"/>
      <c r="E449" s="1109"/>
      <c r="F449" s="1109"/>
      <c r="G449" s="1109"/>
      <c r="H449" s="1109"/>
      <c r="I449" s="1109"/>
      <c r="J449" s="1109"/>
      <c r="K449" s="1109"/>
      <c r="L449" s="1109"/>
      <c r="M449" s="1110"/>
      <c r="N449" s="1110"/>
      <c r="O449" s="376"/>
      <c r="P449" s="382"/>
      <c r="Q449" s="400"/>
    </row>
    <row r="450" spans="1:17" s="359" customFormat="1" ht="16.5" hidden="1" customHeight="1">
      <c r="A450" s="1"/>
      <c r="B450" s="40"/>
      <c r="C450" s="1118"/>
      <c r="D450" s="1118"/>
      <c r="E450" s="1118"/>
      <c r="F450" s="1118"/>
      <c r="G450" s="1118"/>
      <c r="H450" s="1118"/>
      <c r="I450" s="1118"/>
      <c r="J450" s="1118"/>
      <c r="K450" s="1118"/>
      <c r="L450" s="1118"/>
      <c r="M450" s="451"/>
      <c r="N450" s="451"/>
      <c r="O450" s="378"/>
      <c r="P450" s="382"/>
      <c r="Q450" s="401"/>
    </row>
    <row r="451" spans="1:17" s="344" customFormat="1" ht="41.1" customHeight="1" thickTop="1">
      <c r="A451" s="3"/>
      <c r="B451" s="32" t="s">
        <v>1281</v>
      </c>
      <c r="C451" s="1101" t="s">
        <v>1933</v>
      </c>
      <c r="D451" s="1102"/>
      <c r="E451" s="1103"/>
      <c r="F451" s="1104"/>
      <c r="G451" s="1099" t="s">
        <v>930</v>
      </c>
      <c r="H451" s="1100"/>
      <c r="I451" s="1121" t="s">
        <v>1282</v>
      </c>
      <c r="J451" s="1122"/>
      <c r="K451" s="1101" t="s">
        <v>1843</v>
      </c>
      <c r="L451" s="1108"/>
      <c r="M451" s="1101" t="s">
        <v>1283</v>
      </c>
      <c r="N451" s="1108"/>
      <c r="O451" s="373"/>
      <c r="P451" s="382"/>
      <c r="Q451" s="402"/>
    </row>
    <row r="452" spans="1:17" s="344" customFormat="1" ht="16.5" customHeight="1" thickBot="1">
      <c r="A452" s="3"/>
      <c r="B452" s="33" t="s">
        <v>1284</v>
      </c>
      <c r="C452" s="1079"/>
      <c r="D452" s="1094"/>
      <c r="E452" s="1105"/>
      <c r="F452" s="1106"/>
      <c r="G452" s="1107"/>
      <c r="H452" s="1107"/>
      <c r="I452" s="1065"/>
      <c r="J452" s="1098"/>
      <c r="K452" s="1079"/>
      <c r="L452" s="1080"/>
      <c r="M452" s="1119"/>
      <c r="N452" s="1120"/>
      <c r="O452" s="373"/>
      <c r="Q452" s="403">
        <f>G452+I452</f>
        <v>0</v>
      </c>
    </row>
    <row r="453" spans="1:17" s="344" customFormat="1" ht="41.1" customHeight="1" thickTop="1">
      <c r="A453" s="3"/>
      <c r="B453" s="2" t="s">
        <v>1281</v>
      </c>
      <c r="C453" s="1068" t="s">
        <v>1733</v>
      </c>
      <c r="D453" s="1069"/>
      <c r="E453" s="1068" t="s">
        <v>1734</v>
      </c>
      <c r="F453" s="1069"/>
      <c r="G453" s="1068" t="s">
        <v>1735</v>
      </c>
      <c r="H453" s="1070"/>
      <c r="I453" s="1127" t="s">
        <v>1936</v>
      </c>
      <c r="J453" s="1128"/>
      <c r="K453" s="1114" t="s">
        <v>1939</v>
      </c>
      <c r="L453" s="1114"/>
      <c r="M453" s="1112" t="s">
        <v>1938</v>
      </c>
      <c r="N453" s="1113"/>
      <c r="O453" s="373"/>
      <c r="Q453" s="402"/>
    </row>
    <row r="454" spans="1:17" s="344" customFormat="1" ht="16.5" customHeight="1" thickBot="1">
      <c r="A454" s="3"/>
      <c r="B454" s="2" t="s">
        <v>1284</v>
      </c>
      <c r="C454" s="1079"/>
      <c r="D454" s="1080"/>
      <c r="E454" s="1079"/>
      <c r="F454" s="1080"/>
      <c r="G454" s="1079"/>
      <c r="H454" s="1094"/>
      <c r="I454" s="1107"/>
      <c r="J454" s="1107"/>
      <c r="K454" s="1080"/>
      <c r="L454" s="1107"/>
      <c r="M454" s="1123">
        <f>IF(ISNUMBER(O454)=TRUE,O454,"非該当")</f>
        <v>0</v>
      </c>
      <c r="N454" s="1124"/>
      <c r="O454" s="373">
        <f>C452+G452+I452+K452+M452+C454+E454+G454+I454</f>
        <v>0</v>
      </c>
      <c r="Q454" s="402"/>
    </row>
    <row r="455" spans="1:17" s="359" customFormat="1" ht="16.5" customHeight="1" thickTop="1">
      <c r="A455" s="1"/>
      <c r="B455" s="1"/>
      <c r="C455" s="1"/>
      <c r="D455" s="1"/>
      <c r="E455" s="1"/>
      <c r="F455" s="4"/>
      <c r="G455" s="35"/>
      <c r="H455" s="123"/>
      <c r="I455" s="123"/>
      <c r="J455" s="104"/>
      <c r="K455" s="123"/>
      <c r="L455" s="123"/>
      <c r="M455" s="123"/>
      <c r="N455" s="35"/>
      <c r="O455" s="373"/>
      <c r="P455" s="344"/>
      <c r="Q455" s="401"/>
    </row>
    <row r="456" spans="1:17" s="375" customFormat="1" ht="16.5" customHeight="1">
      <c r="A456" s="34">
        <v>46</v>
      </c>
      <c r="B456" s="31" t="s">
        <v>1323</v>
      </c>
      <c r="C456" s="664"/>
      <c r="D456" s="664"/>
      <c r="E456" s="664"/>
      <c r="F456" s="664"/>
      <c r="G456" s="664"/>
      <c r="H456" s="1111" t="s">
        <v>1124</v>
      </c>
      <c r="I456" s="1111"/>
      <c r="J456" s="1115"/>
      <c r="K456" s="1115"/>
      <c r="L456" s="1115"/>
      <c r="M456" s="1110"/>
      <c r="N456" s="1110"/>
      <c r="O456" s="377" t="s">
        <v>1418</v>
      </c>
      <c r="P456" s="382"/>
      <c r="Q456" s="400"/>
    </row>
    <row r="457" spans="1:17" s="359" customFormat="1" ht="16.5" customHeight="1">
      <c r="A457" s="1"/>
      <c r="B457" s="39" t="s">
        <v>1280</v>
      </c>
      <c r="C457" s="1116"/>
      <c r="D457" s="1116"/>
      <c r="E457" s="1117" t="s">
        <v>1430</v>
      </c>
      <c r="F457" s="1117"/>
      <c r="G457" s="664"/>
      <c r="H457" s="664"/>
      <c r="I457" s="664"/>
      <c r="J457" s="664"/>
      <c r="K457" s="664"/>
      <c r="L457" s="664"/>
      <c r="M457" s="1110"/>
      <c r="N457" s="1110"/>
      <c r="O457" s="378" t="s">
        <v>1419</v>
      </c>
      <c r="P457" s="382"/>
      <c r="Q457" s="401"/>
    </row>
    <row r="458" spans="1:17" s="375" customFormat="1" ht="16.5" customHeight="1">
      <c r="A458" s="1"/>
      <c r="B458" s="1125" t="s">
        <v>1205</v>
      </c>
      <c r="C458" s="2" t="s">
        <v>1210</v>
      </c>
      <c r="D458" s="1109"/>
      <c r="E458" s="1109"/>
      <c r="F458" s="1109"/>
      <c r="G458" s="1109"/>
      <c r="H458" s="1109"/>
      <c r="I458" s="1109"/>
      <c r="J458" s="1109"/>
      <c r="K458" s="1109"/>
      <c r="L458" s="1109"/>
      <c r="M458" s="1110"/>
      <c r="N458" s="1110"/>
      <c r="O458" s="376"/>
      <c r="P458" s="382"/>
      <c r="Q458" s="400"/>
    </row>
    <row r="459" spans="1:17" s="375" customFormat="1" ht="16.5" customHeight="1" thickBot="1">
      <c r="A459" s="1"/>
      <c r="B459" s="1126"/>
      <c r="C459" s="2" t="s">
        <v>1211</v>
      </c>
      <c r="D459" s="1109"/>
      <c r="E459" s="1109"/>
      <c r="F459" s="1109"/>
      <c r="G459" s="1109"/>
      <c r="H459" s="1109"/>
      <c r="I459" s="1109"/>
      <c r="J459" s="1109"/>
      <c r="K459" s="1109"/>
      <c r="L459" s="1109"/>
      <c r="M459" s="1110"/>
      <c r="N459" s="1110"/>
      <c r="O459" s="376"/>
      <c r="P459" s="382"/>
      <c r="Q459" s="400"/>
    </row>
    <row r="460" spans="1:17" s="359" customFormat="1" ht="16.5" hidden="1" customHeight="1">
      <c r="A460" s="1"/>
      <c r="B460" s="40"/>
      <c r="C460" s="1118"/>
      <c r="D460" s="1118"/>
      <c r="E460" s="1118"/>
      <c r="F460" s="1118"/>
      <c r="G460" s="1118"/>
      <c r="H460" s="1118"/>
      <c r="I460" s="1118"/>
      <c r="J460" s="1118"/>
      <c r="K460" s="1118"/>
      <c r="L460" s="1118"/>
      <c r="M460" s="451"/>
      <c r="N460" s="451"/>
      <c r="O460" s="378"/>
      <c r="P460" s="382"/>
      <c r="Q460" s="401"/>
    </row>
    <row r="461" spans="1:17" s="344" customFormat="1" ht="41.1" customHeight="1" thickTop="1">
      <c r="A461" s="3"/>
      <c r="B461" s="32" t="s">
        <v>1281</v>
      </c>
      <c r="C461" s="1101" t="s">
        <v>1933</v>
      </c>
      <c r="D461" s="1102"/>
      <c r="E461" s="1103"/>
      <c r="F461" s="1104"/>
      <c r="G461" s="1099" t="s">
        <v>930</v>
      </c>
      <c r="H461" s="1100"/>
      <c r="I461" s="1121" t="s">
        <v>1282</v>
      </c>
      <c r="J461" s="1122"/>
      <c r="K461" s="1101" t="s">
        <v>1843</v>
      </c>
      <c r="L461" s="1108"/>
      <c r="M461" s="1101" t="s">
        <v>1283</v>
      </c>
      <c r="N461" s="1108"/>
      <c r="O461" s="373"/>
      <c r="P461" s="382"/>
      <c r="Q461" s="402"/>
    </row>
    <row r="462" spans="1:17" s="344" customFormat="1" ht="16.5" customHeight="1" thickBot="1">
      <c r="A462" s="3"/>
      <c r="B462" s="33" t="s">
        <v>1284</v>
      </c>
      <c r="C462" s="1079"/>
      <c r="D462" s="1094"/>
      <c r="E462" s="1105"/>
      <c r="F462" s="1106"/>
      <c r="G462" s="1107"/>
      <c r="H462" s="1107"/>
      <c r="I462" s="1065"/>
      <c r="J462" s="1098"/>
      <c r="K462" s="1079"/>
      <c r="L462" s="1080"/>
      <c r="M462" s="1119"/>
      <c r="N462" s="1120"/>
      <c r="O462" s="373"/>
      <c r="Q462" s="403">
        <f>G462+I462</f>
        <v>0</v>
      </c>
    </row>
    <row r="463" spans="1:17" s="344" customFormat="1" ht="41.1" customHeight="1" thickTop="1">
      <c r="A463" s="3"/>
      <c r="B463" s="2" t="s">
        <v>1281</v>
      </c>
      <c r="C463" s="1068" t="s">
        <v>1733</v>
      </c>
      <c r="D463" s="1069"/>
      <c r="E463" s="1068" t="s">
        <v>1734</v>
      </c>
      <c r="F463" s="1069"/>
      <c r="G463" s="1068" t="s">
        <v>1735</v>
      </c>
      <c r="H463" s="1070"/>
      <c r="I463" s="1127" t="s">
        <v>1936</v>
      </c>
      <c r="J463" s="1128"/>
      <c r="K463" s="1114" t="s">
        <v>1939</v>
      </c>
      <c r="L463" s="1114"/>
      <c r="M463" s="1112" t="s">
        <v>1938</v>
      </c>
      <c r="N463" s="1113"/>
      <c r="O463" s="373"/>
      <c r="Q463" s="402"/>
    </row>
    <row r="464" spans="1:17" s="344" customFormat="1" ht="16.5" customHeight="1" thickBot="1">
      <c r="A464" s="3"/>
      <c r="B464" s="2" t="s">
        <v>1284</v>
      </c>
      <c r="C464" s="1079"/>
      <c r="D464" s="1080"/>
      <c r="E464" s="1079"/>
      <c r="F464" s="1080"/>
      <c r="G464" s="1079"/>
      <c r="H464" s="1094"/>
      <c r="I464" s="1107"/>
      <c r="J464" s="1107"/>
      <c r="K464" s="1080"/>
      <c r="L464" s="1107"/>
      <c r="M464" s="1123">
        <f>IF(ISNUMBER(O464)=TRUE,O464,"非該当")</f>
        <v>0</v>
      </c>
      <c r="N464" s="1124"/>
      <c r="O464" s="373">
        <f>C462+G462+I462+K462+M462+C464+E464+G464+I464</f>
        <v>0</v>
      </c>
      <c r="Q464" s="402"/>
    </row>
    <row r="465" spans="1:17" s="359" customFormat="1" ht="16.5" customHeight="1" thickTop="1">
      <c r="A465" s="1"/>
      <c r="B465" s="1"/>
      <c r="C465" s="1"/>
      <c r="D465" s="1"/>
      <c r="E465" s="1"/>
      <c r="F465" s="4"/>
      <c r="G465" s="35"/>
      <c r="H465" s="123"/>
      <c r="I465" s="123"/>
      <c r="J465" s="104"/>
      <c r="K465" s="123"/>
      <c r="L465" s="123"/>
      <c r="M465" s="123"/>
      <c r="N465" s="35"/>
      <c r="O465" s="373"/>
      <c r="P465" s="344"/>
      <c r="Q465" s="401"/>
    </row>
    <row r="466" spans="1:17" s="375" customFormat="1" ht="16.5" customHeight="1">
      <c r="A466" s="34">
        <v>47</v>
      </c>
      <c r="B466" s="31" t="s">
        <v>1323</v>
      </c>
      <c r="C466" s="664"/>
      <c r="D466" s="664"/>
      <c r="E466" s="664"/>
      <c r="F466" s="664"/>
      <c r="G466" s="664"/>
      <c r="H466" s="1111" t="s">
        <v>1124</v>
      </c>
      <c r="I466" s="1111"/>
      <c r="J466" s="1115"/>
      <c r="K466" s="1115"/>
      <c r="L466" s="1115"/>
      <c r="M466" s="1110"/>
      <c r="N466" s="1110"/>
      <c r="O466" s="377" t="s">
        <v>1420</v>
      </c>
      <c r="P466" s="382"/>
      <c r="Q466" s="400"/>
    </row>
    <row r="467" spans="1:17" s="359" customFormat="1" ht="16.5" customHeight="1">
      <c r="A467" s="1"/>
      <c r="B467" s="39" t="s">
        <v>1280</v>
      </c>
      <c r="C467" s="1116"/>
      <c r="D467" s="1116"/>
      <c r="E467" s="1117" t="s">
        <v>1430</v>
      </c>
      <c r="F467" s="1117"/>
      <c r="G467" s="664"/>
      <c r="H467" s="664"/>
      <c r="I467" s="664"/>
      <c r="J467" s="664"/>
      <c r="K467" s="664"/>
      <c r="L467" s="664"/>
      <c r="M467" s="1110"/>
      <c r="N467" s="1110"/>
      <c r="O467" s="378" t="s">
        <v>1421</v>
      </c>
      <c r="P467" s="382"/>
      <c r="Q467" s="401"/>
    </row>
    <row r="468" spans="1:17" s="375" customFormat="1" ht="16.5" customHeight="1">
      <c r="A468" s="1"/>
      <c r="B468" s="1125" t="s">
        <v>1205</v>
      </c>
      <c r="C468" s="2" t="s">
        <v>1210</v>
      </c>
      <c r="D468" s="1109"/>
      <c r="E468" s="1109"/>
      <c r="F468" s="1109"/>
      <c r="G468" s="1109"/>
      <c r="H468" s="1109"/>
      <c r="I468" s="1109"/>
      <c r="J468" s="1109"/>
      <c r="K468" s="1109"/>
      <c r="L468" s="1109"/>
      <c r="M468" s="1110"/>
      <c r="N468" s="1110"/>
      <c r="O468" s="376"/>
      <c r="P468" s="382"/>
      <c r="Q468" s="400"/>
    </row>
    <row r="469" spans="1:17" s="375" customFormat="1" ht="16.5" customHeight="1" thickBot="1">
      <c r="A469" s="1"/>
      <c r="B469" s="1126"/>
      <c r="C469" s="2" t="s">
        <v>1211</v>
      </c>
      <c r="D469" s="1109"/>
      <c r="E469" s="1109"/>
      <c r="F469" s="1109"/>
      <c r="G469" s="1109"/>
      <c r="H469" s="1109"/>
      <c r="I469" s="1109"/>
      <c r="J469" s="1109"/>
      <c r="K469" s="1109"/>
      <c r="L469" s="1109"/>
      <c r="M469" s="1110"/>
      <c r="N469" s="1110"/>
      <c r="O469" s="376"/>
      <c r="P469" s="382"/>
      <c r="Q469" s="400"/>
    </row>
    <row r="470" spans="1:17" s="359" customFormat="1" ht="16.5" hidden="1" customHeight="1">
      <c r="A470" s="1"/>
      <c r="B470" s="40"/>
      <c r="C470" s="1118"/>
      <c r="D470" s="1118"/>
      <c r="E470" s="1118"/>
      <c r="F470" s="1118"/>
      <c r="G470" s="1118"/>
      <c r="H470" s="1118"/>
      <c r="I470" s="1118"/>
      <c r="J470" s="1118"/>
      <c r="K470" s="1118"/>
      <c r="L470" s="1118"/>
      <c r="M470" s="451"/>
      <c r="N470" s="451"/>
      <c r="O470" s="378"/>
      <c r="P470" s="382"/>
      <c r="Q470" s="401"/>
    </row>
    <row r="471" spans="1:17" s="344" customFormat="1" ht="41.1" customHeight="1" thickTop="1">
      <c r="A471" s="3"/>
      <c r="B471" s="32" t="s">
        <v>1281</v>
      </c>
      <c r="C471" s="1101" t="s">
        <v>1933</v>
      </c>
      <c r="D471" s="1102"/>
      <c r="E471" s="1103"/>
      <c r="F471" s="1104"/>
      <c r="G471" s="1099" t="s">
        <v>930</v>
      </c>
      <c r="H471" s="1100"/>
      <c r="I471" s="1121" t="s">
        <v>1282</v>
      </c>
      <c r="J471" s="1122"/>
      <c r="K471" s="1101" t="s">
        <v>1843</v>
      </c>
      <c r="L471" s="1108"/>
      <c r="M471" s="1101" t="s">
        <v>1283</v>
      </c>
      <c r="N471" s="1108"/>
      <c r="O471" s="373"/>
      <c r="P471" s="382"/>
      <c r="Q471" s="402"/>
    </row>
    <row r="472" spans="1:17" s="344" customFormat="1" ht="16.5" customHeight="1" thickBot="1">
      <c r="A472" s="3"/>
      <c r="B472" s="33" t="s">
        <v>1284</v>
      </c>
      <c r="C472" s="1079"/>
      <c r="D472" s="1094"/>
      <c r="E472" s="1105"/>
      <c r="F472" s="1106"/>
      <c r="G472" s="1107"/>
      <c r="H472" s="1107"/>
      <c r="I472" s="1065"/>
      <c r="J472" s="1098"/>
      <c r="K472" s="1079"/>
      <c r="L472" s="1080"/>
      <c r="M472" s="1119"/>
      <c r="N472" s="1120"/>
      <c r="O472" s="373"/>
      <c r="Q472" s="403">
        <f>G472+I472</f>
        <v>0</v>
      </c>
    </row>
    <row r="473" spans="1:17" s="344" customFormat="1" ht="41.1" customHeight="1" thickTop="1">
      <c r="A473" s="3"/>
      <c r="B473" s="2" t="s">
        <v>1281</v>
      </c>
      <c r="C473" s="1068" t="s">
        <v>1733</v>
      </c>
      <c r="D473" s="1069"/>
      <c r="E473" s="1068" t="s">
        <v>1734</v>
      </c>
      <c r="F473" s="1069"/>
      <c r="G473" s="1068" t="s">
        <v>1735</v>
      </c>
      <c r="H473" s="1070"/>
      <c r="I473" s="1127" t="s">
        <v>1936</v>
      </c>
      <c r="J473" s="1128"/>
      <c r="K473" s="1114" t="s">
        <v>1939</v>
      </c>
      <c r="L473" s="1114"/>
      <c r="M473" s="1112" t="s">
        <v>1938</v>
      </c>
      <c r="N473" s="1113"/>
      <c r="O473" s="373"/>
      <c r="Q473" s="402"/>
    </row>
    <row r="474" spans="1:17" s="344" customFormat="1" ht="16.5" customHeight="1" thickBot="1">
      <c r="A474" s="3"/>
      <c r="B474" s="2" t="s">
        <v>1284</v>
      </c>
      <c r="C474" s="1079"/>
      <c r="D474" s="1080"/>
      <c r="E474" s="1079"/>
      <c r="F474" s="1080"/>
      <c r="G474" s="1079"/>
      <c r="H474" s="1094"/>
      <c r="I474" s="1107"/>
      <c r="J474" s="1107"/>
      <c r="K474" s="1080"/>
      <c r="L474" s="1107"/>
      <c r="M474" s="1123">
        <f>IF(ISNUMBER(O474)=TRUE,O474,"非該当")</f>
        <v>0</v>
      </c>
      <c r="N474" s="1124"/>
      <c r="O474" s="373">
        <f>C472+G472+I472+K472+M472+C474+E474+G474+I474</f>
        <v>0</v>
      </c>
      <c r="Q474" s="402"/>
    </row>
    <row r="475" spans="1:17" s="359" customFormat="1" ht="16.5" customHeight="1" thickTop="1">
      <c r="A475" s="1"/>
      <c r="B475" s="1"/>
      <c r="C475" s="1"/>
      <c r="D475" s="1"/>
      <c r="E475" s="1"/>
      <c r="F475" s="4"/>
      <c r="G475" s="35"/>
      <c r="H475" s="123"/>
      <c r="I475" s="123"/>
      <c r="J475" s="104"/>
      <c r="K475" s="123"/>
      <c r="L475" s="123"/>
      <c r="M475" s="123"/>
      <c r="N475" s="35"/>
      <c r="O475" s="373"/>
      <c r="P475" s="344"/>
      <c r="Q475" s="401"/>
    </row>
    <row r="476" spans="1:17" s="375" customFormat="1" ht="16.5" customHeight="1">
      <c r="A476" s="34">
        <v>48</v>
      </c>
      <c r="B476" s="31" t="s">
        <v>1323</v>
      </c>
      <c r="C476" s="664"/>
      <c r="D476" s="664"/>
      <c r="E476" s="664"/>
      <c r="F476" s="664"/>
      <c r="G476" s="664"/>
      <c r="H476" s="1111" t="s">
        <v>1124</v>
      </c>
      <c r="I476" s="1111"/>
      <c r="J476" s="1115"/>
      <c r="K476" s="1115"/>
      <c r="L476" s="1115"/>
      <c r="M476" s="1110"/>
      <c r="N476" s="1110"/>
      <c r="O476" s="377" t="s">
        <v>1422</v>
      </c>
      <c r="P476" s="382"/>
      <c r="Q476" s="400"/>
    </row>
    <row r="477" spans="1:17" s="359" customFormat="1" ht="16.5" customHeight="1">
      <c r="A477" s="1"/>
      <c r="B477" s="39" t="s">
        <v>1280</v>
      </c>
      <c r="C477" s="1116"/>
      <c r="D477" s="1116"/>
      <c r="E477" s="1117" t="s">
        <v>1430</v>
      </c>
      <c r="F477" s="1117"/>
      <c r="G477" s="664"/>
      <c r="H477" s="664"/>
      <c r="I477" s="664"/>
      <c r="J477" s="664"/>
      <c r="K477" s="664"/>
      <c r="L477" s="664"/>
      <c r="M477" s="1110"/>
      <c r="N477" s="1110"/>
      <c r="O477" s="378" t="s">
        <v>1423</v>
      </c>
      <c r="P477" s="382"/>
      <c r="Q477" s="401"/>
    </row>
    <row r="478" spans="1:17" s="375" customFormat="1" ht="16.5" customHeight="1">
      <c r="A478" s="1"/>
      <c r="B478" s="1125" t="s">
        <v>1205</v>
      </c>
      <c r="C478" s="2" t="s">
        <v>1210</v>
      </c>
      <c r="D478" s="1109"/>
      <c r="E478" s="1109"/>
      <c r="F478" s="1109"/>
      <c r="G478" s="1109"/>
      <c r="H478" s="1109"/>
      <c r="I478" s="1109"/>
      <c r="J478" s="1109"/>
      <c r="K478" s="1109"/>
      <c r="L478" s="1109"/>
      <c r="M478" s="1110"/>
      <c r="N478" s="1110"/>
      <c r="O478" s="376"/>
      <c r="P478" s="382"/>
      <c r="Q478" s="400"/>
    </row>
    <row r="479" spans="1:17" s="375" customFormat="1" ht="16.5" customHeight="1" thickBot="1">
      <c r="A479" s="1"/>
      <c r="B479" s="1126"/>
      <c r="C479" s="2" t="s">
        <v>1211</v>
      </c>
      <c r="D479" s="1109"/>
      <c r="E479" s="1109"/>
      <c r="F479" s="1109"/>
      <c r="G479" s="1109"/>
      <c r="H479" s="1109"/>
      <c r="I479" s="1109"/>
      <c r="J479" s="1109"/>
      <c r="K479" s="1109"/>
      <c r="L479" s="1109"/>
      <c r="M479" s="1110"/>
      <c r="N479" s="1110"/>
      <c r="O479" s="376"/>
      <c r="P479" s="382"/>
      <c r="Q479" s="400"/>
    </row>
    <row r="480" spans="1:17" s="359" customFormat="1" ht="16.5" hidden="1" customHeight="1">
      <c r="A480" s="1"/>
      <c r="B480" s="40"/>
      <c r="C480" s="1118"/>
      <c r="D480" s="1118"/>
      <c r="E480" s="1118"/>
      <c r="F480" s="1118"/>
      <c r="G480" s="1118"/>
      <c r="H480" s="1118"/>
      <c r="I480" s="1118"/>
      <c r="J480" s="1118"/>
      <c r="K480" s="1118"/>
      <c r="L480" s="1118"/>
      <c r="M480" s="451"/>
      <c r="N480" s="451"/>
      <c r="O480" s="378"/>
      <c r="P480" s="382"/>
      <c r="Q480" s="401"/>
    </row>
    <row r="481" spans="1:17" s="344" customFormat="1" ht="41.1" customHeight="1" thickTop="1">
      <c r="A481" s="3"/>
      <c r="B481" s="32" t="s">
        <v>1281</v>
      </c>
      <c r="C481" s="1101" t="s">
        <v>1933</v>
      </c>
      <c r="D481" s="1102"/>
      <c r="E481" s="1103"/>
      <c r="F481" s="1104"/>
      <c r="G481" s="1099" t="s">
        <v>930</v>
      </c>
      <c r="H481" s="1100"/>
      <c r="I481" s="1121" t="s">
        <v>1282</v>
      </c>
      <c r="J481" s="1122"/>
      <c r="K481" s="1101" t="s">
        <v>1843</v>
      </c>
      <c r="L481" s="1108"/>
      <c r="M481" s="1101" t="s">
        <v>1283</v>
      </c>
      <c r="N481" s="1108"/>
      <c r="O481" s="373"/>
      <c r="P481" s="382"/>
      <c r="Q481" s="402"/>
    </row>
    <row r="482" spans="1:17" s="344" customFormat="1" ht="16.5" customHeight="1" thickBot="1">
      <c r="A482" s="3"/>
      <c r="B482" s="33" t="s">
        <v>1284</v>
      </c>
      <c r="C482" s="1079"/>
      <c r="D482" s="1094"/>
      <c r="E482" s="1105"/>
      <c r="F482" s="1106"/>
      <c r="G482" s="1107"/>
      <c r="H482" s="1107"/>
      <c r="I482" s="1065"/>
      <c r="J482" s="1098"/>
      <c r="K482" s="1079"/>
      <c r="L482" s="1080"/>
      <c r="M482" s="1119"/>
      <c r="N482" s="1120"/>
      <c r="O482" s="373"/>
      <c r="Q482" s="403">
        <f>G482+I482</f>
        <v>0</v>
      </c>
    </row>
    <row r="483" spans="1:17" s="344" customFormat="1" ht="41.1" customHeight="1" thickTop="1">
      <c r="A483" s="3"/>
      <c r="B483" s="2" t="s">
        <v>1281</v>
      </c>
      <c r="C483" s="1068" t="s">
        <v>1733</v>
      </c>
      <c r="D483" s="1069"/>
      <c r="E483" s="1068" t="s">
        <v>1734</v>
      </c>
      <c r="F483" s="1069"/>
      <c r="G483" s="1068" t="s">
        <v>1735</v>
      </c>
      <c r="H483" s="1070"/>
      <c r="I483" s="1127" t="s">
        <v>1936</v>
      </c>
      <c r="J483" s="1128"/>
      <c r="K483" s="1114" t="s">
        <v>1939</v>
      </c>
      <c r="L483" s="1114"/>
      <c r="M483" s="1112" t="s">
        <v>1938</v>
      </c>
      <c r="N483" s="1113"/>
      <c r="O483" s="373"/>
      <c r="Q483" s="402"/>
    </row>
    <row r="484" spans="1:17" s="344" customFormat="1" ht="16.5" customHeight="1" thickBot="1">
      <c r="A484" s="3"/>
      <c r="B484" s="2" t="s">
        <v>1284</v>
      </c>
      <c r="C484" s="1079"/>
      <c r="D484" s="1080"/>
      <c r="E484" s="1079"/>
      <c r="F484" s="1080"/>
      <c r="G484" s="1079"/>
      <c r="H484" s="1094"/>
      <c r="I484" s="1107"/>
      <c r="J484" s="1107"/>
      <c r="K484" s="1080"/>
      <c r="L484" s="1107"/>
      <c r="M484" s="1123">
        <f>IF(ISNUMBER(O484)=TRUE,O484,"非該当")</f>
        <v>0</v>
      </c>
      <c r="N484" s="1124"/>
      <c r="O484" s="373">
        <f>C482+G482+I482+K482+M482+C484+E484+G484+I484</f>
        <v>0</v>
      </c>
      <c r="Q484" s="402"/>
    </row>
    <row r="485" spans="1:17" s="359" customFormat="1" ht="16.5" customHeight="1" thickTop="1">
      <c r="A485" s="1"/>
      <c r="B485" s="1"/>
      <c r="C485" s="1"/>
      <c r="D485" s="1"/>
      <c r="E485" s="1"/>
      <c r="F485" s="4"/>
      <c r="G485" s="35"/>
      <c r="H485" s="123"/>
      <c r="I485" s="123"/>
      <c r="J485" s="104"/>
      <c r="K485" s="123"/>
      <c r="L485" s="123"/>
      <c r="M485" s="123"/>
      <c r="N485" s="35"/>
      <c r="O485" s="373"/>
      <c r="P485" s="344"/>
      <c r="Q485" s="401"/>
    </row>
    <row r="486" spans="1:17" s="375" customFormat="1" ht="16.5" customHeight="1">
      <c r="A486" s="34">
        <v>49</v>
      </c>
      <c r="B486" s="31" t="s">
        <v>1323</v>
      </c>
      <c r="C486" s="664"/>
      <c r="D486" s="664"/>
      <c r="E486" s="664"/>
      <c r="F486" s="664"/>
      <c r="G486" s="664"/>
      <c r="H486" s="1111" t="s">
        <v>1124</v>
      </c>
      <c r="I486" s="1111"/>
      <c r="J486" s="1115"/>
      <c r="K486" s="1115"/>
      <c r="L486" s="1115"/>
      <c r="M486" s="1110"/>
      <c r="N486" s="1110"/>
      <c r="O486" s="377" t="s">
        <v>1424</v>
      </c>
      <c r="P486" s="382"/>
      <c r="Q486" s="400"/>
    </row>
    <row r="487" spans="1:17" s="359" customFormat="1" ht="16.5" customHeight="1">
      <c r="A487" s="1"/>
      <c r="B487" s="39" t="s">
        <v>1280</v>
      </c>
      <c r="C487" s="1116"/>
      <c r="D487" s="1116"/>
      <c r="E487" s="1117" t="s">
        <v>1430</v>
      </c>
      <c r="F487" s="1117"/>
      <c r="G487" s="664"/>
      <c r="H487" s="664"/>
      <c r="I487" s="664"/>
      <c r="J487" s="664"/>
      <c r="K487" s="664"/>
      <c r="L487" s="664"/>
      <c r="M487" s="1110"/>
      <c r="N487" s="1110"/>
      <c r="O487" s="378" t="s">
        <v>1425</v>
      </c>
      <c r="P487" s="382"/>
      <c r="Q487" s="401"/>
    </row>
    <row r="488" spans="1:17" s="375" customFormat="1" ht="16.5" customHeight="1">
      <c r="A488" s="1"/>
      <c r="B488" s="1125" t="s">
        <v>1205</v>
      </c>
      <c r="C488" s="2" t="s">
        <v>1210</v>
      </c>
      <c r="D488" s="1109"/>
      <c r="E488" s="1109"/>
      <c r="F488" s="1109"/>
      <c r="G488" s="1109"/>
      <c r="H488" s="1109"/>
      <c r="I488" s="1109"/>
      <c r="J488" s="1109"/>
      <c r="K488" s="1109"/>
      <c r="L488" s="1109"/>
      <c r="M488" s="1110"/>
      <c r="N488" s="1110"/>
      <c r="O488" s="376"/>
      <c r="P488" s="382"/>
      <c r="Q488" s="400"/>
    </row>
    <row r="489" spans="1:17" s="375" customFormat="1" ht="16.5" customHeight="1" thickBot="1">
      <c r="A489" s="1"/>
      <c r="B489" s="1126"/>
      <c r="C489" s="2" t="s">
        <v>1211</v>
      </c>
      <c r="D489" s="1109"/>
      <c r="E489" s="1109"/>
      <c r="F489" s="1109"/>
      <c r="G489" s="1109"/>
      <c r="H489" s="1109"/>
      <c r="I489" s="1109"/>
      <c r="J489" s="1109"/>
      <c r="K489" s="1109"/>
      <c r="L489" s="1109"/>
      <c r="M489" s="1110"/>
      <c r="N489" s="1110"/>
      <c r="O489" s="376"/>
      <c r="P489" s="382"/>
      <c r="Q489" s="400"/>
    </row>
    <row r="490" spans="1:17" s="359" customFormat="1" ht="16.5" hidden="1" customHeight="1">
      <c r="A490" s="1"/>
      <c r="B490" s="40"/>
      <c r="C490" s="1118"/>
      <c r="D490" s="1118"/>
      <c r="E490" s="1118"/>
      <c r="F490" s="1118"/>
      <c r="G490" s="1118"/>
      <c r="H490" s="1118"/>
      <c r="I490" s="1118"/>
      <c r="J490" s="1118"/>
      <c r="K490" s="1118"/>
      <c r="L490" s="1118"/>
      <c r="M490" s="451"/>
      <c r="N490" s="451"/>
      <c r="O490" s="378"/>
      <c r="P490" s="382"/>
      <c r="Q490" s="401"/>
    </row>
    <row r="491" spans="1:17" s="344" customFormat="1" ht="41.1" customHeight="1" thickTop="1">
      <c r="A491" s="3"/>
      <c r="B491" s="32" t="s">
        <v>1281</v>
      </c>
      <c r="C491" s="1101" t="s">
        <v>1933</v>
      </c>
      <c r="D491" s="1102"/>
      <c r="E491" s="1103"/>
      <c r="F491" s="1104"/>
      <c r="G491" s="1099" t="s">
        <v>930</v>
      </c>
      <c r="H491" s="1100"/>
      <c r="I491" s="1121" t="s">
        <v>1282</v>
      </c>
      <c r="J491" s="1122"/>
      <c r="K491" s="1101" t="s">
        <v>1843</v>
      </c>
      <c r="L491" s="1108"/>
      <c r="M491" s="1101" t="s">
        <v>1283</v>
      </c>
      <c r="N491" s="1108"/>
      <c r="O491" s="373"/>
      <c r="P491" s="382"/>
      <c r="Q491" s="402"/>
    </row>
    <row r="492" spans="1:17" s="344" customFormat="1" ht="16.5" customHeight="1" thickBot="1">
      <c r="A492" s="3"/>
      <c r="B492" s="33" t="s">
        <v>1284</v>
      </c>
      <c r="C492" s="1079"/>
      <c r="D492" s="1094"/>
      <c r="E492" s="1105"/>
      <c r="F492" s="1106"/>
      <c r="G492" s="1107"/>
      <c r="H492" s="1107"/>
      <c r="I492" s="1065"/>
      <c r="J492" s="1098"/>
      <c r="K492" s="1079"/>
      <c r="L492" s="1080"/>
      <c r="M492" s="1119"/>
      <c r="N492" s="1120"/>
      <c r="O492" s="373"/>
      <c r="Q492" s="403">
        <f>G492+I492</f>
        <v>0</v>
      </c>
    </row>
    <row r="493" spans="1:17" s="344" customFormat="1" ht="41.1" customHeight="1" thickTop="1">
      <c r="A493" s="3"/>
      <c r="B493" s="2" t="s">
        <v>1281</v>
      </c>
      <c r="C493" s="1068" t="s">
        <v>1733</v>
      </c>
      <c r="D493" s="1069"/>
      <c r="E493" s="1068" t="s">
        <v>1734</v>
      </c>
      <c r="F493" s="1069"/>
      <c r="G493" s="1068" t="s">
        <v>1735</v>
      </c>
      <c r="H493" s="1070"/>
      <c r="I493" s="1127" t="s">
        <v>1936</v>
      </c>
      <c r="J493" s="1128"/>
      <c r="K493" s="1114" t="s">
        <v>1939</v>
      </c>
      <c r="L493" s="1114"/>
      <c r="M493" s="1112" t="s">
        <v>1938</v>
      </c>
      <c r="N493" s="1113"/>
      <c r="O493" s="373"/>
      <c r="Q493" s="402"/>
    </row>
    <row r="494" spans="1:17" s="344" customFormat="1" ht="16.5" customHeight="1" thickBot="1">
      <c r="A494" s="3"/>
      <c r="B494" s="2" t="s">
        <v>1284</v>
      </c>
      <c r="C494" s="1079"/>
      <c r="D494" s="1080"/>
      <c r="E494" s="1079"/>
      <c r="F494" s="1080"/>
      <c r="G494" s="1079"/>
      <c r="H494" s="1094"/>
      <c r="I494" s="1107"/>
      <c r="J494" s="1107"/>
      <c r="K494" s="1080"/>
      <c r="L494" s="1107"/>
      <c r="M494" s="1123">
        <f>IF(ISNUMBER(O494)=TRUE,O494,"非該当")</f>
        <v>0</v>
      </c>
      <c r="N494" s="1124"/>
      <c r="O494" s="373">
        <f>C492+G492+I492+K492+M492+C494+E494+G494+I494</f>
        <v>0</v>
      </c>
      <c r="Q494" s="402"/>
    </row>
    <row r="495" spans="1:17" s="359" customFormat="1" ht="16.5" customHeight="1" thickTop="1">
      <c r="A495" s="1"/>
      <c r="B495" s="1"/>
      <c r="C495" s="1"/>
      <c r="D495" s="1"/>
      <c r="E495" s="1"/>
      <c r="F495" s="4"/>
      <c r="G495" s="35"/>
      <c r="H495" s="123"/>
      <c r="I495" s="123"/>
      <c r="J495" s="104"/>
      <c r="K495" s="123"/>
      <c r="L495" s="123"/>
      <c r="M495" s="123"/>
      <c r="N495" s="35"/>
      <c r="O495" s="373"/>
      <c r="P495" s="344"/>
      <c r="Q495" s="401"/>
    </row>
    <row r="496" spans="1:17" s="375" customFormat="1" ht="16.5" customHeight="1">
      <c r="A496" s="34">
        <v>50</v>
      </c>
      <c r="B496" s="31" t="s">
        <v>1323</v>
      </c>
      <c r="C496" s="664"/>
      <c r="D496" s="664"/>
      <c r="E496" s="664"/>
      <c r="F496" s="664"/>
      <c r="G496" s="664"/>
      <c r="H496" s="1111" t="s">
        <v>1124</v>
      </c>
      <c r="I496" s="1111"/>
      <c r="J496" s="1115"/>
      <c r="K496" s="1115"/>
      <c r="L496" s="1115"/>
      <c r="M496" s="1110"/>
      <c r="N496" s="1110"/>
      <c r="O496" s="377" t="s">
        <v>1426</v>
      </c>
      <c r="P496" s="382"/>
      <c r="Q496" s="400"/>
    </row>
    <row r="497" spans="1:27" s="359" customFormat="1" ht="16.5" customHeight="1">
      <c r="A497" s="1"/>
      <c r="B497" s="39" t="s">
        <v>1280</v>
      </c>
      <c r="C497" s="1116"/>
      <c r="D497" s="1116"/>
      <c r="E497" s="1117" t="s">
        <v>1430</v>
      </c>
      <c r="F497" s="1117"/>
      <c r="G497" s="664"/>
      <c r="H497" s="664"/>
      <c r="I497" s="664"/>
      <c r="J497" s="664"/>
      <c r="K497" s="664"/>
      <c r="L497" s="664"/>
      <c r="M497" s="1110"/>
      <c r="N497" s="1110"/>
      <c r="O497" s="378" t="s">
        <v>1427</v>
      </c>
      <c r="P497" s="382"/>
      <c r="Q497" s="401"/>
    </row>
    <row r="498" spans="1:27" s="375" customFormat="1" ht="16.5" customHeight="1">
      <c r="A498" s="1"/>
      <c r="B498" s="1125" t="s">
        <v>1205</v>
      </c>
      <c r="C498" s="2" t="s">
        <v>1210</v>
      </c>
      <c r="D498" s="1109"/>
      <c r="E498" s="1109"/>
      <c r="F498" s="1109"/>
      <c r="G498" s="1109"/>
      <c r="H498" s="1109"/>
      <c r="I498" s="1109"/>
      <c r="J498" s="1109"/>
      <c r="K498" s="1109"/>
      <c r="L498" s="1109"/>
      <c r="M498" s="1110"/>
      <c r="N498" s="1110"/>
      <c r="O498" s="376"/>
      <c r="P498" s="382"/>
      <c r="Q498" s="400"/>
    </row>
    <row r="499" spans="1:27" s="375" customFormat="1" ht="16.5" customHeight="1" thickBot="1">
      <c r="A499" s="1"/>
      <c r="B499" s="1126"/>
      <c r="C499" s="2" t="s">
        <v>1211</v>
      </c>
      <c r="D499" s="1109"/>
      <c r="E499" s="1109"/>
      <c r="F499" s="1109"/>
      <c r="G499" s="1109"/>
      <c r="H499" s="1109"/>
      <c r="I499" s="1109"/>
      <c r="J499" s="1109"/>
      <c r="K499" s="1109"/>
      <c r="L499" s="1109"/>
      <c r="M499" s="1110"/>
      <c r="N499" s="1110"/>
      <c r="O499" s="376"/>
      <c r="P499" s="382"/>
      <c r="Q499" s="400"/>
    </row>
    <row r="500" spans="1:27" s="359" customFormat="1" ht="16.5" hidden="1" customHeight="1">
      <c r="A500" s="1"/>
      <c r="B500" s="40"/>
      <c r="C500" s="1118"/>
      <c r="D500" s="1118"/>
      <c r="E500" s="1118"/>
      <c r="F500" s="1118"/>
      <c r="G500" s="1118"/>
      <c r="H500" s="1118"/>
      <c r="I500" s="1118"/>
      <c r="J500" s="1118"/>
      <c r="K500" s="1118"/>
      <c r="L500" s="1118"/>
      <c r="M500" s="451"/>
      <c r="N500" s="451"/>
      <c r="O500" s="378"/>
      <c r="P500" s="382"/>
      <c r="Q500" s="401"/>
    </row>
    <row r="501" spans="1:27" s="344" customFormat="1" ht="41.1" customHeight="1" thickTop="1">
      <c r="A501" s="3"/>
      <c r="B501" s="32" t="s">
        <v>1281</v>
      </c>
      <c r="C501" s="1101" t="s">
        <v>1933</v>
      </c>
      <c r="D501" s="1102"/>
      <c r="E501" s="1103"/>
      <c r="F501" s="1104"/>
      <c r="G501" s="1099" t="s">
        <v>930</v>
      </c>
      <c r="H501" s="1100"/>
      <c r="I501" s="1121" t="s">
        <v>1282</v>
      </c>
      <c r="J501" s="1122"/>
      <c r="K501" s="1101" t="s">
        <v>1843</v>
      </c>
      <c r="L501" s="1108"/>
      <c r="M501" s="1101" t="s">
        <v>1283</v>
      </c>
      <c r="N501" s="1108"/>
      <c r="O501" s="373"/>
      <c r="P501" s="382"/>
      <c r="Q501" s="402"/>
    </row>
    <row r="502" spans="1:27" s="344" customFormat="1" ht="16.5" customHeight="1" thickBot="1">
      <c r="A502" s="3"/>
      <c r="B502" s="33" t="s">
        <v>1284</v>
      </c>
      <c r="C502" s="1079"/>
      <c r="D502" s="1094"/>
      <c r="E502" s="1105"/>
      <c r="F502" s="1106"/>
      <c r="G502" s="1107"/>
      <c r="H502" s="1107"/>
      <c r="I502" s="1065"/>
      <c r="J502" s="1098"/>
      <c r="K502" s="1079"/>
      <c r="L502" s="1080"/>
      <c r="M502" s="1119"/>
      <c r="N502" s="1120"/>
      <c r="O502" s="373"/>
      <c r="Q502" s="403">
        <f>G502+I502</f>
        <v>0</v>
      </c>
    </row>
    <row r="503" spans="1:27" s="344" customFormat="1" ht="41.1" customHeight="1" thickTop="1">
      <c r="A503" s="3"/>
      <c r="B503" s="2" t="s">
        <v>1281</v>
      </c>
      <c r="C503" s="1068" t="s">
        <v>1733</v>
      </c>
      <c r="D503" s="1069"/>
      <c r="E503" s="1068" t="s">
        <v>1734</v>
      </c>
      <c r="F503" s="1069"/>
      <c r="G503" s="1068" t="s">
        <v>1735</v>
      </c>
      <c r="H503" s="1070"/>
      <c r="I503" s="1127" t="s">
        <v>1936</v>
      </c>
      <c r="J503" s="1128"/>
      <c r="K503" s="1114" t="s">
        <v>1939</v>
      </c>
      <c r="L503" s="1114"/>
      <c r="M503" s="1112" t="s">
        <v>1938</v>
      </c>
      <c r="N503" s="1113"/>
      <c r="O503" s="373"/>
      <c r="Q503" s="402"/>
    </row>
    <row r="504" spans="1:27" s="344" customFormat="1" ht="16.5" customHeight="1" thickBot="1">
      <c r="A504" s="3"/>
      <c r="B504" s="2" t="s">
        <v>1284</v>
      </c>
      <c r="C504" s="1079"/>
      <c r="D504" s="1080"/>
      <c r="E504" s="1079"/>
      <c r="F504" s="1080"/>
      <c r="G504" s="1079"/>
      <c r="H504" s="1094"/>
      <c r="I504" s="1107"/>
      <c r="J504" s="1107"/>
      <c r="K504" s="1080"/>
      <c r="L504" s="1107"/>
      <c r="M504" s="1123">
        <f>IF(ISNUMBER(O504)=TRUE,O504,"非該当")</f>
        <v>0</v>
      </c>
      <c r="N504" s="1124"/>
      <c r="O504" s="373">
        <f>C502+G502+I502+K502+M502+C504+E504+G504+I504</f>
        <v>0</v>
      </c>
      <c r="Q504" s="402"/>
    </row>
    <row r="505" spans="1:27" s="359" customFormat="1" ht="16.5" customHeight="1" thickTop="1">
      <c r="A505" s="361"/>
      <c r="B505" s="361"/>
      <c r="C505" s="361"/>
      <c r="D505" s="361"/>
      <c r="E505" s="361"/>
      <c r="F505" s="360"/>
      <c r="G505" s="344"/>
      <c r="H505" s="374"/>
      <c r="I505" s="374"/>
      <c r="J505" s="379"/>
      <c r="K505" s="374"/>
      <c r="L505" s="374"/>
      <c r="M505" s="374"/>
      <c r="N505" s="344"/>
      <c r="O505" s="373"/>
      <c r="P505" s="344"/>
      <c r="Q505" s="401"/>
    </row>
    <row r="506" spans="1:27" s="344" customFormat="1">
      <c r="A506" s="343"/>
      <c r="B506" s="361"/>
      <c r="C506" s="361"/>
      <c r="D506" s="361"/>
      <c r="E506" s="361"/>
      <c r="F506" s="360"/>
      <c r="H506" s="374"/>
      <c r="I506" s="374"/>
      <c r="J506" s="379"/>
      <c r="K506" s="374"/>
      <c r="L506" s="374"/>
      <c r="M506" s="374"/>
      <c r="O506" s="373"/>
      <c r="Q506" s="402"/>
      <c r="V506" s="345"/>
      <c r="W506" s="345"/>
      <c r="X506" s="345"/>
      <c r="Y506" s="345"/>
      <c r="Z506" s="345"/>
      <c r="AA506" s="345"/>
    </row>
  </sheetData>
  <sheetProtection password="D13A" sheet="1" selectLockedCells="1"/>
  <mergeCells count="1601">
    <mergeCell ref="C503:D503"/>
    <mergeCell ref="E503:F503"/>
    <mergeCell ref="C504:D504"/>
    <mergeCell ref="E504:F504"/>
    <mergeCell ref="C497:D497"/>
    <mergeCell ref="E497:F497"/>
    <mergeCell ref="C502:F502"/>
    <mergeCell ref="C500:L500"/>
    <mergeCell ref="G504:H504"/>
    <mergeCell ref="I504:J504"/>
    <mergeCell ref="C493:D493"/>
    <mergeCell ref="E493:F493"/>
    <mergeCell ref="C494:D494"/>
    <mergeCell ref="E494:F494"/>
    <mergeCell ref="C496:G496"/>
    <mergeCell ref="C492:F492"/>
    <mergeCell ref="G492:H492"/>
    <mergeCell ref="K504:L504"/>
    <mergeCell ref="I492:J492"/>
    <mergeCell ref="J486:N486"/>
    <mergeCell ref="C487:D487"/>
    <mergeCell ref="E487:F487"/>
    <mergeCell ref="G487:N487"/>
    <mergeCell ref="D488:N488"/>
    <mergeCell ref="D489:N489"/>
    <mergeCell ref="C490:L490"/>
    <mergeCell ref="G491:H491"/>
    <mergeCell ref="D478:N478"/>
    <mergeCell ref="D479:N479"/>
    <mergeCell ref="C480:L480"/>
    <mergeCell ref="C483:D483"/>
    <mergeCell ref="E483:F483"/>
    <mergeCell ref="C484:D484"/>
    <mergeCell ref="E484:F484"/>
    <mergeCell ref="M484:N484"/>
    <mergeCell ref="H476:I476"/>
    <mergeCell ref="J476:N476"/>
    <mergeCell ref="C491:F491"/>
    <mergeCell ref="I484:J484"/>
    <mergeCell ref="G484:H484"/>
    <mergeCell ref="C481:F481"/>
    <mergeCell ref="G481:H481"/>
    <mergeCell ref="K491:L491"/>
    <mergeCell ref="C477:D477"/>
    <mergeCell ref="E477:F477"/>
    <mergeCell ref="G477:N477"/>
    <mergeCell ref="M481:N481"/>
    <mergeCell ref="H456:I456"/>
    <mergeCell ref="J456:N456"/>
    <mergeCell ref="C454:D454"/>
    <mergeCell ref="C471:F471"/>
    <mergeCell ref="M474:N474"/>
    <mergeCell ref="G473:H473"/>
    <mergeCell ref="I474:J474"/>
    <mergeCell ref="K473:L473"/>
    <mergeCell ref="C474:D474"/>
    <mergeCell ref="C470:L470"/>
    <mergeCell ref="C473:D473"/>
    <mergeCell ref="E473:F473"/>
    <mergeCell ref="I471:J471"/>
    <mergeCell ref="G472:H472"/>
    <mergeCell ref="G471:H471"/>
    <mergeCell ref="K471:L471"/>
    <mergeCell ref="I472:J472"/>
    <mergeCell ref="C464:D464"/>
    <mergeCell ref="E464:F464"/>
    <mergeCell ref="C466:G466"/>
    <mergeCell ref="H466:I466"/>
    <mergeCell ref="J466:N466"/>
    <mergeCell ref="C467:D467"/>
    <mergeCell ref="K472:L472"/>
    <mergeCell ref="I473:J473"/>
    <mergeCell ref="I464:J464"/>
    <mergeCell ref="K464:L464"/>
    <mergeCell ref="G464:H464"/>
    <mergeCell ref="I463:J463"/>
    <mergeCell ref="C452:F452"/>
    <mergeCell ref="D448:N448"/>
    <mergeCell ref="D449:N449"/>
    <mergeCell ref="G443:H443"/>
    <mergeCell ref="M451:N451"/>
    <mergeCell ref="M452:N452"/>
    <mergeCell ref="G461:H461"/>
    <mergeCell ref="G463:H463"/>
    <mergeCell ref="E463:F463"/>
    <mergeCell ref="K462:L462"/>
    <mergeCell ref="E474:F474"/>
    <mergeCell ref="M471:N471"/>
    <mergeCell ref="M473:N473"/>
    <mergeCell ref="G474:H474"/>
    <mergeCell ref="D468:N468"/>
    <mergeCell ref="D469:N469"/>
    <mergeCell ref="J446:N446"/>
    <mergeCell ref="C447:D447"/>
    <mergeCell ref="E447:F447"/>
    <mergeCell ref="G447:N447"/>
    <mergeCell ref="E467:F467"/>
    <mergeCell ref="G467:N467"/>
    <mergeCell ref="M464:N464"/>
    <mergeCell ref="G457:N457"/>
    <mergeCell ref="D458:N458"/>
    <mergeCell ref="D459:N459"/>
    <mergeCell ref="G454:H454"/>
    <mergeCell ref="I461:J461"/>
    <mergeCell ref="E454:F454"/>
    <mergeCell ref="C461:F461"/>
    <mergeCell ref="I454:J454"/>
    <mergeCell ref="C456:G456"/>
    <mergeCell ref="M422:N422"/>
    <mergeCell ref="C423:D423"/>
    <mergeCell ref="H426:I426"/>
    <mergeCell ref="J426:N426"/>
    <mergeCell ref="K394:L394"/>
    <mergeCell ref="C401:F401"/>
    <mergeCell ref="G401:H401"/>
    <mergeCell ref="I401:J401"/>
    <mergeCell ref="K423:L423"/>
    <mergeCell ref="M412:N412"/>
    <mergeCell ref="J416:N416"/>
    <mergeCell ref="C400:L400"/>
    <mergeCell ref="M453:N453"/>
    <mergeCell ref="C453:D453"/>
    <mergeCell ref="E453:F453"/>
    <mergeCell ref="I453:J453"/>
    <mergeCell ref="H446:I446"/>
    <mergeCell ref="M441:N441"/>
    <mergeCell ref="K441:L441"/>
    <mergeCell ref="C436:G436"/>
    <mergeCell ref="H436:I436"/>
    <mergeCell ref="J436:N436"/>
    <mergeCell ref="C437:D437"/>
    <mergeCell ref="E437:F437"/>
    <mergeCell ref="G437:N437"/>
    <mergeCell ref="D438:N438"/>
    <mergeCell ref="D439:N439"/>
    <mergeCell ref="M442:N442"/>
    <mergeCell ref="C446:G446"/>
    <mergeCell ref="G442:H442"/>
    <mergeCell ref="K442:L442"/>
    <mergeCell ref="K443:L443"/>
    <mergeCell ref="D398:N398"/>
    <mergeCell ref="D399:N399"/>
    <mergeCell ref="G394:H394"/>
    <mergeCell ref="E403:F403"/>
    <mergeCell ref="K412:L412"/>
    <mergeCell ref="I413:J413"/>
    <mergeCell ref="K402:L402"/>
    <mergeCell ref="G402:H402"/>
    <mergeCell ref="I402:J402"/>
    <mergeCell ref="G431:H431"/>
    <mergeCell ref="D428:N428"/>
    <mergeCell ref="D429:N429"/>
    <mergeCell ref="I433:J433"/>
    <mergeCell ref="I431:J431"/>
    <mergeCell ref="G422:H422"/>
    <mergeCell ref="G423:H423"/>
    <mergeCell ref="C416:G416"/>
    <mergeCell ref="H416:I416"/>
    <mergeCell ref="C417:D417"/>
    <mergeCell ref="E423:F423"/>
    <mergeCell ref="C424:D424"/>
    <mergeCell ref="E424:F424"/>
    <mergeCell ref="C426:G426"/>
    <mergeCell ref="C432:F432"/>
    <mergeCell ref="C413:D413"/>
    <mergeCell ref="J406:N406"/>
    <mergeCell ref="C407:D407"/>
    <mergeCell ref="G403:H403"/>
    <mergeCell ref="K431:L431"/>
    <mergeCell ref="C431:F431"/>
    <mergeCell ref="K432:L432"/>
    <mergeCell ref="M433:N433"/>
    <mergeCell ref="G377:N377"/>
    <mergeCell ref="M374:N374"/>
    <mergeCell ref="K374:L374"/>
    <mergeCell ref="E357:F357"/>
    <mergeCell ref="G357:N357"/>
    <mergeCell ref="M354:N354"/>
    <mergeCell ref="C383:D383"/>
    <mergeCell ref="E383:F383"/>
    <mergeCell ref="G382:H382"/>
    <mergeCell ref="C374:D374"/>
    <mergeCell ref="E374:F374"/>
    <mergeCell ref="M384:N384"/>
    <mergeCell ref="G384:H384"/>
    <mergeCell ref="I382:J382"/>
    <mergeCell ref="I381:J381"/>
    <mergeCell ref="M404:N404"/>
    <mergeCell ref="C410:L410"/>
    <mergeCell ref="E404:F404"/>
    <mergeCell ref="C406:G406"/>
    <mergeCell ref="C393:D393"/>
    <mergeCell ref="E393:F393"/>
    <mergeCell ref="C394:D394"/>
    <mergeCell ref="E394:F394"/>
    <mergeCell ref="H396:I396"/>
    <mergeCell ref="E407:F407"/>
    <mergeCell ref="G407:N407"/>
    <mergeCell ref="I404:J404"/>
    <mergeCell ref="K404:L404"/>
    <mergeCell ref="G404:H404"/>
    <mergeCell ref="C397:D397"/>
    <mergeCell ref="E397:F397"/>
    <mergeCell ref="G397:N397"/>
    <mergeCell ref="H336:I336"/>
    <mergeCell ref="J346:N346"/>
    <mergeCell ref="C347:D347"/>
    <mergeCell ref="G352:H352"/>
    <mergeCell ref="J336:N336"/>
    <mergeCell ref="E337:F337"/>
    <mergeCell ref="G337:N337"/>
    <mergeCell ref="K351:L351"/>
    <mergeCell ref="K352:L352"/>
    <mergeCell ref="M352:N352"/>
    <mergeCell ref="D349:N349"/>
    <mergeCell ref="G341:H341"/>
    <mergeCell ref="M343:N343"/>
    <mergeCell ref="C357:D357"/>
    <mergeCell ref="J366:N366"/>
    <mergeCell ref="G362:H362"/>
    <mergeCell ref="C362:F362"/>
    <mergeCell ref="C366:G366"/>
    <mergeCell ref="C337:D337"/>
    <mergeCell ref="H346:I346"/>
    <mergeCell ref="C336:G336"/>
    <mergeCell ref="H366:I366"/>
    <mergeCell ref="C363:D363"/>
    <mergeCell ref="E363:F363"/>
    <mergeCell ref="C360:L360"/>
    <mergeCell ref="M364:N364"/>
    <mergeCell ref="C354:D354"/>
    <mergeCell ref="E347:F347"/>
    <mergeCell ref="D338:N338"/>
    <mergeCell ref="C340:L340"/>
    <mergeCell ref="C341:F341"/>
    <mergeCell ref="E344:F344"/>
    <mergeCell ref="E333:F333"/>
    <mergeCell ref="H326:I326"/>
    <mergeCell ref="G332:H332"/>
    <mergeCell ref="D329:N329"/>
    <mergeCell ref="M331:N331"/>
    <mergeCell ref="M332:N332"/>
    <mergeCell ref="C330:L330"/>
    <mergeCell ref="I332:J332"/>
    <mergeCell ref="G331:H331"/>
    <mergeCell ref="M333:N333"/>
    <mergeCell ref="K333:L333"/>
    <mergeCell ref="M323:N323"/>
    <mergeCell ref="G323:H323"/>
    <mergeCell ref="M324:N324"/>
    <mergeCell ref="I333:J333"/>
    <mergeCell ref="C326:G326"/>
    <mergeCell ref="J326:N326"/>
    <mergeCell ref="C327:D327"/>
    <mergeCell ref="G327:N327"/>
    <mergeCell ref="C332:F332"/>
    <mergeCell ref="E327:F327"/>
    <mergeCell ref="I331:J331"/>
    <mergeCell ref="G333:H333"/>
    <mergeCell ref="E304:F304"/>
    <mergeCell ref="C301:F301"/>
    <mergeCell ref="K311:L311"/>
    <mergeCell ref="K313:L313"/>
    <mergeCell ref="G312:H312"/>
    <mergeCell ref="M313:N313"/>
    <mergeCell ref="K322:L322"/>
    <mergeCell ref="C317:D317"/>
    <mergeCell ref="E317:F317"/>
    <mergeCell ref="G317:N317"/>
    <mergeCell ref="K323:L323"/>
    <mergeCell ref="K324:L324"/>
    <mergeCell ref="I324:J324"/>
    <mergeCell ref="I323:J323"/>
    <mergeCell ref="E323:F323"/>
    <mergeCell ref="G324:H324"/>
    <mergeCell ref="K312:L312"/>
    <mergeCell ref="I302:J302"/>
    <mergeCell ref="C303:D303"/>
    <mergeCell ref="E303:F303"/>
    <mergeCell ref="C324:D324"/>
    <mergeCell ref="G303:H303"/>
    <mergeCell ref="C306:G306"/>
    <mergeCell ref="H306:I306"/>
    <mergeCell ref="M293:N293"/>
    <mergeCell ref="M291:N291"/>
    <mergeCell ref="G291:H291"/>
    <mergeCell ref="J306:N306"/>
    <mergeCell ref="C307:D307"/>
    <mergeCell ref="E307:F307"/>
    <mergeCell ref="G307:N307"/>
    <mergeCell ref="C320:L320"/>
    <mergeCell ref="D308:N308"/>
    <mergeCell ref="D309:N309"/>
    <mergeCell ref="C310:L310"/>
    <mergeCell ref="C313:D313"/>
    <mergeCell ref="E313:F313"/>
    <mergeCell ref="M311:N311"/>
    <mergeCell ref="C297:D297"/>
    <mergeCell ref="E297:F297"/>
    <mergeCell ref="G297:N297"/>
    <mergeCell ref="C293:D293"/>
    <mergeCell ref="E294:F294"/>
    <mergeCell ref="M301:N301"/>
    <mergeCell ref="K301:L301"/>
    <mergeCell ref="K302:L302"/>
    <mergeCell ref="C311:F311"/>
    <mergeCell ref="H316:I316"/>
    <mergeCell ref="J316:N316"/>
    <mergeCell ref="D318:N318"/>
    <mergeCell ref="D319:N319"/>
    <mergeCell ref="I311:J311"/>
    <mergeCell ref="I314:J314"/>
    <mergeCell ref="K314:L314"/>
    <mergeCell ref="M303:N303"/>
    <mergeCell ref="K303:L303"/>
    <mergeCell ref="M273:N273"/>
    <mergeCell ref="G272:H272"/>
    <mergeCell ref="M271:N271"/>
    <mergeCell ref="C272:F272"/>
    <mergeCell ref="G287:N287"/>
    <mergeCell ref="D288:N288"/>
    <mergeCell ref="K271:L271"/>
    <mergeCell ref="C280:L280"/>
    <mergeCell ref="C283:D283"/>
    <mergeCell ref="E283:F283"/>
    <mergeCell ref="C284:D284"/>
    <mergeCell ref="E284:F284"/>
    <mergeCell ref="C287:D287"/>
    <mergeCell ref="M282:N282"/>
    <mergeCell ref="C282:F282"/>
    <mergeCell ref="C281:F281"/>
    <mergeCell ref="M281:N281"/>
    <mergeCell ref="K282:L282"/>
    <mergeCell ref="I284:J284"/>
    <mergeCell ref="E287:F287"/>
    <mergeCell ref="M283:N283"/>
    <mergeCell ref="G284:H284"/>
    <mergeCell ref="C286:G286"/>
    <mergeCell ref="I244:J244"/>
    <mergeCell ref="K244:L244"/>
    <mergeCell ref="K242:L242"/>
    <mergeCell ref="C264:D264"/>
    <mergeCell ref="E264:F264"/>
    <mergeCell ref="I264:J264"/>
    <mergeCell ref="K261:L261"/>
    <mergeCell ref="C262:F262"/>
    <mergeCell ref="G261:H261"/>
    <mergeCell ref="M262:N262"/>
    <mergeCell ref="I262:J262"/>
    <mergeCell ref="C271:F271"/>
    <mergeCell ref="J276:N276"/>
    <mergeCell ref="C277:D277"/>
    <mergeCell ref="E277:F277"/>
    <mergeCell ref="G277:N277"/>
    <mergeCell ref="G273:H273"/>
    <mergeCell ref="I273:J273"/>
    <mergeCell ref="I261:J261"/>
    <mergeCell ref="G267:N267"/>
    <mergeCell ref="D268:N268"/>
    <mergeCell ref="M254:N254"/>
    <mergeCell ref="K262:L262"/>
    <mergeCell ref="M261:N261"/>
    <mergeCell ref="J266:N266"/>
    <mergeCell ref="C267:D267"/>
    <mergeCell ref="E267:F267"/>
    <mergeCell ref="C251:F251"/>
    <mergeCell ref="K251:L251"/>
    <mergeCell ref="G251:H251"/>
    <mergeCell ref="C276:G276"/>
    <mergeCell ref="H276:I276"/>
    <mergeCell ref="C227:D227"/>
    <mergeCell ref="E227:F227"/>
    <mergeCell ref="G227:N227"/>
    <mergeCell ref="I224:J224"/>
    <mergeCell ref="I223:J223"/>
    <mergeCell ref="C247:D247"/>
    <mergeCell ref="E247:F247"/>
    <mergeCell ref="G247:N247"/>
    <mergeCell ref="C253:D253"/>
    <mergeCell ref="E253:F253"/>
    <mergeCell ref="M252:N252"/>
    <mergeCell ref="I252:J252"/>
    <mergeCell ref="I251:J251"/>
    <mergeCell ref="M251:N251"/>
    <mergeCell ref="K252:L252"/>
    <mergeCell ref="D239:N239"/>
    <mergeCell ref="C240:L240"/>
    <mergeCell ref="C243:D243"/>
    <mergeCell ref="E243:F243"/>
    <mergeCell ref="C244:D244"/>
    <mergeCell ref="E244:F244"/>
    <mergeCell ref="G242:H242"/>
    <mergeCell ref="M243:N243"/>
    <mergeCell ref="M242:N242"/>
    <mergeCell ref="G244:H244"/>
    <mergeCell ref="C250:L250"/>
    <mergeCell ref="I242:J242"/>
    <mergeCell ref="C241:F241"/>
    <mergeCell ref="C252:F252"/>
    <mergeCell ref="G252:H252"/>
    <mergeCell ref="G253:H253"/>
    <mergeCell ref="D248:N248"/>
    <mergeCell ref="K193:L193"/>
    <mergeCell ref="I192:J192"/>
    <mergeCell ref="I193:J193"/>
    <mergeCell ref="K203:L203"/>
    <mergeCell ref="G202:H202"/>
    <mergeCell ref="K202:L202"/>
    <mergeCell ref="M202:N202"/>
    <mergeCell ref="G204:H204"/>
    <mergeCell ref="M204:N204"/>
    <mergeCell ref="M211:N211"/>
    <mergeCell ref="G211:H211"/>
    <mergeCell ref="C216:G216"/>
    <mergeCell ref="G223:H223"/>
    <mergeCell ref="G224:H224"/>
    <mergeCell ref="M223:N223"/>
    <mergeCell ref="I213:J213"/>
    <mergeCell ref="E197:F197"/>
    <mergeCell ref="G197:N197"/>
    <mergeCell ref="G203:H203"/>
    <mergeCell ref="D198:N198"/>
    <mergeCell ref="D199:N199"/>
    <mergeCell ref="K223:L223"/>
    <mergeCell ref="C223:D223"/>
    <mergeCell ref="E224:F224"/>
    <mergeCell ref="K224:L224"/>
    <mergeCell ref="M224:N224"/>
    <mergeCell ref="E223:F223"/>
    <mergeCell ref="C224:D224"/>
    <mergeCell ref="M203:N203"/>
    <mergeCell ref="C210:L210"/>
    <mergeCell ref="M201:N201"/>
    <mergeCell ref="I202:J202"/>
    <mergeCell ref="C180:L180"/>
    <mergeCell ref="C183:D183"/>
    <mergeCell ref="E183:F183"/>
    <mergeCell ref="C184:D184"/>
    <mergeCell ref="E184:F184"/>
    <mergeCell ref="M183:N183"/>
    <mergeCell ref="M182:N182"/>
    <mergeCell ref="M181:N181"/>
    <mergeCell ref="M184:N184"/>
    <mergeCell ref="K184:L184"/>
    <mergeCell ref="H196:I196"/>
    <mergeCell ref="J196:N196"/>
    <mergeCell ref="K182:L182"/>
    <mergeCell ref="I182:J182"/>
    <mergeCell ref="G182:H182"/>
    <mergeCell ref="G183:H183"/>
    <mergeCell ref="I183:J183"/>
    <mergeCell ref="K183:L183"/>
    <mergeCell ref="H186:I186"/>
    <mergeCell ref="J186:N186"/>
    <mergeCell ref="G184:H184"/>
    <mergeCell ref="K181:L181"/>
    <mergeCell ref="K191:L191"/>
    <mergeCell ref="M194:N194"/>
    <mergeCell ref="G194:H194"/>
    <mergeCell ref="G193:H193"/>
    <mergeCell ref="I191:J191"/>
    <mergeCell ref="M193:N193"/>
    <mergeCell ref="I194:J194"/>
    <mergeCell ref="M192:N192"/>
    <mergeCell ref="K192:L192"/>
    <mergeCell ref="G192:H192"/>
    <mergeCell ref="C177:D177"/>
    <mergeCell ref="E177:F177"/>
    <mergeCell ref="G177:N177"/>
    <mergeCell ref="D178:N178"/>
    <mergeCell ref="C176:G176"/>
    <mergeCell ref="D179:N179"/>
    <mergeCell ref="M174:N174"/>
    <mergeCell ref="C172:F172"/>
    <mergeCell ref="K173:L173"/>
    <mergeCell ref="I173:J173"/>
    <mergeCell ref="M172:N172"/>
    <mergeCell ref="G174:H174"/>
    <mergeCell ref="M173:N173"/>
    <mergeCell ref="C173:D173"/>
    <mergeCell ref="I172:J172"/>
    <mergeCell ref="C166:G166"/>
    <mergeCell ref="H166:I166"/>
    <mergeCell ref="J166:N166"/>
    <mergeCell ref="C167:D167"/>
    <mergeCell ref="E167:F167"/>
    <mergeCell ref="G167:N167"/>
    <mergeCell ref="M171:N171"/>
    <mergeCell ref="C171:F171"/>
    <mergeCell ref="K171:L171"/>
    <mergeCell ref="D168:N168"/>
    <mergeCell ref="D169:N169"/>
    <mergeCell ref="C170:L170"/>
    <mergeCell ref="I171:J171"/>
    <mergeCell ref="G173:H173"/>
    <mergeCell ref="K174:L174"/>
    <mergeCell ref="E173:F173"/>
    <mergeCell ref="M161:N161"/>
    <mergeCell ref="M162:N162"/>
    <mergeCell ref="I162:J162"/>
    <mergeCell ref="K154:L154"/>
    <mergeCell ref="G161:H161"/>
    <mergeCell ref="K164:L164"/>
    <mergeCell ref="K163:L163"/>
    <mergeCell ref="M164:N164"/>
    <mergeCell ref="D158:N158"/>
    <mergeCell ref="C160:L160"/>
    <mergeCell ref="C164:D164"/>
    <mergeCell ref="E164:F164"/>
    <mergeCell ref="M163:N163"/>
    <mergeCell ref="G163:H163"/>
    <mergeCell ref="C161:F161"/>
    <mergeCell ref="K161:L161"/>
    <mergeCell ref="I163:J163"/>
    <mergeCell ref="C112:F112"/>
    <mergeCell ref="G112:H112"/>
    <mergeCell ref="I112:J112"/>
    <mergeCell ref="K142:L142"/>
    <mergeCell ref="K143:L143"/>
    <mergeCell ref="I142:J142"/>
    <mergeCell ref="D138:N138"/>
    <mergeCell ref="D139:N139"/>
    <mergeCell ref="C140:L140"/>
    <mergeCell ref="C142:F142"/>
    <mergeCell ref="G142:H142"/>
    <mergeCell ref="G141:H141"/>
    <mergeCell ref="M134:N134"/>
    <mergeCell ref="C137:D137"/>
    <mergeCell ref="G144:H144"/>
    <mergeCell ref="C141:F141"/>
    <mergeCell ref="C163:D163"/>
    <mergeCell ref="E163:F163"/>
    <mergeCell ref="I151:J151"/>
    <mergeCell ref="E143:F143"/>
    <mergeCell ref="I143:J143"/>
    <mergeCell ref="C150:L150"/>
    <mergeCell ref="J146:N146"/>
    <mergeCell ref="E147:F147"/>
    <mergeCell ref="G147:N147"/>
    <mergeCell ref="G143:H143"/>
    <mergeCell ref="G153:H153"/>
    <mergeCell ref="K162:L162"/>
    <mergeCell ref="G154:H154"/>
    <mergeCell ref="I154:J154"/>
    <mergeCell ref="I153:J153"/>
    <mergeCell ref="I161:J161"/>
    <mergeCell ref="M114:N114"/>
    <mergeCell ref="G131:H131"/>
    <mergeCell ref="K131:L131"/>
    <mergeCell ref="I123:J123"/>
    <mergeCell ref="C121:F121"/>
    <mergeCell ref="K121:L121"/>
    <mergeCell ref="C130:L130"/>
    <mergeCell ref="M121:N121"/>
    <mergeCell ref="I114:J114"/>
    <mergeCell ref="D118:N118"/>
    <mergeCell ref="D119:N119"/>
    <mergeCell ref="C120:L120"/>
    <mergeCell ref="I121:J121"/>
    <mergeCell ref="K114:L114"/>
    <mergeCell ref="E133:F133"/>
    <mergeCell ref="C133:D133"/>
    <mergeCell ref="I113:J113"/>
    <mergeCell ref="C113:D113"/>
    <mergeCell ref="E113:F113"/>
    <mergeCell ref="C124:D124"/>
    <mergeCell ref="E124:F124"/>
    <mergeCell ref="M132:N132"/>
    <mergeCell ref="K133:L133"/>
    <mergeCell ref="C107:D107"/>
    <mergeCell ref="E107:F107"/>
    <mergeCell ref="K112:L112"/>
    <mergeCell ref="G114:H114"/>
    <mergeCell ref="C122:F122"/>
    <mergeCell ref="G124:H124"/>
    <mergeCell ref="C127:D127"/>
    <mergeCell ref="E127:F127"/>
    <mergeCell ref="G127:N127"/>
    <mergeCell ref="M123:N123"/>
    <mergeCell ref="M122:N122"/>
    <mergeCell ref="I122:J122"/>
    <mergeCell ref="E123:F123"/>
    <mergeCell ref="K91:L91"/>
    <mergeCell ref="I93:J93"/>
    <mergeCell ref="M94:N94"/>
    <mergeCell ref="G91:H91"/>
    <mergeCell ref="C96:G96"/>
    <mergeCell ref="K93:L93"/>
    <mergeCell ref="I94:J94"/>
    <mergeCell ref="G94:H94"/>
    <mergeCell ref="G104:H104"/>
    <mergeCell ref="C100:L100"/>
    <mergeCell ref="M93:N93"/>
    <mergeCell ref="G93:H93"/>
    <mergeCell ref="G92:H92"/>
    <mergeCell ref="E117:F117"/>
    <mergeCell ref="C91:F91"/>
    <mergeCell ref="I103:J103"/>
    <mergeCell ref="D99:N99"/>
    <mergeCell ref="M112:N112"/>
    <mergeCell ref="G117:N117"/>
    <mergeCell ref="C90:L90"/>
    <mergeCell ref="C93:D93"/>
    <mergeCell ref="E93:F93"/>
    <mergeCell ref="I83:J83"/>
    <mergeCell ref="K81:L81"/>
    <mergeCell ref="D109:N109"/>
    <mergeCell ref="C110:L110"/>
    <mergeCell ref="C114:D114"/>
    <mergeCell ref="E114:F114"/>
    <mergeCell ref="C116:G116"/>
    <mergeCell ref="H116:I116"/>
    <mergeCell ref="J116:N116"/>
    <mergeCell ref="K111:L111"/>
    <mergeCell ref="M113:N113"/>
    <mergeCell ref="M111:N111"/>
    <mergeCell ref="M103:N103"/>
    <mergeCell ref="C104:D104"/>
    <mergeCell ref="E104:F104"/>
    <mergeCell ref="G102:H102"/>
    <mergeCell ref="C106:G106"/>
    <mergeCell ref="H106:I106"/>
    <mergeCell ref="J106:N106"/>
    <mergeCell ref="I104:J104"/>
    <mergeCell ref="K103:L103"/>
    <mergeCell ref="M104:N104"/>
    <mergeCell ref="K104:L104"/>
    <mergeCell ref="G113:H113"/>
    <mergeCell ref="J96:N96"/>
    <mergeCell ref="C97:D97"/>
    <mergeCell ref="I102:J102"/>
    <mergeCell ref="K101:L101"/>
    <mergeCell ref="I111:J111"/>
    <mergeCell ref="K74:L74"/>
    <mergeCell ref="I72:J72"/>
    <mergeCell ref="C83:D83"/>
    <mergeCell ref="E83:F83"/>
    <mergeCell ref="C84:D84"/>
    <mergeCell ref="E84:F84"/>
    <mergeCell ref="C86:G86"/>
    <mergeCell ref="H86:I86"/>
    <mergeCell ref="J86:N86"/>
    <mergeCell ref="M81:N81"/>
    <mergeCell ref="I84:J84"/>
    <mergeCell ref="C87:D87"/>
    <mergeCell ref="K83:L83"/>
    <mergeCell ref="K84:L84"/>
    <mergeCell ref="C80:L80"/>
    <mergeCell ref="K82:L82"/>
    <mergeCell ref="C77:D77"/>
    <mergeCell ref="E77:F77"/>
    <mergeCell ref="G77:N77"/>
    <mergeCell ref="C74:D74"/>
    <mergeCell ref="G84:H84"/>
    <mergeCell ref="C76:G76"/>
    <mergeCell ref="H76:I76"/>
    <mergeCell ref="J76:N76"/>
    <mergeCell ref="E74:F74"/>
    <mergeCell ref="G73:H73"/>
    <mergeCell ref="M72:N72"/>
    <mergeCell ref="C72:F72"/>
    <mergeCell ref="M73:N73"/>
    <mergeCell ref="I73:J73"/>
    <mergeCell ref="E73:F73"/>
    <mergeCell ref="M84:N84"/>
    <mergeCell ref="C64:D64"/>
    <mergeCell ref="E64:F64"/>
    <mergeCell ref="M62:N62"/>
    <mergeCell ref="M61:N61"/>
    <mergeCell ref="G43:H43"/>
    <mergeCell ref="D49:N49"/>
    <mergeCell ref="E53:F53"/>
    <mergeCell ref="C51:F51"/>
    <mergeCell ref="C47:D47"/>
    <mergeCell ref="H46:I46"/>
    <mergeCell ref="J46:N46"/>
    <mergeCell ref="G53:H53"/>
    <mergeCell ref="J56:N56"/>
    <mergeCell ref="C57:D57"/>
    <mergeCell ref="E57:F57"/>
    <mergeCell ref="G57:N57"/>
    <mergeCell ref="G54:H54"/>
    <mergeCell ref="K54:L54"/>
    <mergeCell ref="G37:N37"/>
    <mergeCell ref="C43:D43"/>
    <mergeCell ref="E43:F43"/>
    <mergeCell ref="C44:D44"/>
    <mergeCell ref="E44:F44"/>
    <mergeCell ref="G44:H44"/>
    <mergeCell ref="I31:J31"/>
    <mergeCell ref="K31:L31"/>
    <mergeCell ref="C33:D33"/>
    <mergeCell ref="E33:F33"/>
    <mergeCell ref="M52:N52"/>
    <mergeCell ref="M53:N53"/>
    <mergeCell ref="C36:G36"/>
    <mergeCell ref="H36:I36"/>
    <mergeCell ref="I51:J51"/>
    <mergeCell ref="C53:D53"/>
    <mergeCell ref="G42:H42"/>
    <mergeCell ref="M42:N42"/>
    <mergeCell ref="K44:L44"/>
    <mergeCell ref="K42:L42"/>
    <mergeCell ref="C46:G46"/>
    <mergeCell ref="C50:L50"/>
    <mergeCell ref="I42:J42"/>
    <mergeCell ref="D38:N38"/>
    <mergeCell ref="I53:J53"/>
    <mergeCell ref="K53:L53"/>
    <mergeCell ref="E47:F47"/>
    <mergeCell ref="G47:N47"/>
    <mergeCell ref="I52:J52"/>
    <mergeCell ref="K43:L43"/>
    <mergeCell ref="M43:N43"/>
    <mergeCell ref="I43:J43"/>
    <mergeCell ref="B8:B9"/>
    <mergeCell ref="G12:H12"/>
    <mergeCell ref="K11:L11"/>
    <mergeCell ref="M12:N12"/>
    <mergeCell ref="G13:H13"/>
    <mergeCell ref="I13:J13"/>
    <mergeCell ref="M13:N13"/>
    <mergeCell ref="K13:L13"/>
    <mergeCell ref="I11:J11"/>
    <mergeCell ref="D8:N8"/>
    <mergeCell ref="K132:L132"/>
    <mergeCell ref="K141:L141"/>
    <mergeCell ref="M141:N141"/>
    <mergeCell ref="I144:J144"/>
    <mergeCell ref="M143:N143"/>
    <mergeCell ref="J136:N136"/>
    <mergeCell ref="C136:G136"/>
    <mergeCell ref="H136:I136"/>
    <mergeCell ref="E137:F137"/>
    <mergeCell ref="G137:N137"/>
    <mergeCell ref="I141:J141"/>
    <mergeCell ref="C143:D143"/>
    <mergeCell ref="J36:N36"/>
    <mergeCell ref="M34:N34"/>
    <mergeCell ref="I33:J33"/>
    <mergeCell ref="I34:J34"/>
    <mergeCell ref="C34:D34"/>
    <mergeCell ref="G34:H34"/>
    <mergeCell ref="B78:B79"/>
    <mergeCell ref="C22:F22"/>
    <mergeCell ref="G22:H22"/>
    <mergeCell ref="G24:H24"/>
    <mergeCell ref="B188:B189"/>
    <mergeCell ref="M191:N191"/>
    <mergeCell ref="C192:F192"/>
    <mergeCell ref="E13:F13"/>
    <mergeCell ref="C14:D14"/>
    <mergeCell ref="E14:F14"/>
    <mergeCell ref="C16:G16"/>
    <mergeCell ref="H16:I16"/>
    <mergeCell ref="J16:N16"/>
    <mergeCell ref="K14:L14"/>
    <mergeCell ref="C174:D174"/>
    <mergeCell ref="E174:F174"/>
    <mergeCell ref="H176:I176"/>
    <mergeCell ref="J176:N176"/>
    <mergeCell ref="G162:H162"/>
    <mergeCell ref="I164:J164"/>
    <mergeCell ref="C162:F162"/>
    <mergeCell ref="G164:H164"/>
    <mergeCell ref="B168:B169"/>
    <mergeCell ref="M131:N131"/>
    <mergeCell ref="B18:B19"/>
    <mergeCell ref="B28:B29"/>
    <mergeCell ref="M24:N24"/>
    <mergeCell ref="K24:L24"/>
    <mergeCell ref="M144:N144"/>
    <mergeCell ref="M142:N142"/>
    <mergeCell ref="K22:L22"/>
    <mergeCell ref="I22:J22"/>
    <mergeCell ref="K21:L21"/>
    <mergeCell ref="C21:F21"/>
    <mergeCell ref="I23:J23"/>
    <mergeCell ref="D19:N19"/>
    <mergeCell ref="C196:G196"/>
    <mergeCell ref="K201:L201"/>
    <mergeCell ref="C214:D214"/>
    <mergeCell ref="E214:F214"/>
    <mergeCell ref="I212:J212"/>
    <mergeCell ref="G347:N347"/>
    <mergeCell ref="E203:F203"/>
    <mergeCell ref="C204:D204"/>
    <mergeCell ref="E204:F204"/>
    <mergeCell ref="C203:D203"/>
    <mergeCell ref="C202:F202"/>
    <mergeCell ref="I201:J201"/>
    <mergeCell ref="I203:J203"/>
    <mergeCell ref="G201:H201"/>
    <mergeCell ref="I204:J204"/>
    <mergeCell ref="C197:D197"/>
    <mergeCell ref="J226:N226"/>
    <mergeCell ref="E233:F233"/>
    <mergeCell ref="C234:D234"/>
    <mergeCell ref="E234:F234"/>
    <mergeCell ref="I233:J233"/>
    <mergeCell ref="I232:J232"/>
    <mergeCell ref="C232:F232"/>
    <mergeCell ref="K233:L233"/>
    <mergeCell ref="G232:H232"/>
    <mergeCell ref="K234:L234"/>
    <mergeCell ref="C226:G226"/>
    <mergeCell ref="H226:I226"/>
    <mergeCell ref="G283:H283"/>
    <mergeCell ref="I283:J283"/>
    <mergeCell ref="K281:L281"/>
    <mergeCell ref="I281:J281"/>
    <mergeCell ref="M504:N504"/>
    <mergeCell ref="K503:L503"/>
    <mergeCell ref="M503:N503"/>
    <mergeCell ref="K484:L484"/>
    <mergeCell ref="G483:H483"/>
    <mergeCell ref="C486:G486"/>
    <mergeCell ref="H486:I486"/>
    <mergeCell ref="H496:I496"/>
    <mergeCell ref="J496:N496"/>
    <mergeCell ref="G503:H503"/>
    <mergeCell ref="I503:J503"/>
    <mergeCell ref="M383:N383"/>
    <mergeCell ref="I394:J394"/>
    <mergeCell ref="G393:H393"/>
    <mergeCell ref="I393:J393"/>
    <mergeCell ref="G502:H502"/>
    <mergeCell ref="M502:N502"/>
    <mergeCell ref="K502:L502"/>
    <mergeCell ref="M501:N501"/>
    <mergeCell ref="I502:J502"/>
    <mergeCell ref="G501:H501"/>
    <mergeCell ref="K493:L493"/>
    <mergeCell ref="G494:H494"/>
    <mergeCell ref="I494:J494"/>
    <mergeCell ref="K501:L501"/>
    <mergeCell ref="I501:J501"/>
    <mergeCell ref="G497:N497"/>
    <mergeCell ref="D498:N498"/>
    <mergeCell ref="D499:N499"/>
    <mergeCell ref="M454:N454"/>
    <mergeCell ref="C441:F441"/>
    <mergeCell ref="K444:L444"/>
    <mergeCell ref="B498:B499"/>
    <mergeCell ref="B488:B489"/>
    <mergeCell ref="M493:N493"/>
    <mergeCell ref="M494:N494"/>
    <mergeCell ref="C402:F402"/>
    <mergeCell ref="B468:B469"/>
    <mergeCell ref="M472:N472"/>
    <mergeCell ref="B458:B459"/>
    <mergeCell ref="C404:D404"/>
    <mergeCell ref="C472:F472"/>
    <mergeCell ref="C501:F501"/>
    <mergeCell ref="M482:N482"/>
    <mergeCell ref="K494:L494"/>
    <mergeCell ref="K482:L482"/>
    <mergeCell ref="B478:B479"/>
    <mergeCell ref="M491:N491"/>
    <mergeCell ref="M483:N483"/>
    <mergeCell ref="M492:N492"/>
    <mergeCell ref="K483:L483"/>
    <mergeCell ref="K481:L481"/>
    <mergeCell ref="K474:L474"/>
    <mergeCell ref="I493:J493"/>
    <mergeCell ref="G493:H493"/>
    <mergeCell ref="K492:L492"/>
    <mergeCell ref="I491:J491"/>
    <mergeCell ref="I481:J481"/>
    <mergeCell ref="G482:H482"/>
    <mergeCell ref="I482:J482"/>
    <mergeCell ref="I483:J483"/>
    <mergeCell ref="C476:G476"/>
    <mergeCell ref="C482:F482"/>
    <mergeCell ref="M461:N461"/>
    <mergeCell ref="C427:D427"/>
    <mergeCell ref="C443:D443"/>
    <mergeCell ref="E443:F443"/>
    <mergeCell ref="I441:J441"/>
    <mergeCell ref="I442:J442"/>
    <mergeCell ref="I423:J423"/>
    <mergeCell ref="C444:D444"/>
    <mergeCell ref="E444:F444"/>
    <mergeCell ref="I443:J443"/>
    <mergeCell ref="M444:N444"/>
    <mergeCell ref="M443:N443"/>
    <mergeCell ref="G433:H433"/>
    <mergeCell ref="K433:L433"/>
    <mergeCell ref="M382:N382"/>
    <mergeCell ref="M381:N381"/>
    <mergeCell ref="I383:J383"/>
    <mergeCell ref="J386:N386"/>
    <mergeCell ref="K384:L384"/>
    <mergeCell ref="E387:F387"/>
    <mergeCell ref="G387:N387"/>
    <mergeCell ref="D388:N388"/>
    <mergeCell ref="D389:N389"/>
    <mergeCell ref="C390:L390"/>
    <mergeCell ref="M392:N392"/>
    <mergeCell ref="G392:H392"/>
    <mergeCell ref="C381:F381"/>
    <mergeCell ref="K382:L382"/>
    <mergeCell ref="K391:L391"/>
    <mergeCell ref="M391:N391"/>
    <mergeCell ref="K392:L392"/>
    <mergeCell ref="I403:J403"/>
    <mergeCell ref="C396:G396"/>
    <mergeCell ref="C351:F351"/>
    <mergeCell ref="D378:N378"/>
    <mergeCell ref="D379:N379"/>
    <mergeCell ref="I374:J374"/>
    <mergeCell ref="G353:H353"/>
    <mergeCell ref="G363:H363"/>
    <mergeCell ref="I363:J363"/>
    <mergeCell ref="M351:N351"/>
    <mergeCell ref="K371:L371"/>
    <mergeCell ref="G373:H373"/>
    <mergeCell ref="C361:F361"/>
    <mergeCell ref="H376:I376"/>
    <mergeCell ref="E364:F364"/>
    <mergeCell ref="K372:L372"/>
    <mergeCell ref="G374:H374"/>
    <mergeCell ref="C373:D373"/>
    <mergeCell ref="J376:N376"/>
    <mergeCell ref="C372:F372"/>
    <mergeCell ref="K373:L373"/>
    <mergeCell ref="G351:H351"/>
    <mergeCell ref="C353:D353"/>
    <mergeCell ref="C370:L370"/>
    <mergeCell ref="E367:F367"/>
    <mergeCell ref="G367:N367"/>
    <mergeCell ref="C364:D364"/>
    <mergeCell ref="M372:N372"/>
    <mergeCell ref="C376:G376"/>
    <mergeCell ref="G371:H371"/>
    <mergeCell ref="M371:N371"/>
    <mergeCell ref="E354:F354"/>
    <mergeCell ref="J356:N356"/>
    <mergeCell ref="G354:H354"/>
    <mergeCell ref="B398:B399"/>
    <mergeCell ref="B388:B389"/>
    <mergeCell ref="B378:B379"/>
    <mergeCell ref="B368:B369"/>
    <mergeCell ref="C350:L350"/>
    <mergeCell ref="D289:N289"/>
    <mergeCell ref="M292:N292"/>
    <mergeCell ref="C291:F291"/>
    <mergeCell ref="C296:G296"/>
    <mergeCell ref="H296:I296"/>
    <mergeCell ref="J296:N296"/>
    <mergeCell ref="C290:L290"/>
    <mergeCell ref="C294:D294"/>
    <mergeCell ref="E293:F293"/>
    <mergeCell ref="K292:L292"/>
    <mergeCell ref="I293:J293"/>
    <mergeCell ref="K293:L293"/>
    <mergeCell ref="I391:J391"/>
    <mergeCell ref="I354:J354"/>
    <mergeCell ref="C367:D367"/>
    <mergeCell ref="I371:J371"/>
    <mergeCell ref="G372:H372"/>
    <mergeCell ref="C292:F292"/>
    <mergeCell ref="G311:H311"/>
    <mergeCell ref="M294:N294"/>
    <mergeCell ref="B308:B309"/>
    <mergeCell ref="M304:N304"/>
    <mergeCell ref="G304:H304"/>
    <mergeCell ref="I304:J304"/>
    <mergeCell ref="K304:L304"/>
    <mergeCell ref="B288:B289"/>
    <mergeCell ref="I353:J353"/>
    <mergeCell ref="B278:B279"/>
    <mergeCell ref="I274:J274"/>
    <mergeCell ref="G274:H274"/>
    <mergeCell ref="K274:L274"/>
    <mergeCell ref="C256:G256"/>
    <mergeCell ref="D298:N298"/>
    <mergeCell ref="D299:N299"/>
    <mergeCell ref="C300:L300"/>
    <mergeCell ref="C304:D304"/>
    <mergeCell ref="G302:H302"/>
    <mergeCell ref="I303:J303"/>
    <mergeCell ref="I301:J301"/>
    <mergeCell ref="M272:N272"/>
    <mergeCell ref="I291:J291"/>
    <mergeCell ref="M284:N284"/>
    <mergeCell ref="K273:L273"/>
    <mergeCell ref="G281:H281"/>
    <mergeCell ref="G301:H301"/>
    <mergeCell ref="K283:L283"/>
    <mergeCell ref="B298:B299"/>
    <mergeCell ref="G294:H294"/>
    <mergeCell ref="I294:J294"/>
    <mergeCell ref="K294:L294"/>
    <mergeCell ref="D278:N278"/>
    <mergeCell ref="D279:N279"/>
    <mergeCell ref="D269:N269"/>
    <mergeCell ref="C270:L270"/>
    <mergeCell ref="C273:D273"/>
    <mergeCell ref="E273:F273"/>
    <mergeCell ref="C274:D274"/>
    <mergeCell ref="E274:F274"/>
    <mergeCell ref="M274:N274"/>
    <mergeCell ref="G234:H234"/>
    <mergeCell ref="G233:H233"/>
    <mergeCell ref="I234:J234"/>
    <mergeCell ref="C236:G236"/>
    <mergeCell ref="C230:L230"/>
    <mergeCell ref="C233:D233"/>
    <mergeCell ref="C254:D254"/>
    <mergeCell ref="J256:N256"/>
    <mergeCell ref="M253:N253"/>
    <mergeCell ref="K253:L253"/>
    <mergeCell ref="I253:J253"/>
    <mergeCell ref="B268:B269"/>
    <mergeCell ref="M264:N264"/>
    <mergeCell ref="K264:L264"/>
    <mergeCell ref="G264:H264"/>
    <mergeCell ref="C261:F261"/>
    <mergeCell ref="G262:H262"/>
    <mergeCell ref="I263:J263"/>
    <mergeCell ref="K263:L263"/>
    <mergeCell ref="C266:G266"/>
    <mergeCell ref="M263:N263"/>
    <mergeCell ref="C263:D263"/>
    <mergeCell ref="E263:F263"/>
    <mergeCell ref="H256:I256"/>
    <mergeCell ref="E257:F257"/>
    <mergeCell ref="G257:N257"/>
    <mergeCell ref="D258:N258"/>
    <mergeCell ref="D259:N259"/>
    <mergeCell ref="C257:D257"/>
    <mergeCell ref="H266:I266"/>
    <mergeCell ref="D249:N249"/>
    <mergeCell ref="M244:N244"/>
    <mergeCell ref="C193:D193"/>
    <mergeCell ref="E217:F217"/>
    <mergeCell ref="G217:N217"/>
    <mergeCell ref="K214:L214"/>
    <mergeCell ref="M212:N212"/>
    <mergeCell ref="G214:H214"/>
    <mergeCell ref="H246:I246"/>
    <mergeCell ref="B228:B229"/>
    <mergeCell ref="B238:B239"/>
    <mergeCell ref="K231:L231"/>
    <mergeCell ref="I231:J231"/>
    <mergeCell ref="C231:F231"/>
    <mergeCell ref="K232:L232"/>
    <mergeCell ref="J246:N246"/>
    <mergeCell ref="C246:G246"/>
    <mergeCell ref="M234:N234"/>
    <mergeCell ref="M231:N231"/>
    <mergeCell ref="G231:H231"/>
    <mergeCell ref="G241:H241"/>
    <mergeCell ref="K241:L241"/>
    <mergeCell ref="K243:L243"/>
    <mergeCell ref="I243:J243"/>
    <mergeCell ref="M241:N241"/>
    <mergeCell ref="G243:H243"/>
    <mergeCell ref="H236:I236"/>
    <mergeCell ref="J236:N236"/>
    <mergeCell ref="M232:N232"/>
    <mergeCell ref="M233:N233"/>
    <mergeCell ref="D238:N238"/>
    <mergeCell ref="C237:D237"/>
    <mergeCell ref="E237:F237"/>
    <mergeCell ref="G237:N237"/>
    <mergeCell ref="C20:L20"/>
    <mergeCell ref="C23:D23"/>
    <mergeCell ref="G103:H103"/>
    <mergeCell ref="M102:N102"/>
    <mergeCell ref="C111:F111"/>
    <mergeCell ref="G111:H111"/>
    <mergeCell ref="C92:F92"/>
    <mergeCell ref="D78:N78"/>
    <mergeCell ref="B108:B109"/>
    <mergeCell ref="M92:N92"/>
    <mergeCell ref="K92:L92"/>
    <mergeCell ref="K102:L102"/>
    <mergeCell ref="C94:D94"/>
    <mergeCell ref="E94:F94"/>
    <mergeCell ref="C103:D103"/>
    <mergeCell ref="E103:F103"/>
    <mergeCell ref="C101:F101"/>
    <mergeCell ref="G97:N97"/>
    <mergeCell ref="D98:N98"/>
    <mergeCell ref="G87:N87"/>
    <mergeCell ref="D88:N88"/>
    <mergeCell ref="D89:N89"/>
    <mergeCell ref="C60:L60"/>
    <mergeCell ref="K71:L71"/>
    <mergeCell ref="C56:G56"/>
    <mergeCell ref="H56:I56"/>
    <mergeCell ref="M51:N51"/>
    <mergeCell ref="C52:F52"/>
    <mergeCell ref="G51:H51"/>
    <mergeCell ref="C63:D63"/>
    <mergeCell ref="G23:H23"/>
    <mergeCell ref="D48:N48"/>
    <mergeCell ref="B38:B39"/>
    <mergeCell ref="K51:L51"/>
    <mergeCell ref="B48:B49"/>
    <mergeCell ref="I44:J44"/>
    <mergeCell ref="C42:F42"/>
    <mergeCell ref="I63:J63"/>
    <mergeCell ref="C62:F62"/>
    <mergeCell ref="B118:B119"/>
    <mergeCell ref="C131:F131"/>
    <mergeCell ref="G123:H123"/>
    <mergeCell ref="K124:L124"/>
    <mergeCell ref="K123:L123"/>
    <mergeCell ref="G122:H122"/>
    <mergeCell ref="I124:J124"/>
    <mergeCell ref="K122:L122"/>
    <mergeCell ref="C123:D123"/>
    <mergeCell ref="K364:L364"/>
    <mergeCell ref="B58:B59"/>
    <mergeCell ref="B248:B249"/>
    <mergeCell ref="K254:L254"/>
    <mergeCell ref="B358:B359"/>
    <mergeCell ref="B218:B219"/>
    <mergeCell ref="D218:N218"/>
    <mergeCell ref="D219:N219"/>
    <mergeCell ref="E207:F207"/>
    <mergeCell ref="G207:N207"/>
    <mergeCell ref="D208:N208"/>
    <mergeCell ref="D209:N209"/>
    <mergeCell ref="C207:D207"/>
    <mergeCell ref="B208:B209"/>
    <mergeCell ref="E213:F213"/>
    <mergeCell ref="K204:L204"/>
    <mergeCell ref="B68:B69"/>
    <mergeCell ref="E373:F373"/>
    <mergeCell ref="C371:F371"/>
    <mergeCell ref="M373:N373"/>
    <mergeCell ref="M353:N353"/>
    <mergeCell ref="C206:G206"/>
    <mergeCell ref="H206:I206"/>
    <mergeCell ref="J206:N206"/>
    <mergeCell ref="K212:L212"/>
    <mergeCell ref="K213:L213"/>
    <mergeCell ref="B198:B199"/>
    <mergeCell ref="C200:L200"/>
    <mergeCell ref="C212:F212"/>
    <mergeCell ref="G213:H213"/>
    <mergeCell ref="H216:I216"/>
    <mergeCell ref="J216:N216"/>
    <mergeCell ref="K341:L341"/>
    <mergeCell ref="G342:H342"/>
    <mergeCell ref="C217:D217"/>
    <mergeCell ref="C190:L190"/>
    <mergeCell ref="E353:F353"/>
    <mergeCell ref="K361:L361"/>
    <mergeCell ref="G343:H343"/>
    <mergeCell ref="C342:F342"/>
    <mergeCell ref="M344:N344"/>
    <mergeCell ref="G344:H344"/>
    <mergeCell ref="K334:L334"/>
    <mergeCell ref="M334:N334"/>
    <mergeCell ref="C352:F352"/>
    <mergeCell ref="D339:N339"/>
    <mergeCell ref="C346:G346"/>
    <mergeCell ref="I344:J344"/>
    <mergeCell ref="C380:L380"/>
    <mergeCell ref="I392:J392"/>
    <mergeCell ref="C382:F382"/>
    <mergeCell ref="K381:L381"/>
    <mergeCell ref="G381:H381"/>
    <mergeCell ref="I384:J384"/>
    <mergeCell ref="C391:F391"/>
    <mergeCell ref="C392:F392"/>
    <mergeCell ref="G391:H391"/>
    <mergeCell ref="C386:G386"/>
    <mergeCell ref="H386:I386"/>
    <mergeCell ref="G383:H383"/>
    <mergeCell ref="C384:D384"/>
    <mergeCell ref="E384:F384"/>
    <mergeCell ref="K383:L383"/>
    <mergeCell ref="C387:D387"/>
    <mergeCell ref="K353:L353"/>
    <mergeCell ref="D359:N359"/>
    <mergeCell ref="M362:N362"/>
    <mergeCell ref="M361:N361"/>
    <mergeCell ref="M363:N363"/>
    <mergeCell ref="H356:I356"/>
    <mergeCell ref="C356:G356"/>
    <mergeCell ref="D368:N368"/>
    <mergeCell ref="I372:J372"/>
    <mergeCell ref="I364:J364"/>
    <mergeCell ref="I362:J362"/>
    <mergeCell ref="D369:N369"/>
    <mergeCell ref="D358:N358"/>
    <mergeCell ref="K354:L354"/>
    <mergeCell ref="C377:D377"/>
    <mergeCell ref="E377:F377"/>
    <mergeCell ref="B348:B349"/>
    <mergeCell ref="I351:J351"/>
    <mergeCell ref="I361:J361"/>
    <mergeCell ref="K221:L221"/>
    <mergeCell ref="I222:J222"/>
    <mergeCell ref="C220:L220"/>
    <mergeCell ref="C221:F221"/>
    <mergeCell ref="M221:N221"/>
    <mergeCell ref="M222:N222"/>
    <mergeCell ref="G222:H222"/>
    <mergeCell ref="M213:N213"/>
    <mergeCell ref="C222:F222"/>
    <mergeCell ref="G212:H212"/>
    <mergeCell ref="C213:D213"/>
    <mergeCell ref="D228:N228"/>
    <mergeCell ref="D229:N229"/>
    <mergeCell ref="B258:B259"/>
    <mergeCell ref="C260:L260"/>
    <mergeCell ref="C302:F302"/>
    <mergeCell ref="J286:N286"/>
    <mergeCell ref="M302:N302"/>
    <mergeCell ref="B338:B339"/>
    <mergeCell ref="G361:H361"/>
    <mergeCell ref="C334:D334"/>
    <mergeCell ref="E334:F334"/>
    <mergeCell ref="C333:D333"/>
    <mergeCell ref="G334:H334"/>
    <mergeCell ref="I334:J334"/>
    <mergeCell ref="D348:N348"/>
    <mergeCell ref="M341:N341"/>
    <mergeCell ref="I342:J342"/>
    <mergeCell ref="K342:L342"/>
    <mergeCell ref="C186:G186"/>
    <mergeCell ref="K62:L62"/>
    <mergeCell ref="G64:H64"/>
    <mergeCell ref="I64:J64"/>
    <mergeCell ref="M63:N63"/>
    <mergeCell ref="M54:N54"/>
    <mergeCell ref="G62:H62"/>
    <mergeCell ref="D58:N58"/>
    <mergeCell ref="D59:N59"/>
    <mergeCell ref="D68:N68"/>
    <mergeCell ref="D69:N69"/>
    <mergeCell ref="M82:N82"/>
    <mergeCell ref="C117:D117"/>
    <mergeCell ref="G151:H151"/>
    <mergeCell ref="C151:F151"/>
    <mergeCell ref="K151:L151"/>
    <mergeCell ref="C147:D147"/>
    <mergeCell ref="K134:L134"/>
    <mergeCell ref="K144:L144"/>
    <mergeCell ref="G171:H171"/>
    <mergeCell ref="E153:F153"/>
    <mergeCell ref="K172:L172"/>
    <mergeCell ref="G61:H61"/>
    <mergeCell ref="G63:H63"/>
    <mergeCell ref="K64:L64"/>
    <mergeCell ref="K63:L63"/>
    <mergeCell ref="E54:F54"/>
    <mergeCell ref="C66:G66"/>
    <mergeCell ref="H66:I66"/>
    <mergeCell ref="E67:F67"/>
    <mergeCell ref="G67:N67"/>
    <mergeCell ref="E63:F63"/>
    <mergeCell ref="K72:L72"/>
    <mergeCell ref="G52:H52"/>
    <mergeCell ref="K52:L52"/>
    <mergeCell ref="M44:N44"/>
    <mergeCell ref="M91:N91"/>
    <mergeCell ref="C71:F71"/>
    <mergeCell ref="I81:J81"/>
    <mergeCell ref="G81:H81"/>
    <mergeCell ref="C82:F82"/>
    <mergeCell ref="M71:N71"/>
    <mergeCell ref="M74:N74"/>
    <mergeCell ref="K73:L73"/>
    <mergeCell ref="D79:N79"/>
    <mergeCell ref="G74:H74"/>
    <mergeCell ref="D128:N128"/>
    <mergeCell ref="D129:N129"/>
    <mergeCell ref="G83:H83"/>
    <mergeCell ref="M83:N83"/>
    <mergeCell ref="M64:N64"/>
    <mergeCell ref="C61:F61"/>
    <mergeCell ref="I61:J61"/>
    <mergeCell ref="K61:L61"/>
    <mergeCell ref="I54:J54"/>
    <mergeCell ref="C54:D54"/>
    <mergeCell ref="I62:J62"/>
    <mergeCell ref="G71:H71"/>
    <mergeCell ref="C70:L70"/>
    <mergeCell ref="C73:D73"/>
    <mergeCell ref="G121:H121"/>
    <mergeCell ref="G72:H72"/>
    <mergeCell ref="J66:N66"/>
    <mergeCell ref="C67:D67"/>
    <mergeCell ref="C343:D343"/>
    <mergeCell ref="E343:F343"/>
    <mergeCell ref="I152:J152"/>
    <mergeCell ref="C152:F152"/>
    <mergeCell ref="K152:L152"/>
    <mergeCell ref="K363:L363"/>
    <mergeCell ref="K362:L362"/>
    <mergeCell ref="K194:L194"/>
    <mergeCell ref="I373:J373"/>
    <mergeCell ref="G364:H364"/>
    <mergeCell ref="M342:N342"/>
    <mergeCell ref="K291:L291"/>
    <mergeCell ref="K284:L284"/>
    <mergeCell ref="M401:N401"/>
    <mergeCell ref="M402:N402"/>
    <mergeCell ref="M393:N393"/>
    <mergeCell ref="K401:L401"/>
    <mergeCell ref="K153:L153"/>
    <mergeCell ref="I352:J352"/>
    <mergeCell ref="E193:F193"/>
    <mergeCell ref="G191:H191"/>
    <mergeCell ref="C181:F181"/>
    <mergeCell ref="I181:J181"/>
    <mergeCell ref="G181:H181"/>
    <mergeCell ref="I184:J184"/>
    <mergeCell ref="M394:N394"/>
    <mergeCell ref="K393:L393"/>
    <mergeCell ref="J396:N396"/>
    <mergeCell ref="M214:N214"/>
    <mergeCell ref="C182:F182"/>
    <mergeCell ref="C191:F191"/>
    <mergeCell ref="G187:N187"/>
    <mergeCell ref="B438:B439"/>
    <mergeCell ref="D418:N418"/>
    <mergeCell ref="D419:N419"/>
    <mergeCell ref="C420:L420"/>
    <mergeCell ref="K422:L422"/>
    <mergeCell ref="M421:N421"/>
    <mergeCell ref="K424:L424"/>
    <mergeCell ref="I462:J462"/>
    <mergeCell ref="I434:J434"/>
    <mergeCell ref="G412:H412"/>
    <mergeCell ref="M423:N423"/>
    <mergeCell ref="C421:F421"/>
    <mergeCell ref="B418:B419"/>
    <mergeCell ref="G424:H424"/>
    <mergeCell ref="I424:J424"/>
    <mergeCell ref="B428:B429"/>
    <mergeCell ref="C430:L430"/>
    <mergeCell ref="C433:D433"/>
    <mergeCell ref="E433:F433"/>
    <mergeCell ref="C434:D434"/>
    <mergeCell ref="I444:J444"/>
    <mergeCell ref="C450:L450"/>
    <mergeCell ref="C451:F451"/>
    <mergeCell ref="B448:B449"/>
    <mergeCell ref="C442:F442"/>
    <mergeCell ref="K452:L452"/>
    <mergeCell ref="I451:J451"/>
    <mergeCell ref="K451:L451"/>
    <mergeCell ref="G434:H434"/>
    <mergeCell ref="M434:N434"/>
    <mergeCell ref="G432:H432"/>
    <mergeCell ref="C422:F422"/>
    <mergeCell ref="E414:F414"/>
    <mergeCell ref="E417:F417"/>
    <mergeCell ref="K421:L421"/>
    <mergeCell ref="C403:D403"/>
    <mergeCell ref="G292:H292"/>
    <mergeCell ref="G293:H293"/>
    <mergeCell ref="I292:J292"/>
    <mergeCell ref="H286:I286"/>
    <mergeCell ref="K463:L463"/>
    <mergeCell ref="C463:D463"/>
    <mergeCell ref="M463:N463"/>
    <mergeCell ref="I341:J341"/>
    <mergeCell ref="C344:D344"/>
    <mergeCell ref="I343:J343"/>
    <mergeCell ref="K343:L343"/>
    <mergeCell ref="E457:F457"/>
    <mergeCell ref="H406:I406"/>
    <mergeCell ref="K454:L454"/>
    <mergeCell ref="C457:D457"/>
    <mergeCell ref="K411:L411"/>
    <mergeCell ref="D408:N408"/>
    <mergeCell ref="D409:N409"/>
    <mergeCell ref="C411:F411"/>
    <mergeCell ref="K403:L403"/>
    <mergeCell ref="G452:H452"/>
    <mergeCell ref="G451:H451"/>
    <mergeCell ref="G453:H453"/>
    <mergeCell ref="K461:L461"/>
    <mergeCell ref="C460:L460"/>
    <mergeCell ref="K434:L434"/>
    <mergeCell ref="M462:N462"/>
    <mergeCell ref="K344:L344"/>
    <mergeCell ref="C144:D144"/>
    <mergeCell ref="E144:F144"/>
    <mergeCell ref="B158:B159"/>
    <mergeCell ref="M154:N154"/>
    <mergeCell ref="C146:G146"/>
    <mergeCell ref="H146:I146"/>
    <mergeCell ref="D148:N148"/>
    <mergeCell ref="D149:N149"/>
    <mergeCell ref="C153:D153"/>
    <mergeCell ref="M133:N133"/>
    <mergeCell ref="I131:J131"/>
    <mergeCell ref="I132:J132"/>
    <mergeCell ref="C132:F132"/>
    <mergeCell ref="G132:H132"/>
    <mergeCell ref="E134:F134"/>
    <mergeCell ref="M151:N151"/>
    <mergeCell ref="G152:H152"/>
    <mergeCell ref="G133:H133"/>
    <mergeCell ref="M153:N153"/>
    <mergeCell ref="I134:J134"/>
    <mergeCell ref="C154:D154"/>
    <mergeCell ref="E154:F154"/>
    <mergeCell ref="C156:G156"/>
    <mergeCell ref="H156:I156"/>
    <mergeCell ref="J156:N156"/>
    <mergeCell ref="C157:D157"/>
    <mergeCell ref="E157:F157"/>
    <mergeCell ref="G157:N157"/>
    <mergeCell ref="B328:B329"/>
    <mergeCell ref="C331:F331"/>
    <mergeCell ref="K331:L331"/>
    <mergeCell ref="K332:L332"/>
    <mergeCell ref="D328:N328"/>
    <mergeCell ref="M322:N322"/>
    <mergeCell ref="I322:J322"/>
    <mergeCell ref="G314:H314"/>
    <mergeCell ref="M321:N321"/>
    <mergeCell ref="G321:H321"/>
    <mergeCell ref="M312:N312"/>
    <mergeCell ref="K321:L321"/>
    <mergeCell ref="I313:J313"/>
    <mergeCell ref="I321:J321"/>
    <mergeCell ref="C316:G316"/>
    <mergeCell ref="C314:D314"/>
    <mergeCell ref="E314:F314"/>
    <mergeCell ref="C312:F312"/>
    <mergeCell ref="M314:N314"/>
    <mergeCell ref="G313:H313"/>
    <mergeCell ref="I312:J312"/>
    <mergeCell ref="B318:B319"/>
    <mergeCell ref="C322:F322"/>
    <mergeCell ref="G322:H322"/>
    <mergeCell ref="C321:F321"/>
    <mergeCell ref="C323:D323"/>
    <mergeCell ref="B408:B409"/>
    <mergeCell ref="M403:N403"/>
    <mergeCell ref="E324:F324"/>
    <mergeCell ref="K272:L272"/>
    <mergeCell ref="G271:H271"/>
    <mergeCell ref="G254:H254"/>
    <mergeCell ref="I254:J254"/>
    <mergeCell ref="I271:J271"/>
    <mergeCell ref="G263:H263"/>
    <mergeCell ref="E254:F254"/>
    <mergeCell ref="G107:N107"/>
    <mergeCell ref="D108:N108"/>
    <mergeCell ref="B128:B129"/>
    <mergeCell ref="B138:B139"/>
    <mergeCell ref="G134:H134"/>
    <mergeCell ref="C134:D134"/>
    <mergeCell ref="C126:G126"/>
    <mergeCell ref="H126:I126"/>
    <mergeCell ref="J126:N126"/>
    <mergeCell ref="I133:J133"/>
    <mergeCell ref="M124:N124"/>
    <mergeCell ref="K113:L113"/>
    <mergeCell ref="B148:B149"/>
    <mergeCell ref="C211:F211"/>
    <mergeCell ref="K211:L211"/>
    <mergeCell ref="C201:F201"/>
    <mergeCell ref="C187:D187"/>
    <mergeCell ref="E187:F187"/>
    <mergeCell ref="C194:D194"/>
    <mergeCell ref="D188:N188"/>
    <mergeCell ref="D189:N189"/>
    <mergeCell ref="E194:F194"/>
    <mergeCell ref="B178:B179"/>
    <mergeCell ref="G172:H172"/>
    <mergeCell ref="B88:B89"/>
    <mergeCell ref="G82:H82"/>
    <mergeCell ref="C81:F81"/>
    <mergeCell ref="I82:J82"/>
    <mergeCell ref="I92:J92"/>
    <mergeCell ref="E87:F87"/>
    <mergeCell ref="I91:J91"/>
    <mergeCell ref="I74:J74"/>
    <mergeCell ref="I71:J71"/>
    <mergeCell ref="K94:L94"/>
    <mergeCell ref="I211:J211"/>
    <mergeCell ref="I282:J282"/>
    <mergeCell ref="I272:J272"/>
    <mergeCell ref="I174:J174"/>
    <mergeCell ref="H96:I96"/>
    <mergeCell ref="D159:N159"/>
    <mergeCell ref="M152:N152"/>
    <mergeCell ref="E97:F97"/>
    <mergeCell ref="K222:L222"/>
    <mergeCell ref="G221:H221"/>
    <mergeCell ref="I221:J221"/>
    <mergeCell ref="G282:H282"/>
    <mergeCell ref="I241:J241"/>
    <mergeCell ref="C242:F242"/>
    <mergeCell ref="B98:B99"/>
    <mergeCell ref="C102:F102"/>
    <mergeCell ref="I214:J214"/>
    <mergeCell ref="M101:N101"/>
    <mergeCell ref="I101:J101"/>
    <mergeCell ref="G101:H101"/>
    <mergeCell ref="I414:J414"/>
    <mergeCell ref="C412:F412"/>
    <mergeCell ref="C462:F462"/>
    <mergeCell ref="I421:J421"/>
    <mergeCell ref="G421:H421"/>
    <mergeCell ref="G441:H441"/>
    <mergeCell ref="K453:L453"/>
    <mergeCell ref="M411:N411"/>
    <mergeCell ref="G414:H414"/>
    <mergeCell ref="K414:L414"/>
    <mergeCell ref="G417:N417"/>
    <mergeCell ref="E413:F413"/>
    <mergeCell ref="E427:F427"/>
    <mergeCell ref="G427:N427"/>
    <mergeCell ref="I422:J422"/>
    <mergeCell ref="M424:N424"/>
    <mergeCell ref="M432:N432"/>
    <mergeCell ref="G462:H462"/>
    <mergeCell ref="K413:L413"/>
    <mergeCell ref="I411:J411"/>
    <mergeCell ref="M414:N414"/>
    <mergeCell ref="G411:H411"/>
    <mergeCell ref="G413:H413"/>
    <mergeCell ref="M413:N413"/>
    <mergeCell ref="I412:J412"/>
    <mergeCell ref="C440:L440"/>
    <mergeCell ref="I452:J452"/>
    <mergeCell ref="G444:H444"/>
    <mergeCell ref="I432:J432"/>
    <mergeCell ref="E434:F434"/>
    <mergeCell ref="M431:N431"/>
    <mergeCell ref="C414:D414"/>
    <mergeCell ref="I21:J21"/>
    <mergeCell ref="K41:L41"/>
    <mergeCell ref="D39:N39"/>
    <mergeCell ref="E17:F17"/>
    <mergeCell ref="G14:H14"/>
    <mergeCell ref="M14:N14"/>
    <mergeCell ref="M32:N32"/>
    <mergeCell ref="I32:J32"/>
    <mergeCell ref="G32:H32"/>
    <mergeCell ref="C32:F32"/>
    <mergeCell ref="K32:L32"/>
    <mergeCell ref="G21:H21"/>
    <mergeCell ref="M31:N31"/>
    <mergeCell ref="M21:N21"/>
    <mergeCell ref="M23:N23"/>
    <mergeCell ref="G27:N27"/>
    <mergeCell ref="D28:N28"/>
    <mergeCell ref="D29:N29"/>
    <mergeCell ref="C30:L30"/>
    <mergeCell ref="G31:H31"/>
    <mergeCell ref="C31:F31"/>
    <mergeCell ref="K23:L23"/>
    <mergeCell ref="E23:F23"/>
    <mergeCell ref="C24:D24"/>
    <mergeCell ref="E24:F24"/>
    <mergeCell ref="C40:L40"/>
    <mergeCell ref="I41:J41"/>
    <mergeCell ref="M41:N41"/>
    <mergeCell ref="C41:F41"/>
    <mergeCell ref="G41:H41"/>
    <mergeCell ref="C37:D37"/>
    <mergeCell ref="E37:F37"/>
    <mergeCell ref="O3:O4"/>
    <mergeCell ref="I12:J12"/>
    <mergeCell ref="K12:L12"/>
    <mergeCell ref="G11:H11"/>
    <mergeCell ref="C11:F11"/>
    <mergeCell ref="C12:F12"/>
    <mergeCell ref="E34:F34"/>
    <mergeCell ref="K34:L34"/>
    <mergeCell ref="M11:N11"/>
    <mergeCell ref="D9:N9"/>
    <mergeCell ref="C6:G6"/>
    <mergeCell ref="H6:I6"/>
    <mergeCell ref="M33:N33"/>
    <mergeCell ref="K33:L33"/>
    <mergeCell ref="J26:N26"/>
    <mergeCell ref="C27:D27"/>
    <mergeCell ref="E27:F27"/>
    <mergeCell ref="C17:D17"/>
    <mergeCell ref="J6:N6"/>
    <mergeCell ref="C7:D7"/>
    <mergeCell ref="E7:F7"/>
    <mergeCell ref="G7:N7"/>
    <mergeCell ref="C10:L10"/>
    <mergeCell ref="C13:D13"/>
    <mergeCell ref="I14:J14"/>
    <mergeCell ref="G17:N17"/>
    <mergeCell ref="D18:N18"/>
    <mergeCell ref="G33:H33"/>
    <mergeCell ref="I24:J24"/>
    <mergeCell ref="M22:N22"/>
    <mergeCell ref="C26:G26"/>
    <mergeCell ref="H26:I26"/>
  </mergeCells>
  <phoneticPr fontId="22"/>
  <conditionalFormatting sqref="C11 K11 C6:G6 J6:L6 C7:D7 G7:L7 D8:L9 G11 M11 I11 C12:D12 G12:I12">
    <cfRule type="cellIs" dxfId="943" priority="1804" stopIfTrue="1" operator="equal">
      <formula>""</formula>
    </cfRule>
  </conditionalFormatting>
  <conditionalFormatting sqref="I12">
    <cfRule type="cellIs" dxfId="942" priority="1803" stopIfTrue="1" operator="equal">
      <formula>""</formula>
    </cfRule>
  </conditionalFormatting>
  <conditionalFormatting sqref="I12">
    <cfRule type="cellIs" dxfId="941" priority="1802" stopIfTrue="1" operator="between">
      <formula>1</formula>
      <formula>2999</formula>
    </cfRule>
  </conditionalFormatting>
  <conditionalFormatting sqref="K12">
    <cfRule type="cellIs" dxfId="940" priority="1801" stopIfTrue="1" operator="equal">
      <formula>""</formula>
    </cfRule>
  </conditionalFormatting>
  <conditionalFormatting sqref="K12">
    <cfRule type="cellIs" dxfId="939" priority="1800" stopIfTrue="1" operator="between">
      <formula>1</formula>
      <formula>2999</formula>
    </cfRule>
  </conditionalFormatting>
  <conditionalFormatting sqref="C14:H14">
    <cfRule type="cellIs" dxfId="938" priority="1799" stopIfTrue="1" operator="equal">
      <formula>""</formula>
    </cfRule>
  </conditionalFormatting>
  <conditionalFormatting sqref="C14 E14 G14">
    <cfRule type="cellIs" dxfId="937" priority="1798" stopIfTrue="1" operator="between">
      <formula>1</formula>
      <formula>2999</formula>
    </cfRule>
  </conditionalFormatting>
  <conditionalFormatting sqref="G12:I12">
    <cfRule type="expression" dxfId="936" priority="1797" stopIfTrue="1">
      <formula>AND($Q$12&gt;0,$Q$12&lt;3000)</formula>
    </cfRule>
  </conditionalFormatting>
  <conditionalFormatting sqref="M11">
    <cfRule type="cellIs" dxfId="935" priority="1796" stopIfTrue="1" operator="equal">
      <formula>""</formula>
    </cfRule>
  </conditionalFormatting>
  <conditionalFormatting sqref="M12">
    <cfRule type="cellIs" dxfId="934" priority="1795" stopIfTrue="1" operator="equal">
      <formula>""</formula>
    </cfRule>
  </conditionalFormatting>
  <conditionalFormatting sqref="M12">
    <cfRule type="cellIs" dxfId="933" priority="1794" stopIfTrue="1" operator="between">
      <formula>1</formula>
      <formula>2999</formula>
    </cfRule>
  </conditionalFormatting>
  <conditionalFormatting sqref="K12">
    <cfRule type="cellIs" dxfId="932" priority="1793" stopIfTrue="1" operator="equal">
      <formula>""</formula>
    </cfRule>
  </conditionalFormatting>
  <conditionalFormatting sqref="K12">
    <cfRule type="cellIs" dxfId="931" priority="1792" stopIfTrue="1" operator="between">
      <formula>1</formula>
      <formula>2999</formula>
    </cfRule>
  </conditionalFormatting>
  <conditionalFormatting sqref="M12">
    <cfRule type="cellIs" dxfId="930" priority="1791" stopIfTrue="1" operator="equal">
      <formula>""</formula>
    </cfRule>
  </conditionalFormatting>
  <conditionalFormatting sqref="M12">
    <cfRule type="cellIs" dxfId="929" priority="1790" stopIfTrue="1" operator="between">
      <formula>1</formula>
      <formula>2999</formula>
    </cfRule>
  </conditionalFormatting>
  <conditionalFormatting sqref="K14:L14">
    <cfRule type="cellIs" dxfId="928" priority="1789" stopIfTrue="1" operator="equal">
      <formula>""</formula>
    </cfRule>
  </conditionalFormatting>
  <conditionalFormatting sqref="I14:J14">
    <cfRule type="cellIs" dxfId="927" priority="1002" stopIfTrue="1" operator="equal">
      <formula>""</formula>
    </cfRule>
  </conditionalFormatting>
  <conditionalFormatting sqref="I14">
    <cfRule type="cellIs" dxfId="926" priority="1001" stopIfTrue="1" operator="between">
      <formula>1</formula>
      <formula>2999</formula>
    </cfRule>
  </conditionalFormatting>
  <conditionalFormatting sqref="C21 K21 C16:G16 J16:L16 C17:D17 G17:L17 D18:L19 G21 M21 I21 C22:D22 G22:I22">
    <cfRule type="cellIs" dxfId="925" priority="900" stopIfTrue="1" operator="equal">
      <formula>""</formula>
    </cfRule>
  </conditionalFormatting>
  <conditionalFormatting sqref="I22">
    <cfRule type="cellIs" dxfId="924" priority="899" stopIfTrue="1" operator="equal">
      <formula>""</formula>
    </cfRule>
  </conditionalFormatting>
  <conditionalFormatting sqref="I22">
    <cfRule type="cellIs" dxfId="923" priority="898" stopIfTrue="1" operator="between">
      <formula>1</formula>
      <formula>2999</formula>
    </cfRule>
  </conditionalFormatting>
  <conditionalFormatting sqref="K22">
    <cfRule type="cellIs" dxfId="922" priority="897" stopIfTrue="1" operator="equal">
      <formula>""</formula>
    </cfRule>
  </conditionalFormatting>
  <conditionalFormatting sqref="K22">
    <cfRule type="cellIs" dxfId="921" priority="896" stopIfTrue="1" operator="between">
      <formula>1</formula>
      <formula>2999</formula>
    </cfRule>
  </conditionalFormatting>
  <conditionalFormatting sqref="C24:H24">
    <cfRule type="cellIs" dxfId="920" priority="895" stopIfTrue="1" operator="equal">
      <formula>""</formula>
    </cfRule>
  </conditionalFormatting>
  <conditionalFormatting sqref="C24 E24 G24">
    <cfRule type="cellIs" dxfId="919" priority="894" stopIfTrue="1" operator="between">
      <formula>1</formula>
      <formula>2999</formula>
    </cfRule>
  </conditionalFormatting>
  <conditionalFormatting sqref="G22:I22">
    <cfRule type="expression" dxfId="918" priority="893" stopIfTrue="1">
      <formula>AND($Q$12&gt;0,$Q$12&lt;3000)</formula>
    </cfRule>
  </conditionalFormatting>
  <conditionalFormatting sqref="M21">
    <cfRule type="cellIs" dxfId="917" priority="892" stopIfTrue="1" operator="equal">
      <formula>""</formula>
    </cfRule>
  </conditionalFormatting>
  <conditionalFormatting sqref="M22">
    <cfRule type="cellIs" dxfId="916" priority="891" stopIfTrue="1" operator="equal">
      <formula>""</formula>
    </cfRule>
  </conditionalFormatting>
  <conditionalFormatting sqref="M22">
    <cfRule type="cellIs" dxfId="915" priority="890" stopIfTrue="1" operator="between">
      <formula>1</formula>
      <formula>2999</formula>
    </cfRule>
  </conditionalFormatting>
  <conditionalFormatting sqref="K22">
    <cfRule type="cellIs" dxfId="914" priority="889" stopIfTrue="1" operator="equal">
      <formula>""</formula>
    </cfRule>
  </conditionalFormatting>
  <conditionalFormatting sqref="K22">
    <cfRule type="cellIs" dxfId="913" priority="888" stopIfTrue="1" operator="between">
      <formula>1</formula>
      <formula>2999</formula>
    </cfRule>
  </conditionalFormatting>
  <conditionalFormatting sqref="M22">
    <cfRule type="cellIs" dxfId="912" priority="887" stopIfTrue="1" operator="equal">
      <formula>""</formula>
    </cfRule>
  </conditionalFormatting>
  <conditionalFormatting sqref="M22">
    <cfRule type="cellIs" dxfId="911" priority="886" stopIfTrue="1" operator="between">
      <formula>1</formula>
      <formula>2999</formula>
    </cfRule>
  </conditionalFormatting>
  <conditionalFormatting sqref="K24:L24">
    <cfRule type="cellIs" dxfId="910" priority="885" stopIfTrue="1" operator="equal">
      <formula>""</formula>
    </cfRule>
  </conditionalFormatting>
  <conditionalFormatting sqref="I24:J24">
    <cfRule type="cellIs" dxfId="909" priority="884" stopIfTrue="1" operator="equal">
      <formula>""</formula>
    </cfRule>
  </conditionalFormatting>
  <conditionalFormatting sqref="I24">
    <cfRule type="cellIs" dxfId="908" priority="883" stopIfTrue="1" operator="between">
      <formula>1</formula>
      <formula>2999</formula>
    </cfRule>
  </conditionalFormatting>
  <conditionalFormatting sqref="C31 K31 C26:G26 J26:L26 C27:D27 G27:L27 D28:L29 G31 M31 I31 C32:D32 G32:I32">
    <cfRule type="cellIs" dxfId="907" priority="882" stopIfTrue="1" operator="equal">
      <formula>""</formula>
    </cfRule>
  </conditionalFormatting>
  <conditionalFormatting sqref="I32">
    <cfRule type="cellIs" dxfId="906" priority="881" stopIfTrue="1" operator="equal">
      <formula>""</formula>
    </cfRule>
  </conditionalFormatting>
  <conditionalFormatting sqref="I32">
    <cfRule type="cellIs" dxfId="905" priority="880" stopIfTrue="1" operator="between">
      <formula>1</formula>
      <formula>2999</formula>
    </cfRule>
  </conditionalFormatting>
  <conditionalFormatting sqref="K32">
    <cfRule type="cellIs" dxfId="904" priority="879" stopIfTrue="1" operator="equal">
      <formula>""</formula>
    </cfRule>
  </conditionalFormatting>
  <conditionalFormatting sqref="K32">
    <cfRule type="cellIs" dxfId="903" priority="878" stopIfTrue="1" operator="between">
      <formula>1</formula>
      <formula>2999</formula>
    </cfRule>
  </conditionalFormatting>
  <conditionalFormatting sqref="C34:H34">
    <cfRule type="cellIs" dxfId="902" priority="877" stopIfTrue="1" operator="equal">
      <formula>""</formula>
    </cfRule>
  </conditionalFormatting>
  <conditionalFormatting sqref="C34 E34 G34">
    <cfRule type="cellIs" dxfId="901" priority="876" stopIfTrue="1" operator="between">
      <formula>1</formula>
      <formula>2999</formula>
    </cfRule>
  </conditionalFormatting>
  <conditionalFormatting sqref="G32:I32">
    <cfRule type="expression" dxfId="900" priority="875" stopIfTrue="1">
      <formula>AND($Q$12&gt;0,$Q$12&lt;3000)</formula>
    </cfRule>
  </conditionalFormatting>
  <conditionalFormatting sqref="M31">
    <cfRule type="cellIs" dxfId="899" priority="874" stopIfTrue="1" operator="equal">
      <formula>""</formula>
    </cfRule>
  </conditionalFormatting>
  <conditionalFormatting sqref="M32">
    <cfRule type="cellIs" dxfId="898" priority="873" stopIfTrue="1" operator="equal">
      <formula>""</formula>
    </cfRule>
  </conditionalFormatting>
  <conditionalFormatting sqref="M32">
    <cfRule type="cellIs" dxfId="897" priority="872" stopIfTrue="1" operator="between">
      <formula>1</formula>
      <formula>2999</formula>
    </cfRule>
  </conditionalFormatting>
  <conditionalFormatting sqref="K32">
    <cfRule type="cellIs" dxfId="896" priority="871" stopIfTrue="1" operator="equal">
      <formula>""</formula>
    </cfRule>
  </conditionalFormatting>
  <conditionalFormatting sqref="K32">
    <cfRule type="cellIs" dxfId="895" priority="870" stopIfTrue="1" operator="between">
      <formula>1</formula>
      <formula>2999</formula>
    </cfRule>
  </conditionalFormatting>
  <conditionalFormatting sqref="M32">
    <cfRule type="cellIs" dxfId="894" priority="869" stopIfTrue="1" operator="equal">
      <formula>""</formula>
    </cfRule>
  </conditionalFormatting>
  <conditionalFormatting sqref="M32">
    <cfRule type="cellIs" dxfId="893" priority="868" stopIfTrue="1" operator="between">
      <formula>1</formula>
      <formula>2999</formula>
    </cfRule>
  </conditionalFormatting>
  <conditionalFormatting sqref="K34:L34">
    <cfRule type="cellIs" dxfId="892" priority="867" stopIfTrue="1" operator="equal">
      <formula>""</formula>
    </cfRule>
  </conditionalFormatting>
  <conditionalFormatting sqref="I34:J34">
    <cfRule type="cellIs" dxfId="891" priority="866" stopIfTrue="1" operator="equal">
      <formula>""</formula>
    </cfRule>
  </conditionalFormatting>
  <conditionalFormatting sqref="I34">
    <cfRule type="cellIs" dxfId="890" priority="865" stopIfTrue="1" operator="between">
      <formula>1</formula>
      <formula>2999</formula>
    </cfRule>
  </conditionalFormatting>
  <conditionalFormatting sqref="C41 K41 C36:G36 J36:L36 C37:D37 G37:L37 D38:L39 G41 M41 I41 C42:D42 G42:I42">
    <cfRule type="cellIs" dxfId="889" priority="864" stopIfTrue="1" operator="equal">
      <formula>""</formula>
    </cfRule>
  </conditionalFormatting>
  <conditionalFormatting sqref="I42">
    <cfRule type="cellIs" dxfId="888" priority="863" stopIfTrue="1" operator="equal">
      <formula>""</formula>
    </cfRule>
  </conditionalFormatting>
  <conditionalFormatting sqref="I42">
    <cfRule type="cellIs" dxfId="887" priority="862" stopIfTrue="1" operator="between">
      <formula>1</formula>
      <formula>2999</formula>
    </cfRule>
  </conditionalFormatting>
  <conditionalFormatting sqref="K42">
    <cfRule type="cellIs" dxfId="886" priority="861" stopIfTrue="1" operator="equal">
      <formula>""</formula>
    </cfRule>
  </conditionalFormatting>
  <conditionalFormatting sqref="K42">
    <cfRule type="cellIs" dxfId="885" priority="860" stopIfTrue="1" operator="between">
      <formula>1</formula>
      <formula>2999</formula>
    </cfRule>
  </conditionalFormatting>
  <conditionalFormatting sqref="C44:H44">
    <cfRule type="cellIs" dxfId="884" priority="859" stopIfTrue="1" operator="equal">
      <formula>""</formula>
    </cfRule>
  </conditionalFormatting>
  <conditionalFormatting sqref="C44 E44 G44">
    <cfRule type="cellIs" dxfId="883" priority="858" stopIfTrue="1" operator="between">
      <formula>1</formula>
      <formula>2999</formula>
    </cfRule>
  </conditionalFormatting>
  <conditionalFormatting sqref="G42:I42">
    <cfRule type="expression" dxfId="882" priority="857" stopIfTrue="1">
      <formula>AND($Q$12&gt;0,$Q$12&lt;3000)</formula>
    </cfRule>
  </conditionalFormatting>
  <conditionalFormatting sqref="M41">
    <cfRule type="cellIs" dxfId="881" priority="856" stopIfTrue="1" operator="equal">
      <formula>""</formula>
    </cfRule>
  </conditionalFormatting>
  <conditionalFormatting sqref="M42">
    <cfRule type="cellIs" dxfId="880" priority="855" stopIfTrue="1" operator="equal">
      <formula>""</formula>
    </cfRule>
  </conditionalFormatting>
  <conditionalFormatting sqref="M42">
    <cfRule type="cellIs" dxfId="879" priority="854" stopIfTrue="1" operator="between">
      <formula>1</formula>
      <formula>2999</formula>
    </cfRule>
  </conditionalFormatting>
  <conditionalFormatting sqref="K42">
    <cfRule type="cellIs" dxfId="878" priority="853" stopIfTrue="1" operator="equal">
      <formula>""</formula>
    </cfRule>
  </conditionalFormatting>
  <conditionalFormatting sqref="K42">
    <cfRule type="cellIs" dxfId="877" priority="852" stopIfTrue="1" operator="between">
      <formula>1</formula>
      <formula>2999</formula>
    </cfRule>
  </conditionalFormatting>
  <conditionalFormatting sqref="M42">
    <cfRule type="cellIs" dxfId="876" priority="851" stopIfTrue="1" operator="equal">
      <formula>""</formula>
    </cfRule>
  </conditionalFormatting>
  <conditionalFormatting sqref="M42">
    <cfRule type="cellIs" dxfId="875" priority="850" stopIfTrue="1" operator="between">
      <formula>1</formula>
      <formula>2999</formula>
    </cfRule>
  </conditionalFormatting>
  <conditionalFormatting sqref="K44:L44">
    <cfRule type="cellIs" dxfId="874" priority="849" stopIfTrue="1" operator="equal">
      <formula>""</formula>
    </cfRule>
  </conditionalFormatting>
  <conditionalFormatting sqref="I44:J44">
    <cfRule type="cellIs" dxfId="873" priority="848" stopIfTrue="1" operator="equal">
      <formula>""</formula>
    </cfRule>
  </conditionalFormatting>
  <conditionalFormatting sqref="I44">
    <cfRule type="cellIs" dxfId="872" priority="847" stopIfTrue="1" operator="between">
      <formula>1</formula>
      <formula>2999</formula>
    </cfRule>
  </conditionalFormatting>
  <conditionalFormatting sqref="C51 K51 C46:G46 J46:L46 C47:D47 G47:L47 D48:L49 G51 M51 I51 C52:D52 G52:I52">
    <cfRule type="cellIs" dxfId="871" priority="846" stopIfTrue="1" operator="equal">
      <formula>""</formula>
    </cfRule>
  </conditionalFormatting>
  <conditionalFormatting sqref="I52">
    <cfRule type="cellIs" dxfId="870" priority="845" stopIfTrue="1" operator="equal">
      <formula>""</formula>
    </cfRule>
  </conditionalFormatting>
  <conditionalFormatting sqref="I52">
    <cfRule type="cellIs" dxfId="869" priority="844" stopIfTrue="1" operator="between">
      <formula>1</formula>
      <formula>2999</formula>
    </cfRule>
  </conditionalFormatting>
  <conditionalFormatting sqref="K52">
    <cfRule type="cellIs" dxfId="868" priority="843" stopIfTrue="1" operator="equal">
      <formula>""</formula>
    </cfRule>
  </conditionalFormatting>
  <conditionalFormatting sqref="K52">
    <cfRule type="cellIs" dxfId="867" priority="842" stopIfTrue="1" operator="between">
      <formula>1</formula>
      <formula>2999</formula>
    </cfRule>
  </conditionalFormatting>
  <conditionalFormatting sqref="C54:H54">
    <cfRule type="cellIs" dxfId="866" priority="841" stopIfTrue="1" operator="equal">
      <formula>""</formula>
    </cfRule>
  </conditionalFormatting>
  <conditionalFormatting sqref="C54 E54 G54">
    <cfRule type="cellIs" dxfId="865" priority="840" stopIfTrue="1" operator="between">
      <formula>1</formula>
      <formula>2999</formula>
    </cfRule>
  </conditionalFormatting>
  <conditionalFormatting sqref="G52:I52">
    <cfRule type="expression" dxfId="864" priority="839" stopIfTrue="1">
      <formula>AND($Q$12&gt;0,$Q$12&lt;3000)</formula>
    </cfRule>
  </conditionalFormatting>
  <conditionalFormatting sqref="M51">
    <cfRule type="cellIs" dxfId="863" priority="838" stopIfTrue="1" operator="equal">
      <formula>""</formula>
    </cfRule>
  </conditionalFormatting>
  <conditionalFormatting sqref="M52">
    <cfRule type="cellIs" dxfId="862" priority="837" stopIfTrue="1" operator="equal">
      <formula>""</formula>
    </cfRule>
  </conditionalFormatting>
  <conditionalFormatting sqref="M52">
    <cfRule type="cellIs" dxfId="861" priority="836" stopIfTrue="1" operator="between">
      <formula>1</formula>
      <formula>2999</formula>
    </cfRule>
  </conditionalFormatting>
  <conditionalFormatting sqref="K52">
    <cfRule type="cellIs" dxfId="860" priority="835" stopIfTrue="1" operator="equal">
      <formula>""</formula>
    </cfRule>
  </conditionalFormatting>
  <conditionalFormatting sqref="K52">
    <cfRule type="cellIs" dxfId="859" priority="834" stopIfTrue="1" operator="between">
      <formula>1</formula>
      <formula>2999</formula>
    </cfRule>
  </conditionalFormatting>
  <conditionalFormatting sqref="M52">
    <cfRule type="cellIs" dxfId="858" priority="833" stopIfTrue="1" operator="equal">
      <formula>""</formula>
    </cfRule>
  </conditionalFormatting>
  <conditionalFormatting sqref="M52">
    <cfRule type="cellIs" dxfId="857" priority="832" stopIfTrue="1" operator="between">
      <formula>1</formula>
      <formula>2999</formula>
    </cfRule>
  </conditionalFormatting>
  <conditionalFormatting sqref="K54:L54">
    <cfRule type="cellIs" dxfId="856" priority="831" stopIfTrue="1" operator="equal">
      <formula>""</formula>
    </cfRule>
  </conditionalFormatting>
  <conditionalFormatting sqref="I54:J54">
    <cfRule type="cellIs" dxfId="855" priority="830" stopIfTrue="1" operator="equal">
      <formula>""</formula>
    </cfRule>
  </conditionalFormatting>
  <conditionalFormatting sqref="I54">
    <cfRule type="cellIs" dxfId="854" priority="829" stopIfTrue="1" operator="between">
      <formula>1</formula>
      <formula>2999</formula>
    </cfRule>
  </conditionalFormatting>
  <conditionalFormatting sqref="C61 K61 C56:G56 J56:L56 C57:D57 G57:L57 D58:L59 G61 M61 I61 C62:D62 G62:I62">
    <cfRule type="cellIs" dxfId="853" priority="828" stopIfTrue="1" operator="equal">
      <formula>""</formula>
    </cfRule>
  </conditionalFormatting>
  <conditionalFormatting sqref="I62">
    <cfRule type="cellIs" dxfId="852" priority="827" stopIfTrue="1" operator="equal">
      <formula>""</formula>
    </cfRule>
  </conditionalFormatting>
  <conditionalFormatting sqref="I62">
    <cfRule type="cellIs" dxfId="851" priority="826" stopIfTrue="1" operator="between">
      <formula>1</formula>
      <formula>2999</formula>
    </cfRule>
  </conditionalFormatting>
  <conditionalFormatting sqref="K62">
    <cfRule type="cellIs" dxfId="850" priority="825" stopIfTrue="1" operator="equal">
      <formula>""</formula>
    </cfRule>
  </conditionalFormatting>
  <conditionalFormatting sqref="K62">
    <cfRule type="cellIs" dxfId="849" priority="824" stopIfTrue="1" operator="between">
      <formula>1</formula>
      <formula>2999</formula>
    </cfRule>
  </conditionalFormatting>
  <conditionalFormatting sqref="C64:H64">
    <cfRule type="cellIs" dxfId="848" priority="823" stopIfTrue="1" operator="equal">
      <formula>""</formula>
    </cfRule>
  </conditionalFormatting>
  <conditionalFormatting sqref="C64 E64 G64">
    <cfRule type="cellIs" dxfId="847" priority="822" stopIfTrue="1" operator="between">
      <formula>1</formula>
      <formula>2999</formula>
    </cfRule>
  </conditionalFormatting>
  <conditionalFormatting sqref="G62:I62">
    <cfRule type="expression" dxfId="846" priority="821" stopIfTrue="1">
      <formula>AND($Q$12&gt;0,$Q$12&lt;3000)</formula>
    </cfRule>
  </conditionalFormatting>
  <conditionalFormatting sqref="M61">
    <cfRule type="cellIs" dxfId="845" priority="820" stopIfTrue="1" operator="equal">
      <formula>""</formula>
    </cfRule>
  </conditionalFormatting>
  <conditionalFormatting sqref="M62">
    <cfRule type="cellIs" dxfId="844" priority="819" stopIfTrue="1" operator="equal">
      <formula>""</formula>
    </cfRule>
  </conditionalFormatting>
  <conditionalFormatting sqref="M62">
    <cfRule type="cellIs" dxfId="843" priority="818" stopIfTrue="1" operator="between">
      <formula>1</formula>
      <formula>2999</formula>
    </cfRule>
  </conditionalFormatting>
  <conditionalFormatting sqref="K62">
    <cfRule type="cellIs" dxfId="842" priority="817" stopIfTrue="1" operator="equal">
      <formula>""</formula>
    </cfRule>
  </conditionalFormatting>
  <conditionalFormatting sqref="K62">
    <cfRule type="cellIs" dxfId="841" priority="816" stopIfTrue="1" operator="between">
      <formula>1</formula>
      <formula>2999</formula>
    </cfRule>
  </conditionalFormatting>
  <conditionalFormatting sqref="M62">
    <cfRule type="cellIs" dxfId="840" priority="815" stopIfTrue="1" operator="equal">
      <formula>""</formula>
    </cfRule>
  </conditionalFormatting>
  <conditionalFormatting sqref="M62">
    <cfRule type="cellIs" dxfId="839" priority="814" stopIfTrue="1" operator="between">
      <formula>1</formula>
      <formula>2999</formula>
    </cfRule>
  </conditionalFormatting>
  <conditionalFormatting sqref="K64:L64">
    <cfRule type="cellIs" dxfId="838" priority="813" stopIfTrue="1" operator="equal">
      <formula>""</formula>
    </cfRule>
  </conditionalFormatting>
  <conditionalFormatting sqref="I64:J64">
    <cfRule type="cellIs" dxfId="837" priority="812" stopIfTrue="1" operator="equal">
      <formula>""</formula>
    </cfRule>
  </conditionalFormatting>
  <conditionalFormatting sqref="I64">
    <cfRule type="cellIs" dxfId="836" priority="811" stopIfTrue="1" operator="between">
      <formula>1</formula>
      <formula>2999</formula>
    </cfRule>
  </conditionalFormatting>
  <conditionalFormatting sqref="C71 K71 C66:G66 J66:L66 C67:D67 G67:L67 D68:L69 G71 M71 I71 C72:D72 G72:I72">
    <cfRule type="cellIs" dxfId="835" priority="810" stopIfTrue="1" operator="equal">
      <formula>""</formula>
    </cfRule>
  </conditionalFormatting>
  <conditionalFormatting sqref="I72">
    <cfRule type="cellIs" dxfId="834" priority="809" stopIfTrue="1" operator="equal">
      <formula>""</formula>
    </cfRule>
  </conditionalFormatting>
  <conditionalFormatting sqref="I72">
    <cfRule type="cellIs" dxfId="833" priority="808" stopIfTrue="1" operator="between">
      <formula>1</formula>
      <formula>2999</formula>
    </cfRule>
  </conditionalFormatting>
  <conditionalFormatting sqref="K72">
    <cfRule type="cellIs" dxfId="832" priority="807" stopIfTrue="1" operator="equal">
      <formula>""</formula>
    </cfRule>
  </conditionalFormatting>
  <conditionalFormatting sqref="K72">
    <cfRule type="cellIs" dxfId="831" priority="806" stopIfTrue="1" operator="between">
      <formula>1</formula>
      <formula>2999</formula>
    </cfRule>
  </conditionalFormatting>
  <conditionalFormatting sqref="C74:H74">
    <cfRule type="cellIs" dxfId="830" priority="805" stopIfTrue="1" operator="equal">
      <formula>""</formula>
    </cfRule>
  </conditionalFormatting>
  <conditionalFormatting sqref="C74 E74 G74">
    <cfRule type="cellIs" dxfId="829" priority="804" stopIfTrue="1" operator="between">
      <formula>1</formula>
      <formula>2999</formula>
    </cfRule>
  </conditionalFormatting>
  <conditionalFormatting sqref="G72:I72">
    <cfRule type="expression" dxfId="828" priority="803" stopIfTrue="1">
      <formula>AND($Q$12&gt;0,$Q$12&lt;3000)</formula>
    </cfRule>
  </conditionalFormatting>
  <conditionalFormatting sqref="M71">
    <cfRule type="cellIs" dxfId="827" priority="802" stopIfTrue="1" operator="equal">
      <formula>""</formula>
    </cfRule>
  </conditionalFormatting>
  <conditionalFormatting sqref="M72">
    <cfRule type="cellIs" dxfId="826" priority="801" stopIfTrue="1" operator="equal">
      <formula>""</formula>
    </cfRule>
  </conditionalFormatting>
  <conditionalFormatting sqref="M72">
    <cfRule type="cellIs" dxfId="825" priority="800" stopIfTrue="1" operator="between">
      <formula>1</formula>
      <formula>2999</formula>
    </cfRule>
  </conditionalFormatting>
  <conditionalFormatting sqref="K72">
    <cfRule type="cellIs" dxfId="824" priority="799" stopIfTrue="1" operator="equal">
      <formula>""</formula>
    </cfRule>
  </conditionalFormatting>
  <conditionalFormatting sqref="K72">
    <cfRule type="cellIs" dxfId="823" priority="798" stopIfTrue="1" operator="between">
      <formula>1</formula>
      <formula>2999</formula>
    </cfRule>
  </conditionalFormatting>
  <conditionalFormatting sqref="M72">
    <cfRule type="cellIs" dxfId="822" priority="797" stopIfTrue="1" operator="equal">
      <formula>""</formula>
    </cfRule>
  </conditionalFormatting>
  <conditionalFormatting sqref="M72">
    <cfRule type="cellIs" dxfId="821" priority="796" stopIfTrue="1" operator="between">
      <formula>1</formula>
      <formula>2999</formula>
    </cfRule>
  </conditionalFormatting>
  <conditionalFormatting sqref="K74:L74">
    <cfRule type="cellIs" dxfId="820" priority="795" stopIfTrue="1" operator="equal">
      <formula>""</formula>
    </cfRule>
  </conditionalFormatting>
  <conditionalFormatting sqref="I74:J74">
    <cfRule type="cellIs" dxfId="819" priority="794" stopIfTrue="1" operator="equal">
      <formula>""</formula>
    </cfRule>
  </conditionalFormatting>
  <conditionalFormatting sqref="I74">
    <cfRule type="cellIs" dxfId="818" priority="793" stopIfTrue="1" operator="between">
      <formula>1</formula>
      <formula>2999</formula>
    </cfRule>
  </conditionalFormatting>
  <conditionalFormatting sqref="C81 K81 C76:G76 J76:L76 C77:D77 G77:L77 D78:L79 G81 M81 I81 C82:D82 G82:I82">
    <cfRule type="cellIs" dxfId="817" priority="774" stopIfTrue="1" operator="equal">
      <formula>""</formula>
    </cfRule>
  </conditionalFormatting>
  <conditionalFormatting sqref="I82">
    <cfRule type="cellIs" dxfId="816" priority="773" stopIfTrue="1" operator="equal">
      <formula>""</formula>
    </cfRule>
  </conditionalFormatting>
  <conditionalFormatting sqref="I82">
    <cfRule type="cellIs" dxfId="815" priority="772" stopIfTrue="1" operator="between">
      <formula>1</formula>
      <formula>2999</formula>
    </cfRule>
  </conditionalFormatting>
  <conditionalFormatting sqref="K82">
    <cfRule type="cellIs" dxfId="814" priority="771" stopIfTrue="1" operator="equal">
      <formula>""</formula>
    </cfRule>
  </conditionalFormatting>
  <conditionalFormatting sqref="K82">
    <cfRule type="cellIs" dxfId="813" priority="770" stopIfTrue="1" operator="between">
      <formula>1</formula>
      <formula>2999</formula>
    </cfRule>
  </conditionalFormatting>
  <conditionalFormatting sqref="C84:H84">
    <cfRule type="cellIs" dxfId="812" priority="769" stopIfTrue="1" operator="equal">
      <formula>""</formula>
    </cfRule>
  </conditionalFormatting>
  <conditionalFormatting sqref="C84 E84 G84">
    <cfRule type="cellIs" dxfId="811" priority="768" stopIfTrue="1" operator="between">
      <formula>1</formula>
      <formula>2999</formula>
    </cfRule>
  </conditionalFormatting>
  <conditionalFormatting sqref="G82:I82">
    <cfRule type="expression" dxfId="810" priority="767" stopIfTrue="1">
      <formula>AND($Q$12&gt;0,$Q$12&lt;3000)</formula>
    </cfRule>
  </conditionalFormatting>
  <conditionalFormatting sqref="M81">
    <cfRule type="cellIs" dxfId="809" priority="766" stopIfTrue="1" operator="equal">
      <formula>""</formula>
    </cfRule>
  </conditionalFormatting>
  <conditionalFormatting sqref="M82">
    <cfRule type="cellIs" dxfId="808" priority="765" stopIfTrue="1" operator="equal">
      <formula>""</formula>
    </cfRule>
  </conditionalFormatting>
  <conditionalFormatting sqref="M82">
    <cfRule type="cellIs" dxfId="807" priority="764" stopIfTrue="1" operator="between">
      <formula>1</formula>
      <formula>2999</formula>
    </cfRule>
  </conditionalFormatting>
  <conditionalFormatting sqref="K82">
    <cfRule type="cellIs" dxfId="806" priority="763" stopIfTrue="1" operator="equal">
      <formula>""</formula>
    </cfRule>
  </conditionalFormatting>
  <conditionalFormatting sqref="K82">
    <cfRule type="cellIs" dxfId="805" priority="762" stopIfTrue="1" operator="between">
      <formula>1</formula>
      <formula>2999</formula>
    </cfRule>
  </conditionalFormatting>
  <conditionalFormatting sqref="M82">
    <cfRule type="cellIs" dxfId="804" priority="761" stopIfTrue="1" operator="equal">
      <formula>""</formula>
    </cfRule>
  </conditionalFormatting>
  <conditionalFormatting sqref="M82">
    <cfRule type="cellIs" dxfId="803" priority="760" stopIfTrue="1" operator="between">
      <formula>1</formula>
      <formula>2999</formula>
    </cfRule>
  </conditionalFormatting>
  <conditionalFormatting sqref="K84:L84">
    <cfRule type="cellIs" dxfId="802" priority="759" stopIfTrue="1" operator="equal">
      <formula>""</formula>
    </cfRule>
  </conditionalFormatting>
  <conditionalFormatting sqref="I84:J84">
    <cfRule type="cellIs" dxfId="801" priority="758" stopIfTrue="1" operator="equal">
      <formula>""</formula>
    </cfRule>
  </conditionalFormatting>
  <conditionalFormatting sqref="I84">
    <cfRule type="cellIs" dxfId="800" priority="757" stopIfTrue="1" operator="between">
      <formula>1</formula>
      <formula>2999</formula>
    </cfRule>
  </conditionalFormatting>
  <conditionalFormatting sqref="C91 K91 C86:G86 J86:L86 C87:D87 G87:L87 D88:L89 G91 M91 I91 C92:D92 G92:I92">
    <cfRule type="cellIs" dxfId="799" priority="756" stopIfTrue="1" operator="equal">
      <formula>""</formula>
    </cfRule>
  </conditionalFormatting>
  <conditionalFormatting sqref="I92">
    <cfRule type="cellIs" dxfId="798" priority="755" stopIfTrue="1" operator="equal">
      <formula>""</formula>
    </cfRule>
  </conditionalFormatting>
  <conditionalFormatting sqref="I92">
    <cfRule type="cellIs" dxfId="797" priority="754" stopIfTrue="1" operator="between">
      <formula>1</formula>
      <formula>2999</formula>
    </cfRule>
  </conditionalFormatting>
  <conditionalFormatting sqref="K92">
    <cfRule type="cellIs" dxfId="796" priority="753" stopIfTrue="1" operator="equal">
      <formula>""</formula>
    </cfRule>
  </conditionalFormatting>
  <conditionalFormatting sqref="K92">
    <cfRule type="cellIs" dxfId="795" priority="752" stopIfTrue="1" operator="between">
      <formula>1</formula>
      <formula>2999</formula>
    </cfRule>
  </conditionalFormatting>
  <conditionalFormatting sqref="C94:H94">
    <cfRule type="cellIs" dxfId="794" priority="751" stopIfTrue="1" operator="equal">
      <formula>""</formula>
    </cfRule>
  </conditionalFormatting>
  <conditionalFormatting sqref="C94 E94 G94">
    <cfRule type="cellIs" dxfId="793" priority="750" stopIfTrue="1" operator="between">
      <formula>1</formula>
      <formula>2999</formula>
    </cfRule>
  </conditionalFormatting>
  <conditionalFormatting sqref="G92:I92">
    <cfRule type="expression" dxfId="792" priority="749" stopIfTrue="1">
      <formula>AND($Q$12&gt;0,$Q$12&lt;3000)</formula>
    </cfRule>
  </conditionalFormatting>
  <conditionalFormatting sqref="M91">
    <cfRule type="cellIs" dxfId="791" priority="748" stopIfTrue="1" operator="equal">
      <formula>""</formula>
    </cfRule>
  </conditionalFormatting>
  <conditionalFormatting sqref="M92">
    <cfRule type="cellIs" dxfId="790" priority="747" stopIfTrue="1" operator="equal">
      <formula>""</formula>
    </cfRule>
  </conditionalFormatting>
  <conditionalFormatting sqref="M92">
    <cfRule type="cellIs" dxfId="789" priority="746" stopIfTrue="1" operator="between">
      <formula>1</formula>
      <formula>2999</formula>
    </cfRule>
  </conditionalFormatting>
  <conditionalFormatting sqref="K92">
    <cfRule type="cellIs" dxfId="788" priority="745" stopIfTrue="1" operator="equal">
      <formula>""</formula>
    </cfRule>
  </conditionalFormatting>
  <conditionalFormatting sqref="K92">
    <cfRule type="cellIs" dxfId="787" priority="744" stopIfTrue="1" operator="between">
      <formula>1</formula>
      <formula>2999</formula>
    </cfRule>
  </conditionalFormatting>
  <conditionalFormatting sqref="M92">
    <cfRule type="cellIs" dxfId="786" priority="743" stopIfTrue="1" operator="equal">
      <formula>""</formula>
    </cfRule>
  </conditionalFormatting>
  <conditionalFormatting sqref="M92">
    <cfRule type="cellIs" dxfId="785" priority="742" stopIfTrue="1" operator="between">
      <formula>1</formula>
      <formula>2999</formula>
    </cfRule>
  </conditionalFormatting>
  <conditionalFormatting sqref="K94:L94">
    <cfRule type="cellIs" dxfId="784" priority="741" stopIfTrue="1" operator="equal">
      <formula>""</formula>
    </cfRule>
  </conditionalFormatting>
  <conditionalFormatting sqref="I94:J94">
    <cfRule type="cellIs" dxfId="783" priority="740" stopIfTrue="1" operator="equal">
      <formula>""</formula>
    </cfRule>
  </conditionalFormatting>
  <conditionalFormatting sqref="I94">
    <cfRule type="cellIs" dxfId="782" priority="739" stopIfTrue="1" operator="between">
      <formula>1</formula>
      <formula>2999</formula>
    </cfRule>
  </conditionalFormatting>
  <conditionalFormatting sqref="C101 K101 C96:G96 J96:L96 C97:D97 G97:L97 D98:L99 G101 M101 I101 C102:D102 G102:I102">
    <cfRule type="cellIs" dxfId="781" priority="738" stopIfTrue="1" operator="equal">
      <formula>""</formula>
    </cfRule>
  </conditionalFormatting>
  <conditionalFormatting sqref="I102">
    <cfRule type="cellIs" dxfId="780" priority="737" stopIfTrue="1" operator="equal">
      <formula>""</formula>
    </cfRule>
  </conditionalFormatting>
  <conditionalFormatting sqref="I102">
    <cfRule type="cellIs" dxfId="779" priority="736" stopIfTrue="1" operator="between">
      <formula>1</formula>
      <formula>2999</formula>
    </cfRule>
  </conditionalFormatting>
  <conditionalFormatting sqref="K102">
    <cfRule type="cellIs" dxfId="778" priority="735" stopIfTrue="1" operator="equal">
      <formula>""</formula>
    </cfRule>
  </conditionalFormatting>
  <conditionalFormatting sqref="K102">
    <cfRule type="cellIs" dxfId="777" priority="734" stopIfTrue="1" operator="between">
      <formula>1</formula>
      <formula>2999</formula>
    </cfRule>
  </conditionalFormatting>
  <conditionalFormatting sqref="C104:H104">
    <cfRule type="cellIs" dxfId="776" priority="733" stopIfTrue="1" operator="equal">
      <formula>""</formula>
    </cfRule>
  </conditionalFormatting>
  <conditionalFormatting sqref="C104 E104 G104">
    <cfRule type="cellIs" dxfId="775" priority="732" stopIfTrue="1" operator="between">
      <formula>1</formula>
      <formula>2999</formula>
    </cfRule>
  </conditionalFormatting>
  <conditionalFormatting sqref="G102:I102">
    <cfRule type="expression" dxfId="774" priority="731" stopIfTrue="1">
      <formula>AND($Q$12&gt;0,$Q$12&lt;3000)</formula>
    </cfRule>
  </conditionalFormatting>
  <conditionalFormatting sqref="M101">
    <cfRule type="cellIs" dxfId="773" priority="730" stopIfTrue="1" operator="equal">
      <formula>""</formula>
    </cfRule>
  </conditionalFormatting>
  <conditionalFormatting sqref="M102">
    <cfRule type="cellIs" dxfId="772" priority="729" stopIfTrue="1" operator="equal">
      <formula>""</formula>
    </cfRule>
  </conditionalFormatting>
  <conditionalFormatting sqref="M102">
    <cfRule type="cellIs" dxfId="771" priority="728" stopIfTrue="1" operator="between">
      <formula>1</formula>
      <formula>2999</formula>
    </cfRule>
  </conditionalFormatting>
  <conditionalFormatting sqref="K102">
    <cfRule type="cellIs" dxfId="770" priority="727" stopIfTrue="1" operator="equal">
      <formula>""</formula>
    </cfRule>
  </conditionalFormatting>
  <conditionalFormatting sqref="K102">
    <cfRule type="cellIs" dxfId="769" priority="726" stopIfTrue="1" operator="between">
      <formula>1</formula>
      <formula>2999</formula>
    </cfRule>
  </conditionalFormatting>
  <conditionalFormatting sqref="M102">
    <cfRule type="cellIs" dxfId="768" priority="725" stopIfTrue="1" operator="equal">
      <formula>""</formula>
    </cfRule>
  </conditionalFormatting>
  <conditionalFormatting sqref="M102">
    <cfRule type="cellIs" dxfId="767" priority="724" stopIfTrue="1" operator="between">
      <formula>1</formula>
      <formula>2999</formula>
    </cfRule>
  </conditionalFormatting>
  <conditionalFormatting sqref="K104:L104">
    <cfRule type="cellIs" dxfId="766" priority="723" stopIfTrue="1" operator="equal">
      <formula>""</formula>
    </cfRule>
  </conditionalFormatting>
  <conditionalFormatting sqref="I104:J104">
    <cfRule type="cellIs" dxfId="765" priority="722" stopIfTrue="1" operator="equal">
      <formula>""</formula>
    </cfRule>
  </conditionalFormatting>
  <conditionalFormatting sqref="I104">
    <cfRule type="cellIs" dxfId="764" priority="721" stopIfTrue="1" operator="between">
      <formula>1</formula>
      <formula>2999</formula>
    </cfRule>
  </conditionalFormatting>
  <conditionalFormatting sqref="C111 K111 C106:G106 J106:L106 C107:D107 G107:L107 D108:L109 G111 M111 I111 C112:D112 G112:I112">
    <cfRule type="cellIs" dxfId="763" priority="720" stopIfTrue="1" operator="equal">
      <formula>""</formula>
    </cfRule>
  </conditionalFormatting>
  <conditionalFormatting sqref="I112">
    <cfRule type="cellIs" dxfId="762" priority="719" stopIfTrue="1" operator="equal">
      <formula>""</formula>
    </cfRule>
  </conditionalFormatting>
  <conditionalFormatting sqref="I112">
    <cfRule type="cellIs" dxfId="761" priority="718" stopIfTrue="1" operator="between">
      <formula>1</formula>
      <formula>2999</formula>
    </cfRule>
  </conditionalFormatting>
  <conditionalFormatting sqref="K112">
    <cfRule type="cellIs" dxfId="760" priority="717" stopIfTrue="1" operator="equal">
      <formula>""</formula>
    </cfRule>
  </conditionalFormatting>
  <conditionalFormatting sqref="K112">
    <cfRule type="cellIs" dxfId="759" priority="716" stopIfTrue="1" operator="between">
      <formula>1</formula>
      <formula>2999</formula>
    </cfRule>
  </conditionalFormatting>
  <conditionalFormatting sqref="C114:H114">
    <cfRule type="cellIs" dxfId="758" priority="715" stopIfTrue="1" operator="equal">
      <formula>""</formula>
    </cfRule>
  </conditionalFormatting>
  <conditionalFormatting sqref="C114 E114 G114">
    <cfRule type="cellIs" dxfId="757" priority="714" stopIfTrue="1" operator="between">
      <formula>1</formula>
      <formula>2999</formula>
    </cfRule>
  </conditionalFormatting>
  <conditionalFormatting sqref="G112:I112">
    <cfRule type="expression" dxfId="756" priority="713" stopIfTrue="1">
      <formula>AND($Q$12&gt;0,$Q$12&lt;3000)</formula>
    </cfRule>
  </conditionalFormatting>
  <conditionalFormatting sqref="M111">
    <cfRule type="cellIs" dxfId="755" priority="712" stopIfTrue="1" operator="equal">
      <formula>""</formula>
    </cfRule>
  </conditionalFormatting>
  <conditionalFormatting sqref="M112">
    <cfRule type="cellIs" dxfId="754" priority="711" stopIfTrue="1" operator="equal">
      <formula>""</formula>
    </cfRule>
  </conditionalFormatting>
  <conditionalFormatting sqref="M112">
    <cfRule type="cellIs" dxfId="753" priority="710" stopIfTrue="1" operator="between">
      <formula>1</formula>
      <formula>2999</formula>
    </cfRule>
  </conditionalFormatting>
  <conditionalFormatting sqref="K112">
    <cfRule type="cellIs" dxfId="752" priority="709" stopIfTrue="1" operator="equal">
      <formula>""</formula>
    </cfRule>
  </conditionalFormatting>
  <conditionalFormatting sqref="K112">
    <cfRule type="cellIs" dxfId="751" priority="708" stopIfTrue="1" operator="between">
      <formula>1</formula>
      <formula>2999</formula>
    </cfRule>
  </conditionalFormatting>
  <conditionalFormatting sqref="M112">
    <cfRule type="cellIs" dxfId="750" priority="707" stopIfTrue="1" operator="equal">
      <formula>""</formula>
    </cfRule>
  </conditionalFormatting>
  <conditionalFormatting sqref="M112">
    <cfRule type="cellIs" dxfId="749" priority="706" stopIfTrue="1" operator="between">
      <formula>1</formula>
      <formula>2999</formula>
    </cfRule>
  </conditionalFormatting>
  <conditionalFormatting sqref="K114:L114">
    <cfRule type="cellIs" dxfId="748" priority="705" stopIfTrue="1" operator="equal">
      <formula>""</formula>
    </cfRule>
  </conditionalFormatting>
  <conditionalFormatting sqref="I114:J114">
    <cfRule type="cellIs" dxfId="747" priority="704" stopIfTrue="1" operator="equal">
      <formula>""</formula>
    </cfRule>
  </conditionalFormatting>
  <conditionalFormatting sqref="I114">
    <cfRule type="cellIs" dxfId="746" priority="703" stopIfTrue="1" operator="between">
      <formula>1</formula>
      <formula>2999</formula>
    </cfRule>
  </conditionalFormatting>
  <conditionalFormatting sqref="C121 K121 C116:G116 J116:L116 C117:D117 G117:L117 D118:L119 G121 M121 I121 C122:D122 G122:I122">
    <cfRule type="cellIs" dxfId="745" priority="702" stopIfTrue="1" operator="equal">
      <formula>""</formula>
    </cfRule>
  </conditionalFormatting>
  <conditionalFormatting sqref="I122">
    <cfRule type="cellIs" dxfId="744" priority="701" stopIfTrue="1" operator="equal">
      <formula>""</formula>
    </cfRule>
  </conditionalFormatting>
  <conditionalFormatting sqref="I122">
    <cfRule type="cellIs" dxfId="743" priority="700" stopIfTrue="1" operator="between">
      <formula>1</formula>
      <formula>2999</formula>
    </cfRule>
  </conditionalFormatting>
  <conditionalFormatting sqref="K122">
    <cfRule type="cellIs" dxfId="742" priority="699" stopIfTrue="1" operator="equal">
      <formula>""</formula>
    </cfRule>
  </conditionalFormatting>
  <conditionalFormatting sqref="K122">
    <cfRule type="cellIs" dxfId="741" priority="698" stopIfTrue="1" operator="between">
      <formula>1</formula>
      <formula>2999</formula>
    </cfRule>
  </conditionalFormatting>
  <conditionalFormatting sqref="C124:H124">
    <cfRule type="cellIs" dxfId="740" priority="697" stopIfTrue="1" operator="equal">
      <formula>""</formula>
    </cfRule>
  </conditionalFormatting>
  <conditionalFormatting sqref="C124 E124 G124">
    <cfRule type="cellIs" dxfId="739" priority="696" stopIfTrue="1" operator="between">
      <formula>1</formula>
      <formula>2999</formula>
    </cfRule>
  </conditionalFormatting>
  <conditionalFormatting sqref="G122:I122">
    <cfRule type="expression" dxfId="738" priority="695" stopIfTrue="1">
      <formula>AND($Q$12&gt;0,$Q$12&lt;3000)</formula>
    </cfRule>
  </conditionalFormatting>
  <conditionalFormatting sqref="M121">
    <cfRule type="cellIs" dxfId="737" priority="694" stopIfTrue="1" operator="equal">
      <formula>""</formula>
    </cfRule>
  </conditionalFormatting>
  <conditionalFormatting sqref="M122">
    <cfRule type="cellIs" dxfId="736" priority="693" stopIfTrue="1" operator="equal">
      <formula>""</formula>
    </cfRule>
  </conditionalFormatting>
  <conditionalFormatting sqref="M122">
    <cfRule type="cellIs" dxfId="735" priority="692" stopIfTrue="1" operator="between">
      <formula>1</formula>
      <formula>2999</formula>
    </cfRule>
  </conditionalFormatting>
  <conditionalFormatting sqref="K122">
    <cfRule type="cellIs" dxfId="734" priority="691" stopIfTrue="1" operator="equal">
      <formula>""</formula>
    </cfRule>
  </conditionalFormatting>
  <conditionalFormatting sqref="K122">
    <cfRule type="cellIs" dxfId="733" priority="690" stopIfTrue="1" operator="between">
      <formula>1</formula>
      <formula>2999</formula>
    </cfRule>
  </conditionalFormatting>
  <conditionalFormatting sqref="M122">
    <cfRule type="cellIs" dxfId="732" priority="689" stopIfTrue="1" operator="equal">
      <formula>""</formula>
    </cfRule>
  </conditionalFormatting>
  <conditionalFormatting sqref="M122">
    <cfRule type="cellIs" dxfId="731" priority="688" stopIfTrue="1" operator="between">
      <formula>1</formula>
      <formula>2999</formula>
    </cfRule>
  </conditionalFormatting>
  <conditionalFormatting sqref="K124:L124">
    <cfRule type="cellIs" dxfId="730" priority="687" stopIfTrue="1" operator="equal">
      <formula>""</formula>
    </cfRule>
  </conditionalFormatting>
  <conditionalFormatting sqref="I124:J124">
    <cfRule type="cellIs" dxfId="729" priority="686" stopIfTrue="1" operator="equal">
      <formula>""</formula>
    </cfRule>
  </conditionalFormatting>
  <conditionalFormatting sqref="I124">
    <cfRule type="cellIs" dxfId="728" priority="685" stopIfTrue="1" operator="between">
      <formula>1</formula>
      <formula>2999</formula>
    </cfRule>
  </conditionalFormatting>
  <conditionalFormatting sqref="C131 K131 C126:G126 J126:L126 C127:D127 G127:L127 D128:L129 G131 M131 I131 C132:D132 G132:I132">
    <cfRule type="cellIs" dxfId="727" priority="684" stopIfTrue="1" operator="equal">
      <formula>""</formula>
    </cfRule>
  </conditionalFormatting>
  <conditionalFormatting sqref="I132">
    <cfRule type="cellIs" dxfId="726" priority="683" stopIfTrue="1" operator="equal">
      <formula>""</formula>
    </cfRule>
  </conditionalFormatting>
  <conditionalFormatting sqref="I132">
    <cfRule type="cellIs" dxfId="725" priority="682" stopIfTrue="1" operator="between">
      <formula>1</formula>
      <formula>2999</formula>
    </cfRule>
  </conditionalFormatting>
  <conditionalFormatting sqref="K132">
    <cfRule type="cellIs" dxfId="724" priority="681" stopIfTrue="1" operator="equal">
      <formula>""</formula>
    </cfRule>
  </conditionalFormatting>
  <conditionalFormatting sqref="K132">
    <cfRule type="cellIs" dxfId="723" priority="680" stopIfTrue="1" operator="between">
      <formula>1</formula>
      <formula>2999</formula>
    </cfRule>
  </conditionalFormatting>
  <conditionalFormatting sqref="C134:H134">
    <cfRule type="cellIs" dxfId="722" priority="679" stopIfTrue="1" operator="equal">
      <formula>""</formula>
    </cfRule>
  </conditionalFormatting>
  <conditionalFormatting sqref="C134 E134 G134">
    <cfRule type="cellIs" dxfId="721" priority="678" stopIfTrue="1" operator="between">
      <formula>1</formula>
      <formula>2999</formula>
    </cfRule>
  </conditionalFormatting>
  <conditionalFormatting sqref="G132:I132">
    <cfRule type="expression" dxfId="720" priority="677" stopIfTrue="1">
      <formula>AND($Q$12&gt;0,$Q$12&lt;3000)</formula>
    </cfRule>
  </conditionalFormatting>
  <conditionalFormatting sqref="M131">
    <cfRule type="cellIs" dxfId="719" priority="676" stopIfTrue="1" operator="equal">
      <formula>""</formula>
    </cfRule>
  </conditionalFormatting>
  <conditionalFormatting sqref="M132">
    <cfRule type="cellIs" dxfId="718" priority="675" stopIfTrue="1" operator="equal">
      <formula>""</formula>
    </cfRule>
  </conditionalFormatting>
  <conditionalFormatting sqref="M132">
    <cfRule type="cellIs" dxfId="717" priority="674" stopIfTrue="1" operator="between">
      <formula>1</formula>
      <formula>2999</formula>
    </cfRule>
  </conditionalFormatting>
  <conditionalFormatting sqref="K132">
    <cfRule type="cellIs" dxfId="716" priority="673" stopIfTrue="1" operator="equal">
      <formula>""</formula>
    </cfRule>
  </conditionalFormatting>
  <conditionalFormatting sqref="K132">
    <cfRule type="cellIs" dxfId="715" priority="672" stopIfTrue="1" operator="between">
      <formula>1</formula>
      <formula>2999</formula>
    </cfRule>
  </conditionalFormatting>
  <conditionalFormatting sqref="M132">
    <cfRule type="cellIs" dxfId="714" priority="671" stopIfTrue="1" operator="equal">
      <formula>""</formula>
    </cfRule>
  </conditionalFormatting>
  <conditionalFormatting sqref="M132">
    <cfRule type="cellIs" dxfId="713" priority="670" stopIfTrue="1" operator="between">
      <formula>1</formula>
      <formula>2999</formula>
    </cfRule>
  </conditionalFormatting>
  <conditionalFormatting sqref="K134:L134">
    <cfRule type="cellIs" dxfId="712" priority="669" stopIfTrue="1" operator="equal">
      <formula>""</formula>
    </cfRule>
  </conditionalFormatting>
  <conditionalFormatting sqref="I134:J134">
    <cfRule type="cellIs" dxfId="711" priority="668" stopIfTrue="1" operator="equal">
      <formula>""</formula>
    </cfRule>
  </conditionalFormatting>
  <conditionalFormatting sqref="I134">
    <cfRule type="cellIs" dxfId="710" priority="667" stopIfTrue="1" operator="between">
      <formula>1</formula>
      <formula>2999</formula>
    </cfRule>
  </conditionalFormatting>
  <conditionalFormatting sqref="C141 K141 C136:G136 J136:L136 C137:D137 G137:L137 D138:L139 G141 M141 I141 C142:D142 G142:I142">
    <cfRule type="cellIs" dxfId="709" priority="666" stopIfTrue="1" operator="equal">
      <formula>""</formula>
    </cfRule>
  </conditionalFormatting>
  <conditionalFormatting sqref="I142">
    <cfRule type="cellIs" dxfId="708" priority="665" stopIfTrue="1" operator="equal">
      <formula>""</formula>
    </cfRule>
  </conditionalFormatting>
  <conditionalFormatting sqref="I142">
    <cfRule type="cellIs" dxfId="707" priority="664" stopIfTrue="1" operator="between">
      <formula>1</formula>
      <formula>2999</formula>
    </cfRule>
  </conditionalFormatting>
  <conditionalFormatting sqref="K142">
    <cfRule type="cellIs" dxfId="706" priority="663" stopIfTrue="1" operator="equal">
      <formula>""</formula>
    </cfRule>
  </conditionalFormatting>
  <conditionalFormatting sqref="K142">
    <cfRule type="cellIs" dxfId="705" priority="662" stopIfTrue="1" operator="between">
      <formula>1</formula>
      <formula>2999</formula>
    </cfRule>
  </conditionalFormatting>
  <conditionalFormatting sqref="C144:H144">
    <cfRule type="cellIs" dxfId="704" priority="661" stopIfTrue="1" operator="equal">
      <formula>""</formula>
    </cfRule>
  </conditionalFormatting>
  <conditionalFormatting sqref="C144 E144 G144">
    <cfRule type="cellIs" dxfId="703" priority="660" stopIfTrue="1" operator="between">
      <formula>1</formula>
      <formula>2999</formula>
    </cfRule>
  </conditionalFormatting>
  <conditionalFormatting sqref="G142:I142">
    <cfRule type="expression" dxfId="702" priority="659" stopIfTrue="1">
      <formula>AND($Q$12&gt;0,$Q$12&lt;3000)</formula>
    </cfRule>
  </conditionalFormatting>
  <conditionalFormatting sqref="M141">
    <cfRule type="cellIs" dxfId="701" priority="658" stopIfTrue="1" operator="equal">
      <formula>""</formula>
    </cfRule>
  </conditionalFormatting>
  <conditionalFormatting sqref="M142">
    <cfRule type="cellIs" dxfId="700" priority="657" stopIfTrue="1" operator="equal">
      <formula>""</formula>
    </cfRule>
  </conditionalFormatting>
  <conditionalFormatting sqref="M142">
    <cfRule type="cellIs" dxfId="699" priority="656" stopIfTrue="1" operator="between">
      <formula>1</formula>
      <formula>2999</formula>
    </cfRule>
  </conditionalFormatting>
  <conditionalFormatting sqref="K142">
    <cfRule type="cellIs" dxfId="698" priority="655" stopIfTrue="1" operator="equal">
      <formula>""</formula>
    </cfRule>
  </conditionalFormatting>
  <conditionalFormatting sqref="K142">
    <cfRule type="cellIs" dxfId="697" priority="654" stopIfTrue="1" operator="between">
      <formula>1</formula>
      <formula>2999</formula>
    </cfRule>
  </conditionalFormatting>
  <conditionalFormatting sqref="M142">
    <cfRule type="cellIs" dxfId="696" priority="653" stopIfTrue="1" operator="equal">
      <formula>""</formula>
    </cfRule>
  </conditionalFormatting>
  <conditionalFormatting sqref="M142">
    <cfRule type="cellIs" dxfId="695" priority="652" stopIfTrue="1" operator="between">
      <formula>1</formula>
      <formula>2999</formula>
    </cfRule>
  </conditionalFormatting>
  <conditionalFormatting sqref="K144:L144">
    <cfRule type="cellIs" dxfId="694" priority="651" stopIfTrue="1" operator="equal">
      <formula>""</formula>
    </cfRule>
  </conditionalFormatting>
  <conditionalFormatting sqref="I144:J144">
    <cfRule type="cellIs" dxfId="693" priority="650" stopIfTrue="1" operator="equal">
      <formula>""</formula>
    </cfRule>
  </conditionalFormatting>
  <conditionalFormatting sqref="I144">
    <cfRule type="cellIs" dxfId="692" priority="649" stopIfTrue="1" operator="between">
      <formula>1</formula>
      <formula>2999</formula>
    </cfRule>
  </conditionalFormatting>
  <conditionalFormatting sqref="C151 K151 C146:G146 J146:L146 C147:D147 G147:L147 D148:L149 G151 M151 I151 C152:D152 G152:I152">
    <cfRule type="cellIs" dxfId="691" priority="648" stopIfTrue="1" operator="equal">
      <formula>""</formula>
    </cfRule>
  </conditionalFormatting>
  <conditionalFormatting sqref="I152">
    <cfRule type="cellIs" dxfId="690" priority="647" stopIfTrue="1" operator="equal">
      <formula>""</formula>
    </cfRule>
  </conditionalFormatting>
  <conditionalFormatting sqref="I152">
    <cfRule type="cellIs" dxfId="689" priority="646" stopIfTrue="1" operator="between">
      <formula>1</formula>
      <formula>2999</formula>
    </cfRule>
  </conditionalFormatting>
  <conditionalFormatting sqref="K152">
    <cfRule type="cellIs" dxfId="688" priority="645" stopIfTrue="1" operator="equal">
      <formula>""</formula>
    </cfRule>
  </conditionalFormatting>
  <conditionalFormatting sqref="K152">
    <cfRule type="cellIs" dxfId="687" priority="644" stopIfTrue="1" operator="between">
      <formula>1</formula>
      <formula>2999</formula>
    </cfRule>
  </conditionalFormatting>
  <conditionalFormatting sqref="C154:H154">
    <cfRule type="cellIs" dxfId="686" priority="643" stopIfTrue="1" operator="equal">
      <formula>""</formula>
    </cfRule>
  </conditionalFormatting>
  <conditionalFormatting sqref="C154 E154 G154">
    <cfRule type="cellIs" dxfId="685" priority="642" stopIfTrue="1" operator="between">
      <formula>1</formula>
      <formula>2999</formula>
    </cfRule>
  </conditionalFormatting>
  <conditionalFormatting sqref="G152:I152">
    <cfRule type="expression" dxfId="684" priority="641" stopIfTrue="1">
      <formula>AND($Q$12&gt;0,$Q$12&lt;3000)</formula>
    </cfRule>
  </conditionalFormatting>
  <conditionalFormatting sqref="M151">
    <cfRule type="cellIs" dxfId="683" priority="640" stopIfTrue="1" operator="equal">
      <formula>""</formula>
    </cfRule>
  </conditionalFormatting>
  <conditionalFormatting sqref="M152">
    <cfRule type="cellIs" dxfId="682" priority="639" stopIfTrue="1" operator="equal">
      <formula>""</formula>
    </cfRule>
  </conditionalFormatting>
  <conditionalFormatting sqref="M152">
    <cfRule type="cellIs" dxfId="681" priority="638" stopIfTrue="1" operator="between">
      <formula>1</formula>
      <formula>2999</formula>
    </cfRule>
  </conditionalFormatting>
  <conditionalFormatting sqref="K152">
    <cfRule type="cellIs" dxfId="680" priority="637" stopIfTrue="1" operator="equal">
      <formula>""</formula>
    </cfRule>
  </conditionalFormatting>
  <conditionalFormatting sqref="K152">
    <cfRule type="cellIs" dxfId="679" priority="636" stopIfTrue="1" operator="between">
      <formula>1</formula>
      <formula>2999</formula>
    </cfRule>
  </conditionalFormatting>
  <conditionalFormatting sqref="M152">
    <cfRule type="cellIs" dxfId="678" priority="635" stopIfTrue="1" operator="equal">
      <formula>""</formula>
    </cfRule>
  </conditionalFormatting>
  <conditionalFormatting sqref="M152">
    <cfRule type="cellIs" dxfId="677" priority="634" stopIfTrue="1" operator="between">
      <formula>1</formula>
      <formula>2999</formula>
    </cfRule>
  </conditionalFormatting>
  <conditionalFormatting sqref="K154:L154">
    <cfRule type="cellIs" dxfId="676" priority="633" stopIfTrue="1" operator="equal">
      <formula>""</formula>
    </cfRule>
  </conditionalFormatting>
  <conditionalFormatting sqref="I154:J154">
    <cfRule type="cellIs" dxfId="675" priority="632" stopIfTrue="1" operator="equal">
      <formula>""</formula>
    </cfRule>
  </conditionalFormatting>
  <conditionalFormatting sqref="I154">
    <cfRule type="cellIs" dxfId="674" priority="631" stopIfTrue="1" operator="between">
      <formula>1</formula>
      <formula>2999</formula>
    </cfRule>
  </conditionalFormatting>
  <conditionalFormatting sqref="C161 K161 C156:G156 J156:L156 C157:D157 G157:L157 D158:L159 G161 M161 I161 C162:D162 G162:I162">
    <cfRule type="cellIs" dxfId="673" priority="630" stopIfTrue="1" operator="equal">
      <formula>""</formula>
    </cfRule>
  </conditionalFormatting>
  <conditionalFormatting sqref="I162">
    <cfRule type="cellIs" dxfId="672" priority="629" stopIfTrue="1" operator="equal">
      <formula>""</formula>
    </cfRule>
  </conditionalFormatting>
  <conditionalFormatting sqref="I162">
    <cfRule type="cellIs" dxfId="671" priority="628" stopIfTrue="1" operator="between">
      <formula>1</formula>
      <formula>2999</formula>
    </cfRule>
  </conditionalFormatting>
  <conditionalFormatting sqref="K162">
    <cfRule type="cellIs" dxfId="670" priority="627" stopIfTrue="1" operator="equal">
      <formula>""</formula>
    </cfRule>
  </conditionalFormatting>
  <conditionalFormatting sqref="K162">
    <cfRule type="cellIs" dxfId="669" priority="626" stopIfTrue="1" operator="between">
      <formula>1</formula>
      <formula>2999</formula>
    </cfRule>
  </conditionalFormatting>
  <conditionalFormatting sqref="C164:H164">
    <cfRule type="cellIs" dxfId="668" priority="625" stopIfTrue="1" operator="equal">
      <formula>""</formula>
    </cfRule>
  </conditionalFormatting>
  <conditionalFormatting sqref="C164 E164 G164">
    <cfRule type="cellIs" dxfId="667" priority="624" stopIfTrue="1" operator="between">
      <formula>1</formula>
      <formula>2999</formula>
    </cfRule>
  </conditionalFormatting>
  <conditionalFormatting sqref="G162:I162">
    <cfRule type="expression" dxfId="666" priority="623" stopIfTrue="1">
      <formula>AND($Q$12&gt;0,$Q$12&lt;3000)</formula>
    </cfRule>
  </conditionalFormatting>
  <conditionalFormatting sqref="M161">
    <cfRule type="cellIs" dxfId="665" priority="622" stopIfTrue="1" operator="equal">
      <formula>""</formula>
    </cfRule>
  </conditionalFormatting>
  <conditionalFormatting sqref="M162">
    <cfRule type="cellIs" dxfId="664" priority="621" stopIfTrue="1" operator="equal">
      <formula>""</formula>
    </cfRule>
  </conditionalFormatting>
  <conditionalFormatting sqref="M162">
    <cfRule type="cellIs" dxfId="663" priority="620" stopIfTrue="1" operator="between">
      <formula>1</formula>
      <formula>2999</formula>
    </cfRule>
  </conditionalFormatting>
  <conditionalFormatting sqref="K162">
    <cfRule type="cellIs" dxfId="662" priority="619" stopIfTrue="1" operator="equal">
      <formula>""</formula>
    </cfRule>
  </conditionalFormatting>
  <conditionalFormatting sqref="K162">
    <cfRule type="cellIs" dxfId="661" priority="618" stopIfTrue="1" operator="between">
      <formula>1</formula>
      <formula>2999</formula>
    </cfRule>
  </conditionalFormatting>
  <conditionalFormatting sqref="M162">
    <cfRule type="cellIs" dxfId="660" priority="617" stopIfTrue="1" operator="equal">
      <formula>""</formula>
    </cfRule>
  </conditionalFormatting>
  <conditionalFormatting sqref="M162">
    <cfRule type="cellIs" dxfId="659" priority="616" stopIfTrue="1" operator="between">
      <formula>1</formula>
      <formula>2999</formula>
    </cfRule>
  </conditionalFormatting>
  <conditionalFormatting sqref="K164:L164">
    <cfRule type="cellIs" dxfId="658" priority="615" stopIfTrue="1" operator="equal">
      <formula>""</formula>
    </cfRule>
  </conditionalFormatting>
  <conditionalFormatting sqref="I164:J164">
    <cfRule type="cellIs" dxfId="657" priority="614" stopIfTrue="1" operator="equal">
      <formula>""</formula>
    </cfRule>
  </conditionalFormatting>
  <conditionalFormatting sqref="I164">
    <cfRule type="cellIs" dxfId="656" priority="613" stopIfTrue="1" operator="between">
      <formula>1</formula>
      <formula>2999</formula>
    </cfRule>
  </conditionalFormatting>
  <conditionalFormatting sqref="C171 K171 C166:G166 J166:L166 C167:D167 G167:L167 D168:L169 G171 M171 I171 C172:D172 G172:I172">
    <cfRule type="cellIs" dxfId="655" priority="612" stopIfTrue="1" operator="equal">
      <formula>""</formula>
    </cfRule>
  </conditionalFormatting>
  <conditionalFormatting sqref="I172">
    <cfRule type="cellIs" dxfId="654" priority="611" stopIfTrue="1" operator="equal">
      <formula>""</formula>
    </cfRule>
  </conditionalFormatting>
  <conditionalFormatting sqref="I172">
    <cfRule type="cellIs" dxfId="653" priority="610" stopIfTrue="1" operator="between">
      <formula>1</formula>
      <formula>2999</formula>
    </cfRule>
  </conditionalFormatting>
  <conditionalFormatting sqref="K172">
    <cfRule type="cellIs" dxfId="652" priority="609" stopIfTrue="1" operator="equal">
      <formula>""</formula>
    </cfRule>
  </conditionalFormatting>
  <conditionalFormatting sqref="K172">
    <cfRule type="cellIs" dxfId="651" priority="608" stopIfTrue="1" operator="between">
      <formula>1</formula>
      <formula>2999</formula>
    </cfRule>
  </conditionalFormatting>
  <conditionalFormatting sqref="C174:H174">
    <cfRule type="cellIs" dxfId="650" priority="607" stopIfTrue="1" operator="equal">
      <formula>""</formula>
    </cfRule>
  </conditionalFormatting>
  <conditionalFormatting sqref="C174 E174 G174">
    <cfRule type="cellIs" dxfId="649" priority="606" stopIfTrue="1" operator="between">
      <formula>1</formula>
      <formula>2999</formula>
    </cfRule>
  </conditionalFormatting>
  <conditionalFormatting sqref="G172:I172">
    <cfRule type="expression" dxfId="648" priority="605" stopIfTrue="1">
      <formula>AND($Q$12&gt;0,$Q$12&lt;3000)</formula>
    </cfRule>
  </conditionalFormatting>
  <conditionalFormatting sqref="M171">
    <cfRule type="cellIs" dxfId="647" priority="604" stopIfTrue="1" operator="equal">
      <formula>""</formula>
    </cfRule>
  </conditionalFormatting>
  <conditionalFormatting sqref="M172">
    <cfRule type="cellIs" dxfId="646" priority="603" stopIfTrue="1" operator="equal">
      <formula>""</formula>
    </cfRule>
  </conditionalFormatting>
  <conditionalFormatting sqref="M172">
    <cfRule type="cellIs" dxfId="645" priority="602" stopIfTrue="1" operator="between">
      <formula>1</formula>
      <formula>2999</formula>
    </cfRule>
  </conditionalFormatting>
  <conditionalFormatting sqref="K172">
    <cfRule type="cellIs" dxfId="644" priority="601" stopIfTrue="1" operator="equal">
      <formula>""</formula>
    </cfRule>
  </conditionalFormatting>
  <conditionalFormatting sqref="K172">
    <cfRule type="cellIs" dxfId="643" priority="600" stopIfTrue="1" operator="between">
      <formula>1</formula>
      <formula>2999</formula>
    </cfRule>
  </conditionalFormatting>
  <conditionalFormatting sqref="M172">
    <cfRule type="cellIs" dxfId="642" priority="599" stopIfTrue="1" operator="equal">
      <formula>""</formula>
    </cfRule>
  </conditionalFormatting>
  <conditionalFormatting sqref="M172">
    <cfRule type="cellIs" dxfId="641" priority="598" stopIfTrue="1" operator="between">
      <formula>1</formula>
      <formula>2999</formula>
    </cfRule>
  </conditionalFormatting>
  <conditionalFormatting sqref="K174:L174">
    <cfRule type="cellIs" dxfId="640" priority="597" stopIfTrue="1" operator="equal">
      <formula>""</formula>
    </cfRule>
  </conditionalFormatting>
  <conditionalFormatting sqref="I174:J174">
    <cfRule type="cellIs" dxfId="639" priority="596" stopIfTrue="1" operator="equal">
      <formula>""</formula>
    </cfRule>
  </conditionalFormatting>
  <conditionalFormatting sqref="I174">
    <cfRule type="cellIs" dxfId="638" priority="595" stopIfTrue="1" operator="between">
      <formula>1</formula>
      <formula>2999</formula>
    </cfRule>
  </conditionalFormatting>
  <conditionalFormatting sqref="C181 K181 C176:G176 J176:L176 C177:D177 G177:L177 D178:L179 G181 M181 I181 C182:D182 G182:I182">
    <cfRule type="cellIs" dxfId="637" priority="594" stopIfTrue="1" operator="equal">
      <formula>""</formula>
    </cfRule>
  </conditionalFormatting>
  <conditionalFormatting sqref="I182">
    <cfRule type="cellIs" dxfId="636" priority="593" stopIfTrue="1" operator="equal">
      <formula>""</formula>
    </cfRule>
  </conditionalFormatting>
  <conditionalFormatting sqref="I182">
    <cfRule type="cellIs" dxfId="635" priority="592" stopIfTrue="1" operator="between">
      <formula>1</formula>
      <formula>2999</formula>
    </cfRule>
  </conditionalFormatting>
  <conditionalFormatting sqref="K182">
    <cfRule type="cellIs" dxfId="634" priority="591" stopIfTrue="1" operator="equal">
      <formula>""</formula>
    </cfRule>
  </conditionalFormatting>
  <conditionalFormatting sqref="K182">
    <cfRule type="cellIs" dxfId="633" priority="590" stopIfTrue="1" operator="between">
      <formula>1</formula>
      <formula>2999</formula>
    </cfRule>
  </conditionalFormatting>
  <conditionalFormatting sqref="C184:H184">
    <cfRule type="cellIs" dxfId="632" priority="589" stopIfTrue="1" operator="equal">
      <formula>""</formula>
    </cfRule>
  </conditionalFormatting>
  <conditionalFormatting sqref="C184 E184 G184">
    <cfRule type="cellIs" dxfId="631" priority="588" stopIfTrue="1" operator="between">
      <formula>1</formula>
      <formula>2999</formula>
    </cfRule>
  </conditionalFormatting>
  <conditionalFormatting sqref="G182:I182">
    <cfRule type="expression" dxfId="630" priority="587" stopIfTrue="1">
      <formula>AND($Q$12&gt;0,$Q$12&lt;3000)</formula>
    </cfRule>
  </conditionalFormatting>
  <conditionalFormatting sqref="M181">
    <cfRule type="cellIs" dxfId="629" priority="586" stopIfTrue="1" operator="equal">
      <formula>""</formula>
    </cfRule>
  </conditionalFormatting>
  <conditionalFormatting sqref="M182">
    <cfRule type="cellIs" dxfId="628" priority="585" stopIfTrue="1" operator="equal">
      <formula>""</formula>
    </cfRule>
  </conditionalFormatting>
  <conditionalFormatting sqref="M182">
    <cfRule type="cellIs" dxfId="627" priority="584" stopIfTrue="1" operator="between">
      <formula>1</formula>
      <formula>2999</formula>
    </cfRule>
  </conditionalFormatting>
  <conditionalFormatting sqref="K182">
    <cfRule type="cellIs" dxfId="626" priority="583" stopIfTrue="1" operator="equal">
      <formula>""</formula>
    </cfRule>
  </conditionalFormatting>
  <conditionalFormatting sqref="K182">
    <cfRule type="cellIs" dxfId="625" priority="582" stopIfTrue="1" operator="between">
      <formula>1</formula>
      <formula>2999</formula>
    </cfRule>
  </conditionalFormatting>
  <conditionalFormatting sqref="M182">
    <cfRule type="cellIs" dxfId="624" priority="581" stopIfTrue="1" operator="equal">
      <formula>""</formula>
    </cfRule>
  </conditionalFormatting>
  <conditionalFormatting sqref="M182">
    <cfRule type="cellIs" dxfId="623" priority="580" stopIfTrue="1" operator="between">
      <formula>1</formula>
      <formula>2999</formula>
    </cfRule>
  </conditionalFormatting>
  <conditionalFormatting sqref="K184:L184">
    <cfRule type="cellIs" dxfId="622" priority="579" stopIfTrue="1" operator="equal">
      <formula>""</formula>
    </cfRule>
  </conditionalFormatting>
  <conditionalFormatting sqref="I184:J184">
    <cfRule type="cellIs" dxfId="621" priority="578" stopIfTrue="1" operator="equal">
      <formula>""</formula>
    </cfRule>
  </conditionalFormatting>
  <conditionalFormatting sqref="I184">
    <cfRule type="cellIs" dxfId="620" priority="577" stopIfTrue="1" operator="between">
      <formula>1</formula>
      <formula>2999</formula>
    </cfRule>
  </conditionalFormatting>
  <conditionalFormatting sqref="C191 K191 C186:G186 J186:L186 C187:D187 G187:L187 D188:L189 G191 M191 I191 C192:D192 G192:I192">
    <cfRule type="cellIs" dxfId="619" priority="576" stopIfTrue="1" operator="equal">
      <formula>""</formula>
    </cfRule>
  </conditionalFormatting>
  <conditionalFormatting sqref="I192">
    <cfRule type="cellIs" dxfId="618" priority="575" stopIfTrue="1" operator="equal">
      <formula>""</formula>
    </cfRule>
  </conditionalFormatting>
  <conditionalFormatting sqref="I192">
    <cfRule type="cellIs" dxfId="617" priority="574" stopIfTrue="1" operator="between">
      <formula>1</formula>
      <formula>2999</formula>
    </cfRule>
  </conditionalFormatting>
  <conditionalFormatting sqref="K192">
    <cfRule type="cellIs" dxfId="616" priority="573" stopIfTrue="1" operator="equal">
      <formula>""</formula>
    </cfRule>
  </conditionalFormatting>
  <conditionalFormatting sqref="K192">
    <cfRule type="cellIs" dxfId="615" priority="572" stopIfTrue="1" operator="between">
      <formula>1</formula>
      <formula>2999</formula>
    </cfRule>
  </conditionalFormatting>
  <conditionalFormatting sqref="C194:H194">
    <cfRule type="cellIs" dxfId="614" priority="571" stopIfTrue="1" operator="equal">
      <formula>""</formula>
    </cfRule>
  </conditionalFormatting>
  <conditionalFormatting sqref="C194 E194 G194">
    <cfRule type="cellIs" dxfId="613" priority="570" stopIfTrue="1" operator="between">
      <formula>1</formula>
      <formula>2999</formula>
    </cfRule>
  </conditionalFormatting>
  <conditionalFormatting sqref="G192:I192">
    <cfRule type="expression" dxfId="612" priority="569" stopIfTrue="1">
      <formula>AND($Q$12&gt;0,$Q$12&lt;3000)</formula>
    </cfRule>
  </conditionalFormatting>
  <conditionalFormatting sqref="M191">
    <cfRule type="cellIs" dxfId="611" priority="568" stopIfTrue="1" operator="equal">
      <formula>""</formula>
    </cfRule>
  </conditionalFormatting>
  <conditionalFormatting sqref="M192">
    <cfRule type="cellIs" dxfId="610" priority="567" stopIfTrue="1" operator="equal">
      <formula>""</formula>
    </cfRule>
  </conditionalFormatting>
  <conditionalFormatting sqref="M192">
    <cfRule type="cellIs" dxfId="609" priority="566" stopIfTrue="1" operator="between">
      <formula>1</formula>
      <formula>2999</formula>
    </cfRule>
  </conditionalFormatting>
  <conditionalFormatting sqref="K192">
    <cfRule type="cellIs" dxfId="608" priority="565" stopIfTrue="1" operator="equal">
      <formula>""</formula>
    </cfRule>
  </conditionalFormatting>
  <conditionalFormatting sqref="K192">
    <cfRule type="cellIs" dxfId="607" priority="564" stopIfTrue="1" operator="between">
      <formula>1</formula>
      <formula>2999</formula>
    </cfRule>
  </conditionalFormatting>
  <conditionalFormatting sqref="M192">
    <cfRule type="cellIs" dxfId="606" priority="563" stopIfTrue="1" operator="equal">
      <formula>""</formula>
    </cfRule>
  </conditionalFormatting>
  <conditionalFormatting sqref="M192">
    <cfRule type="cellIs" dxfId="605" priority="562" stopIfTrue="1" operator="between">
      <formula>1</formula>
      <formula>2999</formula>
    </cfRule>
  </conditionalFormatting>
  <conditionalFormatting sqref="K194:L194">
    <cfRule type="cellIs" dxfId="604" priority="561" stopIfTrue="1" operator="equal">
      <formula>""</formula>
    </cfRule>
  </conditionalFormatting>
  <conditionalFormatting sqref="I194:J194">
    <cfRule type="cellIs" dxfId="603" priority="560" stopIfTrue="1" operator="equal">
      <formula>""</formula>
    </cfRule>
  </conditionalFormatting>
  <conditionalFormatting sqref="I194">
    <cfRule type="cellIs" dxfId="602" priority="559" stopIfTrue="1" operator="between">
      <formula>1</formula>
      <formula>2999</formula>
    </cfRule>
  </conditionalFormatting>
  <conditionalFormatting sqref="C201 K201 C196:G196 J196:L196 C197:D197 G197:L197 D198:L199 G201 M201 I201 C202:D202 G202:I202">
    <cfRule type="cellIs" dxfId="601" priority="558" stopIfTrue="1" operator="equal">
      <formula>""</formula>
    </cfRule>
  </conditionalFormatting>
  <conditionalFormatting sqref="I202">
    <cfRule type="cellIs" dxfId="600" priority="557" stopIfTrue="1" operator="equal">
      <formula>""</formula>
    </cfRule>
  </conditionalFormatting>
  <conditionalFormatting sqref="I202">
    <cfRule type="cellIs" dxfId="599" priority="556" stopIfTrue="1" operator="between">
      <formula>1</formula>
      <formula>2999</formula>
    </cfRule>
  </conditionalFormatting>
  <conditionalFormatting sqref="K202">
    <cfRule type="cellIs" dxfId="598" priority="555" stopIfTrue="1" operator="equal">
      <formula>""</formula>
    </cfRule>
  </conditionalFormatting>
  <conditionalFormatting sqref="K202">
    <cfRule type="cellIs" dxfId="597" priority="554" stopIfTrue="1" operator="between">
      <formula>1</formula>
      <formula>2999</formula>
    </cfRule>
  </conditionalFormatting>
  <conditionalFormatting sqref="C204:H204">
    <cfRule type="cellIs" dxfId="596" priority="553" stopIfTrue="1" operator="equal">
      <formula>""</formula>
    </cfRule>
  </conditionalFormatting>
  <conditionalFormatting sqref="C204 E204 G204">
    <cfRule type="cellIs" dxfId="595" priority="552" stopIfTrue="1" operator="between">
      <formula>1</formula>
      <formula>2999</formula>
    </cfRule>
  </conditionalFormatting>
  <conditionalFormatting sqref="G202:I202">
    <cfRule type="expression" dxfId="594" priority="551" stopIfTrue="1">
      <formula>AND($Q$12&gt;0,$Q$12&lt;3000)</formula>
    </cfRule>
  </conditionalFormatting>
  <conditionalFormatting sqref="M201">
    <cfRule type="cellIs" dxfId="593" priority="550" stopIfTrue="1" operator="equal">
      <formula>""</formula>
    </cfRule>
  </conditionalFormatting>
  <conditionalFormatting sqref="M202">
    <cfRule type="cellIs" dxfId="592" priority="549" stopIfTrue="1" operator="equal">
      <formula>""</formula>
    </cfRule>
  </conditionalFormatting>
  <conditionalFormatting sqref="M202">
    <cfRule type="cellIs" dxfId="591" priority="548" stopIfTrue="1" operator="between">
      <formula>1</formula>
      <formula>2999</formula>
    </cfRule>
  </conditionalFormatting>
  <conditionalFormatting sqref="K202">
    <cfRule type="cellIs" dxfId="590" priority="547" stopIfTrue="1" operator="equal">
      <formula>""</formula>
    </cfRule>
  </conditionalFormatting>
  <conditionalFormatting sqref="K202">
    <cfRule type="cellIs" dxfId="589" priority="546" stopIfTrue="1" operator="between">
      <formula>1</formula>
      <formula>2999</formula>
    </cfRule>
  </conditionalFormatting>
  <conditionalFormatting sqref="M202">
    <cfRule type="cellIs" dxfId="588" priority="545" stopIfTrue="1" operator="equal">
      <formula>""</formula>
    </cfRule>
  </conditionalFormatting>
  <conditionalFormatting sqref="M202">
    <cfRule type="cellIs" dxfId="587" priority="544" stopIfTrue="1" operator="between">
      <formula>1</formula>
      <formula>2999</formula>
    </cfRule>
  </conditionalFormatting>
  <conditionalFormatting sqref="K204:L204">
    <cfRule type="cellIs" dxfId="586" priority="543" stopIfTrue="1" operator="equal">
      <formula>""</formula>
    </cfRule>
  </conditionalFormatting>
  <conditionalFormatting sqref="I204:J204">
    <cfRule type="cellIs" dxfId="585" priority="542" stopIfTrue="1" operator="equal">
      <formula>""</formula>
    </cfRule>
  </conditionalFormatting>
  <conditionalFormatting sqref="I204">
    <cfRule type="cellIs" dxfId="584" priority="541" stopIfTrue="1" operator="between">
      <formula>1</formula>
      <formula>2999</formula>
    </cfRule>
  </conditionalFormatting>
  <conditionalFormatting sqref="C211 K211 C206:G206 J206:L206 C207:D207 G207:L207 D208:L209 G211 M211 I211 C212:D212 G212:I212">
    <cfRule type="cellIs" dxfId="583" priority="540" stopIfTrue="1" operator="equal">
      <formula>""</formula>
    </cfRule>
  </conditionalFormatting>
  <conditionalFormatting sqref="I212">
    <cfRule type="cellIs" dxfId="582" priority="539" stopIfTrue="1" operator="equal">
      <formula>""</formula>
    </cfRule>
  </conditionalFormatting>
  <conditionalFormatting sqref="I212">
    <cfRule type="cellIs" dxfId="581" priority="538" stopIfTrue="1" operator="between">
      <formula>1</formula>
      <formula>2999</formula>
    </cfRule>
  </conditionalFormatting>
  <conditionalFormatting sqref="K212">
    <cfRule type="cellIs" dxfId="580" priority="537" stopIfTrue="1" operator="equal">
      <formula>""</formula>
    </cfRule>
  </conditionalFormatting>
  <conditionalFormatting sqref="K212">
    <cfRule type="cellIs" dxfId="579" priority="536" stopIfTrue="1" operator="between">
      <formula>1</formula>
      <formula>2999</formula>
    </cfRule>
  </conditionalFormatting>
  <conditionalFormatting sqref="C214:H214">
    <cfRule type="cellIs" dxfId="578" priority="535" stopIfTrue="1" operator="equal">
      <formula>""</formula>
    </cfRule>
  </conditionalFormatting>
  <conditionalFormatting sqref="C214 E214 G214">
    <cfRule type="cellIs" dxfId="577" priority="534" stopIfTrue="1" operator="between">
      <formula>1</formula>
      <formula>2999</formula>
    </cfRule>
  </conditionalFormatting>
  <conditionalFormatting sqref="G212:I212">
    <cfRule type="expression" dxfId="576" priority="533" stopIfTrue="1">
      <formula>AND($Q$12&gt;0,$Q$12&lt;3000)</formula>
    </cfRule>
  </conditionalFormatting>
  <conditionalFormatting sqref="M211">
    <cfRule type="cellIs" dxfId="575" priority="532" stopIfTrue="1" operator="equal">
      <formula>""</formula>
    </cfRule>
  </conditionalFormatting>
  <conditionalFormatting sqref="M212">
    <cfRule type="cellIs" dxfId="574" priority="531" stopIfTrue="1" operator="equal">
      <formula>""</formula>
    </cfRule>
  </conditionalFormatting>
  <conditionalFormatting sqref="M212">
    <cfRule type="cellIs" dxfId="573" priority="530" stopIfTrue="1" operator="between">
      <formula>1</formula>
      <formula>2999</formula>
    </cfRule>
  </conditionalFormatting>
  <conditionalFormatting sqref="K212">
    <cfRule type="cellIs" dxfId="572" priority="529" stopIfTrue="1" operator="equal">
      <formula>""</formula>
    </cfRule>
  </conditionalFormatting>
  <conditionalFormatting sqref="K212">
    <cfRule type="cellIs" dxfId="571" priority="528" stopIfTrue="1" operator="between">
      <formula>1</formula>
      <formula>2999</formula>
    </cfRule>
  </conditionalFormatting>
  <conditionalFormatting sqref="M212">
    <cfRule type="cellIs" dxfId="570" priority="527" stopIfTrue="1" operator="equal">
      <formula>""</formula>
    </cfRule>
  </conditionalFormatting>
  <conditionalFormatting sqref="M212">
    <cfRule type="cellIs" dxfId="569" priority="526" stopIfTrue="1" operator="between">
      <formula>1</formula>
      <formula>2999</formula>
    </cfRule>
  </conditionalFormatting>
  <conditionalFormatting sqref="K214:L214">
    <cfRule type="cellIs" dxfId="568" priority="525" stopIfTrue="1" operator="equal">
      <formula>""</formula>
    </cfRule>
  </conditionalFormatting>
  <conditionalFormatting sqref="I214:J214">
    <cfRule type="cellIs" dxfId="567" priority="524" stopIfTrue="1" operator="equal">
      <formula>""</formula>
    </cfRule>
  </conditionalFormatting>
  <conditionalFormatting sqref="I214">
    <cfRule type="cellIs" dxfId="566" priority="523" stopIfTrue="1" operator="between">
      <formula>1</formula>
      <formula>2999</formula>
    </cfRule>
  </conditionalFormatting>
  <conditionalFormatting sqref="C221 K221 C216:G216 J216:L216 C217:D217 G217:L217 D218:L219 G221 M221 I221 C222:D222 G222:I222">
    <cfRule type="cellIs" dxfId="565" priority="522" stopIfTrue="1" operator="equal">
      <formula>""</formula>
    </cfRule>
  </conditionalFormatting>
  <conditionalFormatting sqref="I222">
    <cfRule type="cellIs" dxfId="564" priority="521" stopIfTrue="1" operator="equal">
      <formula>""</formula>
    </cfRule>
  </conditionalFormatting>
  <conditionalFormatting sqref="I222">
    <cfRule type="cellIs" dxfId="563" priority="520" stopIfTrue="1" operator="between">
      <formula>1</formula>
      <formula>2999</formula>
    </cfRule>
  </conditionalFormatting>
  <conditionalFormatting sqref="K222">
    <cfRule type="cellIs" dxfId="562" priority="519" stopIfTrue="1" operator="equal">
      <formula>""</formula>
    </cfRule>
  </conditionalFormatting>
  <conditionalFormatting sqref="K222">
    <cfRule type="cellIs" dxfId="561" priority="518" stopIfTrue="1" operator="between">
      <formula>1</formula>
      <formula>2999</formula>
    </cfRule>
  </conditionalFormatting>
  <conditionalFormatting sqref="C224:H224">
    <cfRule type="cellIs" dxfId="560" priority="517" stopIfTrue="1" operator="equal">
      <formula>""</formula>
    </cfRule>
  </conditionalFormatting>
  <conditionalFormatting sqref="C224 E224 G224">
    <cfRule type="cellIs" dxfId="559" priority="516" stopIfTrue="1" operator="between">
      <formula>1</formula>
      <formula>2999</formula>
    </cfRule>
  </conditionalFormatting>
  <conditionalFormatting sqref="G222:I222">
    <cfRule type="expression" dxfId="558" priority="515" stopIfTrue="1">
      <formula>AND($Q$12&gt;0,$Q$12&lt;3000)</formula>
    </cfRule>
  </conditionalFormatting>
  <conditionalFormatting sqref="M221">
    <cfRule type="cellIs" dxfId="557" priority="514" stopIfTrue="1" operator="equal">
      <formula>""</formula>
    </cfRule>
  </conditionalFormatting>
  <conditionalFormatting sqref="M222">
    <cfRule type="cellIs" dxfId="556" priority="513" stopIfTrue="1" operator="equal">
      <formula>""</formula>
    </cfRule>
  </conditionalFormatting>
  <conditionalFormatting sqref="M222">
    <cfRule type="cellIs" dxfId="555" priority="512" stopIfTrue="1" operator="between">
      <formula>1</formula>
      <formula>2999</formula>
    </cfRule>
  </conditionalFormatting>
  <conditionalFormatting sqref="K222">
    <cfRule type="cellIs" dxfId="554" priority="511" stopIfTrue="1" operator="equal">
      <formula>""</formula>
    </cfRule>
  </conditionalFormatting>
  <conditionalFormatting sqref="K222">
    <cfRule type="cellIs" dxfId="553" priority="510" stopIfTrue="1" operator="between">
      <formula>1</formula>
      <formula>2999</formula>
    </cfRule>
  </conditionalFormatting>
  <conditionalFormatting sqref="M222">
    <cfRule type="cellIs" dxfId="552" priority="509" stopIfTrue="1" operator="equal">
      <formula>""</formula>
    </cfRule>
  </conditionalFormatting>
  <conditionalFormatting sqref="M222">
    <cfRule type="cellIs" dxfId="551" priority="508" stopIfTrue="1" operator="between">
      <formula>1</formula>
      <formula>2999</formula>
    </cfRule>
  </conditionalFormatting>
  <conditionalFormatting sqref="K224:L224">
    <cfRule type="cellIs" dxfId="550" priority="507" stopIfTrue="1" operator="equal">
      <formula>""</formula>
    </cfRule>
  </conditionalFormatting>
  <conditionalFormatting sqref="I224:J224">
    <cfRule type="cellIs" dxfId="549" priority="506" stopIfTrue="1" operator="equal">
      <formula>""</formula>
    </cfRule>
  </conditionalFormatting>
  <conditionalFormatting sqref="I224">
    <cfRule type="cellIs" dxfId="548" priority="505" stopIfTrue="1" operator="between">
      <formula>1</formula>
      <formula>2999</formula>
    </cfRule>
  </conditionalFormatting>
  <conditionalFormatting sqref="C231 K231 C226:G226 J226:L226 C227:D227 G227:L227 D228:L229 G231 M231 I231 C232:D232 G232:I232">
    <cfRule type="cellIs" dxfId="547" priority="504" stopIfTrue="1" operator="equal">
      <formula>""</formula>
    </cfRule>
  </conditionalFormatting>
  <conditionalFormatting sqref="I232">
    <cfRule type="cellIs" dxfId="546" priority="503" stopIfTrue="1" operator="equal">
      <formula>""</formula>
    </cfRule>
  </conditionalFormatting>
  <conditionalFormatting sqref="I232">
    <cfRule type="cellIs" dxfId="545" priority="502" stopIfTrue="1" operator="between">
      <formula>1</formula>
      <formula>2999</formula>
    </cfRule>
  </conditionalFormatting>
  <conditionalFormatting sqref="K232">
    <cfRule type="cellIs" dxfId="544" priority="501" stopIfTrue="1" operator="equal">
      <formula>""</formula>
    </cfRule>
  </conditionalFormatting>
  <conditionalFormatting sqref="K232">
    <cfRule type="cellIs" dxfId="543" priority="500" stopIfTrue="1" operator="between">
      <formula>1</formula>
      <formula>2999</formula>
    </cfRule>
  </conditionalFormatting>
  <conditionalFormatting sqref="C234:H234">
    <cfRule type="cellIs" dxfId="542" priority="499" stopIfTrue="1" operator="equal">
      <formula>""</formula>
    </cfRule>
  </conditionalFormatting>
  <conditionalFormatting sqref="C234 E234 G234">
    <cfRule type="cellIs" dxfId="541" priority="498" stopIfTrue="1" operator="between">
      <formula>1</formula>
      <formula>2999</formula>
    </cfRule>
  </conditionalFormatting>
  <conditionalFormatting sqref="G232:I232">
    <cfRule type="expression" dxfId="540" priority="497" stopIfTrue="1">
      <formula>AND($Q$12&gt;0,$Q$12&lt;3000)</formula>
    </cfRule>
  </conditionalFormatting>
  <conditionalFormatting sqref="M231">
    <cfRule type="cellIs" dxfId="539" priority="496" stopIfTrue="1" operator="equal">
      <formula>""</formula>
    </cfRule>
  </conditionalFormatting>
  <conditionalFormatting sqref="M232">
    <cfRule type="cellIs" dxfId="538" priority="495" stopIfTrue="1" operator="equal">
      <formula>""</formula>
    </cfRule>
  </conditionalFormatting>
  <conditionalFormatting sqref="M232">
    <cfRule type="cellIs" dxfId="537" priority="494" stopIfTrue="1" operator="between">
      <formula>1</formula>
      <formula>2999</formula>
    </cfRule>
  </conditionalFormatting>
  <conditionalFormatting sqref="K232">
    <cfRule type="cellIs" dxfId="536" priority="493" stopIfTrue="1" operator="equal">
      <formula>""</formula>
    </cfRule>
  </conditionalFormatting>
  <conditionalFormatting sqref="K232">
    <cfRule type="cellIs" dxfId="535" priority="492" stopIfTrue="1" operator="between">
      <formula>1</formula>
      <formula>2999</formula>
    </cfRule>
  </conditionalFormatting>
  <conditionalFormatting sqref="M232">
    <cfRule type="cellIs" dxfId="534" priority="491" stopIfTrue="1" operator="equal">
      <formula>""</formula>
    </cfRule>
  </conditionalFormatting>
  <conditionalFormatting sqref="M232">
    <cfRule type="cellIs" dxfId="533" priority="490" stopIfTrue="1" operator="between">
      <formula>1</formula>
      <formula>2999</formula>
    </cfRule>
  </conditionalFormatting>
  <conditionalFormatting sqref="K234:L234">
    <cfRule type="cellIs" dxfId="532" priority="489" stopIfTrue="1" operator="equal">
      <formula>""</formula>
    </cfRule>
  </conditionalFormatting>
  <conditionalFormatting sqref="I234:J234">
    <cfRule type="cellIs" dxfId="531" priority="488" stopIfTrue="1" operator="equal">
      <formula>""</formula>
    </cfRule>
  </conditionalFormatting>
  <conditionalFormatting sqref="I234">
    <cfRule type="cellIs" dxfId="530" priority="487" stopIfTrue="1" operator="between">
      <formula>1</formula>
      <formula>2999</formula>
    </cfRule>
  </conditionalFormatting>
  <conditionalFormatting sqref="C241 K241 C236:G236 J236:L236 C237:D237 G237:L237 D238:L239 G241 M241 I241 C242:D242 G242:I242">
    <cfRule type="cellIs" dxfId="529" priority="486" stopIfTrue="1" operator="equal">
      <formula>""</formula>
    </cfRule>
  </conditionalFormatting>
  <conditionalFormatting sqref="I242">
    <cfRule type="cellIs" dxfId="528" priority="485" stopIfTrue="1" operator="equal">
      <formula>""</formula>
    </cfRule>
  </conditionalFormatting>
  <conditionalFormatting sqref="I242">
    <cfRule type="cellIs" dxfId="527" priority="484" stopIfTrue="1" operator="between">
      <formula>1</formula>
      <formula>2999</formula>
    </cfRule>
  </conditionalFormatting>
  <conditionalFormatting sqref="K242">
    <cfRule type="cellIs" dxfId="526" priority="483" stopIfTrue="1" operator="equal">
      <formula>""</formula>
    </cfRule>
  </conditionalFormatting>
  <conditionalFormatting sqref="K242">
    <cfRule type="cellIs" dxfId="525" priority="482" stopIfTrue="1" operator="between">
      <formula>1</formula>
      <formula>2999</formula>
    </cfRule>
  </conditionalFormatting>
  <conditionalFormatting sqref="C244:H244">
    <cfRule type="cellIs" dxfId="524" priority="481" stopIfTrue="1" operator="equal">
      <formula>""</formula>
    </cfRule>
  </conditionalFormatting>
  <conditionalFormatting sqref="C244 E244 G244">
    <cfRule type="cellIs" dxfId="523" priority="480" stopIfTrue="1" operator="between">
      <formula>1</formula>
      <formula>2999</formula>
    </cfRule>
  </conditionalFormatting>
  <conditionalFormatting sqref="G242:I242">
    <cfRule type="expression" dxfId="522" priority="479" stopIfTrue="1">
      <formula>AND($Q$12&gt;0,$Q$12&lt;3000)</formula>
    </cfRule>
  </conditionalFormatting>
  <conditionalFormatting sqref="M241">
    <cfRule type="cellIs" dxfId="521" priority="478" stopIfTrue="1" operator="equal">
      <formula>""</formula>
    </cfRule>
  </conditionalFormatting>
  <conditionalFormatting sqref="M242">
    <cfRule type="cellIs" dxfId="520" priority="477" stopIfTrue="1" operator="equal">
      <formula>""</formula>
    </cfRule>
  </conditionalFormatting>
  <conditionalFormatting sqref="M242">
    <cfRule type="cellIs" dxfId="519" priority="476" stopIfTrue="1" operator="between">
      <formula>1</formula>
      <formula>2999</formula>
    </cfRule>
  </conditionalFormatting>
  <conditionalFormatting sqref="K242">
    <cfRule type="cellIs" dxfId="518" priority="475" stopIfTrue="1" operator="equal">
      <formula>""</formula>
    </cfRule>
  </conditionalFormatting>
  <conditionalFormatting sqref="K242">
    <cfRule type="cellIs" dxfId="517" priority="474" stopIfTrue="1" operator="between">
      <formula>1</formula>
      <formula>2999</formula>
    </cfRule>
  </conditionalFormatting>
  <conditionalFormatting sqref="M242">
    <cfRule type="cellIs" dxfId="516" priority="473" stopIfTrue="1" operator="equal">
      <formula>""</formula>
    </cfRule>
  </conditionalFormatting>
  <conditionalFormatting sqref="M242">
    <cfRule type="cellIs" dxfId="515" priority="472" stopIfTrue="1" operator="between">
      <formula>1</formula>
      <formula>2999</formula>
    </cfRule>
  </conditionalFormatting>
  <conditionalFormatting sqref="K244:L244">
    <cfRule type="cellIs" dxfId="514" priority="471" stopIfTrue="1" operator="equal">
      <formula>""</formula>
    </cfRule>
  </conditionalFormatting>
  <conditionalFormatting sqref="I244:J244">
    <cfRule type="cellIs" dxfId="513" priority="470" stopIfTrue="1" operator="equal">
      <formula>""</formula>
    </cfRule>
  </conditionalFormatting>
  <conditionalFormatting sqref="I244">
    <cfRule type="cellIs" dxfId="512" priority="469" stopIfTrue="1" operator="between">
      <formula>1</formula>
      <formula>2999</formula>
    </cfRule>
  </conditionalFormatting>
  <conditionalFormatting sqref="C251 K251 C246:G246 J246:L246 C247:D247 G247:L247 D248:L249 G251 M251 I251 C252:D252 G252:I252">
    <cfRule type="cellIs" dxfId="511" priority="468" stopIfTrue="1" operator="equal">
      <formula>""</formula>
    </cfRule>
  </conditionalFormatting>
  <conditionalFormatting sqref="I252">
    <cfRule type="cellIs" dxfId="510" priority="467" stopIfTrue="1" operator="equal">
      <formula>""</formula>
    </cfRule>
  </conditionalFormatting>
  <conditionalFormatting sqref="I252">
    <cfRule type="cellIs" dxfId="509" priority="466" stopIfTrue="1" operator="between">
      <formula>1</formula>
      <formula>2999</formula>
    </cfRule>
  </conditionalFormatting>
  <conditionalFormatting sqref="K252">
    <cfRule type="cellIs" dxfId="508" priority="465" stopIfTrue="1" operator="equal">
      <formula>""</formula>
    </cfRule>
  </conditionalFormatting>
  <conditionalFormatting sqref="K252">
    <cfRule type="cellIs" dxfId="507" priority="464" stopIfTrue="1" operator="between">
      <formula>1</formula>
      <formula>2999</formula>
    </cfRule>
  </conditionalFormatting>
  <conditionalFormatting sqref="C254:H254">
    <cfRule type="cellIs" dxfId="506" priority="463" stopIfTrue="1" operator="equal">
      <formula>""</formula>
    </cfRule>
  </conditionalFormatting>
  <conditionalFormatting sqref="C254 E254 G254">
    <cfRule type="cellIs" dxfId="505" priority="462" stopIfTrue="1" operator="between">
      <formula>1</formula>
      <formula>2999</formula>
    </cfRule>
  </conditionalFormatting>
  <conditionalFormatting sqref="G252:I252">
    <cfRule type="expression" dxfId="504" priority="461" stopIfTrue="1">
      <formula>AND($Q$12&gt;0,$Q$12&lt;3000)</formula>
    </cfRule>
  </conditionalFormatting>
  <conditionalFormatting sqref="M251">
    <cfRule type="cellIs" dxfId="503" priority="460" stopIfTrue="1" operator="equal">
      <formula>""</formula>
    </cfRule>
  </conditionalFormatting>
  <conditionalFormatting sqref="M252">
    <cfRule type="cellIs" dxfId="502" priority="459" stopIfTrue="1" operator="equal">
      <formula>""</formula>
    </cfRule>
  </conditionalFormatting>
  <conditionalFormatting sqref="M252">
    <cfRule type="cellIs" dxfId="501" priority="458" stopIfTrue="1" operator="between">
      <formula>1</formula>
      <formula>2999</formula>
    </cfRule>
  </conditionalFormatting>
  <conditionalFormatting sqref="K252">
    <cfRule type="cellIs" dxfId="500" priority="457" stopIfTrue="1" operator="equal">
      <formula>""</formula>
    </cfRule>
  </conditionalFormatting>
  <conditionalFormatting sqref="K252">
    <cfRule type="cellIs" dxfId="499" priority="456" stopIfTrue="1" operator="between">
      <formula>1</formula>
      <formula>2999</formula>
    </cfRule>
  </conditionalFormatting>
  <conditionalFormatting sqref="M252">
    <cfRule type="cellIs" dxfId="498" priority="455" stopIfTrue="1" operator="equal">
      <formula>""</formula>
    </cfRule>
  </conditionalFormatting>
  <conditionalFormatting sqref="M252">
    <cfRule type="cellIs" dxfId="497" priority="454" stopIfTrue="1" operator="between">
      <formula>1</formula>
      <formula>2999</formula>
    </cfRule>
  </conditionalFormatting>
  <conditionalFormatting sqref="K254:L254">
    <cfRule type="cellIs" dxfId="496" priority="453" stopIfTrue="1" operator="equal">
      <formula>""</formula>
    </cfRule>
  </conditionalFormatting>
  <conditionalFormatting sqref="I254:J254">
    <cfRule type="cellIs" dxfId="495" priority="452" stopIfTrue="1" operator="equal">
      <formula>""</formula>
    </cfRule>
  </conditionalFormatting>
  <conditionalFormatting sqref="I254">
    <cfRule type="cellIs" dxfId="494" priority="451" stopIfTrue="1" operator="between">
      <formula>1</formula>
      <formula>2999</formula>
    </cfRule>
  </conditionalFormatting>
  <conditionalFormatting sqref="C261 K261 C256:G256 J256:L256 C257:D257 G257:L257 D258:L259 G261 M261 I261 C262:D262 G262:I262">
    <cfRule type="cellIs" dxfId="493" priority="450" stopIfTrue="1" operator="equal">
      <formula>""</formula>
    </cfRule>
  </conditionalFormatting>
  <conditionalFormatting sqref="I262">
    <cfRule type="cellIs" dxfId="492" priority="449" stopIfTrue="1" operator="equal">
      <formula>""</formula>
    </cfRule>
  </conditionalFormatting>
  <conditionalFormatting sqref="I262">
    <cfRule type="cellIs" dxfId="491" priority="448" stopIfTrue="1" operator="between">
      <formula>1</formula>
      <formula>2999</formula>
    </cfRule>
  </conditionalFormatting>
  <conditionalFormatting sqref="K262">
    <cfRule type="cellIs" dxfId="490" priority="447" stopIfTrue="1" operator="equal">
      <formula>""</formula>
    </cfRule>
  </conditionalFormatting>
  <conditionalFormatting sqref="K262">
    <cfRule type="cellIs" dxfId="489" priority="446" stopIfTrue="1" operator="between">
      <formula>1</formula>
      <formula>2999</formula>
    </cfRule>
  </conditionalFormatting>
  <conditionalFormatting sqref="C264:H264">
    <cfRule type="cellIs" dxfId="488" priority="445" stopIfTrue="1" operator="equal">
      <formula>""</formula>
    </cfRule>
  </conditionalFormatting>
  <conditionalFormatting sqref="C264 E264 G264">
    <cfRule type="cellIs" dxfId="487" priority="444" stopIfTrue="1" operator="between">
      <formula>1</formula>
      <formula>2999</formula>
    </cfRule>
  </conditionalFormatting>
  <conditionalFormatting sqref="G262:I262">
    <cfRule type="expression" dxfId="486" priority="443" stopIfTrue="1">
      <formula>AND($Q$12&gt;0,$Q$12&lt;3000)</formula>
    </cfRule>
  </conditionalFormatting>
  <conditionalFormatting sqref="M261">
    <cfRule type="cellIs" dxfId="485" priority="442" stopIfTrue="1" operator="equal">
      <formula>""</formula>
    </cfRule>
  </conditionalFormatting>
  <conditionalFormatting sqref="M262">
    <cfRule type="cellIs" dxfId="484" priority="441" stopIfTrue="1" operator="equal">
      <formula>""</formula>
    </cfRule>
  </conditionalFormatting>
  <conditionalFormatting sqref="M262">
    <cfRule type="cellIs" dxfId="483" priority="440" stopIfTrue="1" operator="between">
      <formula>1</formula>
      <formula>2999</formula>
    </cfRule>
  </conditionalFormatting>
  <conditionalFormatting sqref="K262">
    <cfRule type="cellIs" dxfId="482" priority="439" stopIfTrue="1" operator="equal">
      <formula>""</formula>
    </cfRule>
  </conditionalFormatting>
  <conditionalFormatting sqref="K262">
    <cfRule type="cellIs" dxfId="481" priority="438" stopIfTrue="1" operator="between">
      <formula>1</formula>
      <formula>2999</formula>
    </cfRule>
  </conditionalFormatting>
  <conditionalFormatting sqref="M262">
    <cfRule type="cellIs" dxfId="480" priority="437" stopIfTrue="1" operator="equal">
      <formula>""</formula>
    </cfRule>
  </conditionalFormatting>
  <conditionalFormatting sqref="M262">
    <cfRule type="cellIs" dxfId="479" priority="436" stopIfTrue="1" operator="between">
      <formula>1</formula>
      <formula>2999</formula>
    </cfRule>
  </conditionalFormatting>
  <conditionalFormatting sqref="K264:L264">
    <cfRule type="cellIs" dxfId="478" priority="435" stopIfTrue="1" operator="equal">
      <formula>""</formula>
    </cfRule>
  </conditionalFormatting>
  <conditionalFormatting sqref="I264:J264">
    <cfRule type="cellIs" dxfId="477" priority="434" stopIfTrue="1" operator="equal">
      <formula>""</formula>
    </cfRule>
  </conditionalFormatting>
  <conditionalFormatting sqref="I264">
    <cfRule type="cellIs" dxfId="476" priority="433" stopIfTrue="1" operator="between">
      <formula>1</formula>
      <formula>2999</formula>
    </cfRule>
  </conditionalFormatting>
  <conditionalFormatting sqref="C271 K271 C266:G266 J266:L266 C267:D267 G267:L267 D268:L269 G271 M271 I271 C272:D272 G272:I272">
    <cfRule type="cellIs" dxfId="475" priority="432" stopIfTrue="1" operator="equal">
      <formula>""</formula>
    </cfRule>
  </conditionalFormatting>
  <conditionalFormatting sqref="I272">
    <cfRule type="cellIs" dxfId="474" priority="431" stopIfTrue="1" operator="equal">
      <formula>""</formula>
    </cfRule>
  </conditionalFormatting>
  <conditionalFormatting sqref="I272">
    <cfRule type="cellIs" dxfId="473" priority="430" stopIfTrue="1" operator="between">
      <formula>1</formula>
      <formula>2999</formula>
    </cfRule>
  </conditionalFormatting>
  <conditionalFormatting sqref="K272">
    <cfRule type="cellIs" dxfId="472" priority="429" stopIfTrue="1" operator="equal">
      <formula>""</formula>
    </cfRule>
  </conditionalFormatting>
  <conditionalFormatting sqref="K272">
    <cfRule type="cellIs" dxfId="471" priority="428" stopIfTrue="1" operator="between">
      <formula>1</formula>
      <formula>2999</formula>
    </cfRule>
  </conditionalFormatting>
  <conditionalFormatting sqref="C274:H274">
    <cfRule type="cellIs" dxfId="470" priority="427" stopIfTrue="1" operator="equal">
      <formula>""</formula>
    </cfRule>
  </conditionalFormatting>
  <conditionalFormatting sqref="C274 E274 G274">
    <cfRule type="cellIs" dxfId="469" priority="426" stopIfTrue="1" operator="between">
      <formula>1</formula>
      <formula>2999</formula>
    </cfRule>
  </conditionalFormatting>
  <conditionalFormatting sqref="G272:I272">
    <cfRule type="expression" dxfId="468" priority="425" stopIfTrue="1">
      <formula>AND($Q$12&gt;0,$Q$12&lt;3000)</formula>
    </cfRule>
  </conditionalFormatting>
  <conditionalFormatting sqref="M271">
    <cfRule type="cellIs" dxfId="467" priority="424" stopIfTrue="1" operator="equal">
      <formula>""</formula>
    </cfRule>
  </conditionalFormatting>
  <conditionalFormatting sqref="M272">
    <cfRule type="cellIs" dxfId="466" priority="423" stopIfTrue="1" operator="equal">
      <formula>""</formula>
    </cfRule>
  </conditionalFormatting>
  <conditionalFormatting sqref="M272">
    <cfRule type="cellIs" dxfId="465" priority="422" stopIfTrue="1" operator="between">
      <formula>1</formula>
      <formula>2999</formula>
    </cfRule>
  </conditionalFormatting>
  <conditionalFormatting sqref="K272">
    <cfRule type="cellIs" dxfId="464" priority="421" stopIfTrue="1" operator="equal">
      <formula>""</formula>
    </cfRule>
  </conditionalFormatting>
  <conditionalFormatting sqref="K272">
    <cfRule type="cellIs" dxfId="463" priority="420" stopIfTrue="1" operator="between">
      <formula>1</formula>
      <formula>2999</formula>
    </cfRule>
  </conditionalFormatting>
  <conditionalFormatting sqref="M272">
    <cfRule type="cellIs" dxfId="462" priority="419" stopIfTrue="1" operator="equal">
      <formula>""</formula>
    </cfRule>
  </conditionalFormatting>
  <conditionalFormatting sqref="M272">
    <cfRule type="cellIs" dxfId="461" priority="418" stopIfTrue="1" operator="between">
      <formula>1</formula>
      <formula>2999</formula>
    </cfRule>
  </conditionalFormatting>
  <conditionalFormatting sqref="K274:L274">
    <cfRule type="cellIs" dxfId="460" priority="417" stopIfTrue="1" operator="equal">
      <formula>""</formula>
    </cfRule>
  </conditionalFormatting>
  <conditionalFormatting sqref="I274:J274">
    <cfRule type="cellIs" dxfId="459" priority="416" stopIfTrue="1" operator="equal">
      <formula>""</formula>
    </cfRule>
  </conditionalFormatting>
  <conditionalFormatting sqref="I274">
    <cfRule type="cellIs" dxfId="458" priority="415" stopIfTrue="1" operator="between">
      <formula>1</formula>
      <formula>2999</formula>
    </cfRule>
  </conditionalFormatting>
  <conditionalFormatting sqref="C281 K281 C276:G276 J276:L276 C277:D277 G277:L277 D278:L279 G281 M281 I281 C282:D282 G282:I282">
    <cfRule type="cellIs" dxfId="457" priority="414" stopIfTrue="1" operator="equal">
      <formula>""</formula>
    </cfRule>
  </conditionalFormatting>
  <conditionalFormatting sqref="I282">
    <cfRule type="cellIs" dxfId="456" priority="413" stopIfTrue="1" operator="equal">
      <formula>""</formula>
    </cfRule>
  </conditionalFormatting>
  <conditionalFormatting sqref="I282">
    <cfRule type="cellIs" dxfId="455" priority="412" stopIfTrue="1" operator="between">
      <formula>1</formula>
      <formula>2999</formula>
    </cfRule>
  </conditionalFormatting>
  <conditionalFormatting sqref="K282">
    <cfRule type="cellIs" dxfId="454" priority="411" stopIfTrue="1" operator="equal">
      <formula>""</formula>
    </cfRule>
  </conditionalFormatting>
  <conditionalFormatting sqref="K282">
    <cfRule type="cellIs" dxfId="453" priority="410" stopIfTrue="1" operator="between">
      <formula>1</formula>
      <formula>2999</formula>
    </cfRule>
  </conditionalFormatting>
  <conditionalFormatting sqref="C284:H284">
    <cfRule type="cellIs" dxfId="452" priority="409" stopIfTrue="1" operator="equal">
      <formula>""</formula>
    </cfRule>
  </conditionalFormatting>
  <conditionalFormatting sqref="C284 E284 G284">
    <cfRule type="cellIs" dxfId="451" priority="408" stopIfTrue="1" operator="between">
      <formula>1</formula>
      <formula>2999</formula>
    </cfRule>
  </conditionalFormatting>
  <conditionalFormatting sqref="G282:I282">
    <cfRule type="expression" dxfId="450" priority="407" stopIfTrue="1">
      <formula>AND($Q$12&gt;0,$Q$12&lt;3000)</formula>
    </cfRule>
  </conditionalFormatting>
  <conditionalFormatting sqref="M281">
    <cfRule type="cellIs" dxfId="449" priority="406" stopIfTrue="1" operator="equal">
      <formula>""</formula>
    </cfRule>
  </conditionalFormatting>
  <conditionalFormatting sqref="M282">
    <cfRule type="cellIs" dxfId="448" priority="405" stopIfTrue="1" operator="equal">
      <formula>""</formula>
    </cfRule>
  </conditionalFormatting>
  <conditionalFormatting sqref="M282">
    <cfRule type="cellIs" dxfId="447" priority="404" stopIfTrue="1" operator="between">
      <formula>1</formula>
      <formula>2999</formula>
    </cfRule>
  </conditionalFormatting>
  <conditionalFormatting sqref="K282">
    <cfRule type="cellIs" dxfId="446" priority="403" stopIfTrue="1" operator="equal">
      <formula>""</formula>
    </cfRule>
  </conditionalFormatting>
  <conditionalFormatting sqref="K282">
    <cfRule type="cellIs" dxfId="445" priority="402" stopIfTrue="1" operator="between">
      <formula>1</formula>
      <formula>2999</formula>
    </cfRule>
  </conditionalFormatting>
  <conditionalFormatting sqref="M282">
    <cfRule type="cellIs" dxfId="444" priority="401" stopIfTrue="1" operator="equal">
      <formula>""</formula>
    </cfRule>
  </conditionalFormatting>
  <conditionalFormatting sqref="M282">
    <cfRule type="cellIs" dxfId="443" priority="400" stopIfTrue="1" operator="between">
      <formula>1</formula>
      <formula>2999</formula>
    </cfRule>
  </conditionalFormatting>
  <conditionalFormatting sqref="K284:L284">
    <cfRule type="cellIs" dxfId="442" priority="399" stopIfTrue="1" operator="equal">
      <formula>""</formula>
    </cfRule>
  </conditionalFormatting>
  <conditionalFormatting sqref="I284:J284">
    <cfRule type="cellIs" dxfId="441" priority="398" stopIfTrue="1" operator="equal">
      <formula>""</formula>
    </cfRule>
  </conditionalFormatting>
  <conditionalFormatting sqref="I284">
    <cfRule type="cellIs" dxfId="440" priority="397" stopIfTrue="1" operator="between">
      <formula>1</formula>
      <formula>2999</formula>
    </cfRule>
  </conditionalFormatting>
  <conditionalFormatting sqref="C291 K291 C286:G286 J286:L286 C287:D287 G287:L287 D288:L289 G291 M291 I291 C292:D292 G292:I292">
    <cfRule type="cellIs" dxfId="439" priority="396" stopIfTrue="1" operator="equal">
      <formula>""</formula>
    </cfRule>
  </conditionalFormatting>
  <conditionalFormatting sqref="I292">
    <cfRule type="cellIs" dxfId="438" priority="395" stopIfTrue="1" operator="equal">
      <formula>""</formula>
    </cfRule>
  </conditionalFormatting>
  <conditionalFormatting sqref="I292">
    <cfRule type="cellIs" dxfId="437" priority="394" stopIfTrue="1" operator="between">
      <formula>1</formula>
      <formula>2999</formula>
    </cfRule>
  </conditionalFormatting>
  <conditionalFormatting sqref="K292">
    <cfRule type="cellIs" dxfId="436" priority="393" stopIfTrue="1" operator="equal">
      <formula>""</formula>
    </cfRule>
  </conditionalFormatting>
  <conditionalFormatting sqref="K292">
    <cfRule type="cellIs" dxfId="435" priority="392" stopIfTrue="1" operator="between">
      <formula>1</formula>
      <formula>2999</formula>
    </cfRule>
  </conditionalFormatting>
  <conditionalFormatting sqref="C294:H294">
    <cfRule type="cellIs" dxfId="434" priority="391" stopIfTrue="1" operator="equal">
      <formula>""</formula>
    </cfRule>
  </conditionalFormatting>
  <conditionalFormatting sqref="C294 E294 G294">
    <cfRule type="cellIs" dxfId="433" priority="390" stopIfTrue="1" operator="between">
      <formula>1</formula>
      <formula>2999</formula>
    </cfRule>
  </conditionalFormatting>
  <conditionalFormatting sqref="G292:I292">
    <cfRule type="expression" dxfId="432" priority="389" stopIfTrue="1">
      <formula>AND($Q$12&gt;0,$Q$12&lt;3000)</formula>
    </cfRule>
  </conditionalFormatting>
  <conditionalFormatting sqref="M291">
    <cfRule type="cellIs" dxfId="431" priority="388" stopIfTrue="1" operator="equal">
      <formula>""</formula>
    </cfRule>
  </conditionalFormatting>
  <conditionalFormatting sqref="M292">
    <cfRule type="cellIs" dxfId="430" priority="387" stopIfTrue="1" operator="equal">
      <formula>""</formula>
    </cfRule>
  </conditionalFormatting>
  <conditionalFormatting sqref="M292">
    <cfRule type="cellIs" dxfId="429" priority="386" stopIfTrue="1" operator="between">
      <formula>1</formula>
      <formula>2999</formula>
    </cfRule>
  </conditionalFormatting>
  <conditionalFormatting sqref="K292">
    <cfRule type="cellIs" dxfId="428" priority="385" stopIfTrue="1" operator="equal">
      <formula>""</formula>
    </cfRule>
  </conditionalFormatting>
  <conditionalFormatting sqref="K292">
    <cfRule type="cellIs" dxfId="427" priority="384" stopIfTrue="1" operator="between">
      <formula>1</formula>
      <formula>2999</formula>
    </cfRule>
  </conditionalFormatting>
  <conditionalFormatting sqref="M292">
    <cfRule type="cellIs" dxfId="426" priority="383" stopIfTrue="1" operator="equal">
      <formula>""</formula>
    </cfRule>
  </conditionalFormatting>
  <conditionalFormatting sqref="M292">
    <cfRule type="cellIs" dxfId="425" priority="382" stopIfTrue="1" operator="between">
      <formula>1</formula>
      <formula>2999</formula>
    </cfRule>
  </conditionalFormatting>
  <conditionalFormatting sqref="K294:L294">
    <cfRule type="cellIs" dxfId="424" priority="381" stopIfTrue="1" operator="equal">
      <formula>""</formula>
    </cfRule>
  </conditionalFormatting>
  <conditionalFormatting sqref="I294:J294">
    <cfRule type="cellIs" dxfId="423" priority="380" stopIfTrue="1" operator="equal">
      <formula>""</formula>
    </cfRule>
  </conditionalFormatting>
  <conditionalFormatting sqref="I294">
    <cfRule type="cellIs" dxfId="422" priority="379" stopIfTrue="1" operator="between">
      <formula>1</formula>
      <formula>2999</formula>
    </cfRule>
  </conditionalFormatting>
  <conditionalFormatting sqref="C301 K301 C296:G296 J296:L296 C297:D297 G297:L297 D298:L299 G301 M301 I301 C302:D302 G302:I302">
    <cfRule type="cellIs" dxfId="421" priority="378" stopIfTrue="1" operator="equal">
      <formula>""</formula>
    </cfRule>
  </conditionalFormatting>
  <conditionalFormatting sqref="I302">
    <cfRule type="cellIs" dxfId="420" priority="377" stopIfTrue="1" operator="equal">
      <formula>""</formula>
    </cfRule>
  </conditionalFormatting>
  <conditionalFormatting sqref="I302">
    <cfRule type="cellIs" dxfId="419" priority="376" stopIfTrue="1" operator="between">
      <formula>1</formula>
      <formula>2999</formula>
    </cfRule>
  </conditionalFormatting>
  <conditionalFormatting sqref="K302">
    <cfRule type="cellIs" dxfId="418" priority="375" stopIfTrue="1" operator="equal">
      <formula>""</formula>
    </cfRule>
  </conditionalFormatting>
  <conditionalFormatting sqref="K302">
    <cfRule type="cellIs" dxfId="417" priority="374" stopIfTrue="1" operator="between">
      <formula>1</formula>
      <formula>2999</formula>
    </cfRule>
  </conditionalFormatting>
  <conditionalFormatting sqref="C304:H304">
    <cfRule type="cellIs" dxfId="416" priority="373" stopIfTrue="1" operator="equal">
      <formula>""</formula>
    </cfRule>
  </conditionalFormatting>
  <conditionalFormatting sqref="C304 E304 G304">
    <cfRule type="cellIs" dxfId="415" priority="372" stopIfTrue="1" operator="between">
      <formula>1</formula>
      <formula>2999</formula>
    </cfRule>
  </conditionalFormatting>
  <conditionalFormatting sqref="G302:I302">
    <cfRule type="expression" dxfId="414" priority="371" stopIfTrue="1">
      <formula>AND($Q$12&gt;0,$Q$12&lt;3000)</formula>
    </cfRule>
  </conditionalFormatting>
  <conditionalFormatting sqref="M301">
    <cfRule type="cellIs" dxfId="413" priority="370" stopIfTrue="1" operator="equal">
      <formula>""</formula>
    </cfRule>
  </conditionalFormatting>
  <conditionalFormatting sqref="M302">
    <cfRule type="cellIs" dxfId="412" priority="369" stopIfTrue="1" operator="equal">
      <formula>""</formula>
    </cfRule>
  </conditionalFormatting>
  <conditionalFormatting sqref="M302">
    <cfRule type="cellIs" dxfId="411" priority="368" stopIfTrue="1" operator="between">
      <formula>1</formula>
      <formula>2999</formula>
    </cfRule>
  </conditionalFormatting>
  <conditionalFormatting sqref="K302">
    <cfRule type="cellIs" dxfId="410" priority="367" stopIfTrue="1" operator="equal">
      <formula>""</formula>
    </cfRule>
  </conditionalFormatting>
  <conditionalFormatting sqref="K302">
    <cfRule type="cellIs" dxfId="409" priority="366" stopIfTrue="1" operator="between">
      <formula>1</formula>
      <formula>2999</formula>
    </cfRule>
  </conditionalFormatting>
  <conditionalFormatting sqref="M302">
    <cfRule type="cellIs" dxfId="408" priority="365" stopIfTrue="1" operator="equal">
      <formula>""</formula>
    </cfRule>
  </conditionalFormatting>
  <conditionalFormatting sqref="M302">
    <cfRule type="cellIs" dxfId="407" priority="364" stopIfTrue="1" operator="between">
      <formula>1</formula>
      <formula>2999</formula>
    </cfRule>
  </conditionalFormatting>
  <conditionalFormatting sqref="K304:L304">
    <cfRule type="cellIs" dxfId="406" priority="363" stopIfTrue="1" operator="equal">
      <formula>""</formula>
    </cfRule>
  </conditionalFormatting>
  <conditionalFormatting sqref="I304:J304">
    <cfRule type="cellIs" dxfId="405" priority="362" stopIfTrue="1" operator="equal">
      <formula>""</formula>
    </cfRule>
  </conditionalFormatting>
  <conditionalFormatting sqref="I304">
    <cfRule type="cellIs" dxfId="404" priority="361" stopIfTrue="1" operator="between">
      <formula>1</formula>
      <formula>2999</formula>
    </cfRule>
  </conditionalFormatting>
  <conditionalFormatting sqref="C311 K311 C306:G306 J306:L306 C307:D307 G307:L307 D308:L309 G311 M311 I311 C312:D312 G312:I312">
    <cfRule type="cellIs" dxfId="403" priority="360" stopIfTrue="1" operator="equal">
      <formula>""</formula>
    </cfRule>
  </conditionalFormatting>
  <conditionalFormatting sqref="I312">
    <cfRule type="cellIs" dxfId="402" priority="359" stopIfTrue="1" operator="equal">
      <formula>""</formula>
    </cfRule>
  </conditionalFormatting>
  <conditionalFormatting sqref="I312">
    <cfRule type="cellIs" dxfId="401" priority="358" stopIfTrue="1" operator="between">
      <formula>1</formula>
      <formula>2999</formula>
    </cfRule>
  </conditionalFormatting>
  <conditionalFormatting sqref="K312">
    <cfRule type="cellIs" dxfId="400" priority="357" stopIfTrue="1" operator="equal">
      <formula>""</formula>
    </cfRule>
  </conditionalFormatting>
  <conditionalFormatting sqref="K312">
    <cfRule type="cellIs" dxfId="399" priority="356" stopIfTrue="1" operator="between">
      <formula>1</formula>
      <formula>2999</formula>
    </cfRule>
  </conditionalFormatting>
  <conditionalFormatting sqref="C314:H314">
    <cfRule type="cellIs" dxfId="398" priority="355" stopIfTrue="1" operator="equal">
      <formula>""</formula>
    </cfRule>
  </conditionalFormatting>
  <conditionalFormatting sqref="C314 E314 G314">
    <cfRule type="cellIs" dxfId="397" priority="354" stopIfTrue="1" operator="between">
      <formula>1</formula>
      <formula>2999</formula>
    </cfRule>
  </conditionalFormatting>
  <conditionalFormatting sqref="G312:I312">
    <cfRule type="expression" dxfId="396" priority="353" stopIfTrue="1">
      <formula>AND($Q$12&gt;0,$Q$12&lt;3000)</formula>
    </cfRule>
  </conditionalFormatting>
  <conditionalFormatting sqref="M311">
    <cfRule type="cellIs" dxfId="395" priority="352" stopIfTrue="1" operator="equal">
      <formula>""</formula>
    </cfRule>
  </conditionalFormatting>
  <conditionalFormatting sqref="M312">
    <cfRule type="cellIs" dxfId="394" priority="351" stopIfTrue="1" operator="equal">
      <formula>""</formula>
    </cfRule>
  </conditionalFormatting>
  <conditionalFormatting sqref="M312">
    <cfRule type="cellIs" dxfId="393" priority="350" stopIfTrue="1" operator="between">
      <formula>1</formula>
      <formula>2999</formula>
    </cfRule>
  </conditionalFormatting>
  <conditionalFormatting sqref="K312">
    <cfRule type="cellIs" dxfId="392" priority="349" stopIfTrue="1" operator="equal">
      <formula>""</formula>
    </cfRule>
  </conditionalFormatting>
  <conditionalFormatting sqref="K312">
    <cfRule type="cellIs" dxfId="391" priority="348" stopIfTrue="1" operator="between">
      <formula>1</formula>
      <formula>2999</formula>
    </cfRule>
  </conditionalFormatting>
  <conditionalFormatting sqref="M312">
    <cfRule type="cellIs" dxfId="390" priority="347" stopIfTrue="1" operator="equal">
      <formula>""</formula>
    </cfRule>
  </conditionalFormatting>
  <conditionalFormatting sqref="M312">
    <cfRule type="cellIs" dxfId="389" priority="346" stopIfTrue="1" operator="between">
      <formula>1</formula>
      <formula>2999</formula>
    </cfRule>
  </conditionalFormatting>
  <conditionalFormatting sqref="K314:L314">
    <cfRule type="cellIs" dxfId="388" priority="345" stopIfTrue="1" operator="equal">
      <formula>""</formula>
    </cfRule>
  </conditionalFormatting>
  <conditionalFormatting sqref="I314:J314">
    <cfRule type="cellIs" dxfId="387" priority="344" stopIfTrue="1" operator="equal">
      <formula>""</formula>
    </cfRule>
  </conditionalFormatting>
  <conditionalFormatting sqref="I314">
    <cfRule type="cellIs" dxfId="386" priority="343" stopIfTrue="1" operator="between">
      <formula>1</formula>
      <formula>2999</formula>
    </cfRule>
  </conditionalFormatting>
  <conditionalFormatting sqref="C321 K321 C316:G316 J316:L316 C317:D317 G317:L317 D318:L319 G321 M321 I321 C322:D322 G322:I322">
    <cfRule type="cellIs" dxfId="385" priority="342" stopIfTrue="1" operator="equal">
      <formula>""</formula>
    </cfRule>
  </conditionalFormatting>
  <conditionalFormatting sqref="I322">
    <cfRule type="cellIs" dxfId="384" priority="341" stopIfTrue="1" operator="equal">
      <formula>""</formula>
    </cfRule>
  </conditionalFormatting>
  <conditionalFormatting sqref="I322">
    <cfRule type="cellIs" dxfId="383" priority="340" stopIfTrue="1" operator="between">
      <formula>1</formula>
      <formula>2999</formula>
    </cfRule>
  </conditionalFormatting>
  <conditionalFormatting sqref="K322">
    <cfRule type="cellIs" dxfId="382" priority="339" stopIfTrue="1" operator="equal">
      <formula>""</formula>
    </cfRule>
  </conditionalFormatting>
  <conditionalFormatting sqref="K322">
    <cfRule type="cellIs" dxfId="381" priority="338" stopIfTrue="1" operator="between">
      <formula>1</formula>
      <formula>2999</formula>
    </cfRule>
  </conditionalFormatting>
  <conditionalFormatting sqref="C324:H324">
    <cfRule type="cellIs" dxfId="380" priority="337" stopIfTrue="1" operator="equal">
      <formula>""</formula>
    </cfRule>
  </conditionalFormatting>
  <conditionalFormatting sqref="C324 E324 G324">
    <cfRule type="cellIs" dxfId="379" priority="336" stopIfTrue="1" operator="between">
      <formula>1</formula>
      <formula>2999</formula>
    </cfRule>
  </conditionalFormatting>
  <conditionalFormatting sqref="G322:I322">
    <cfRule type="expression" dxfId="378" priority="335" stopIfTrue="1">
      <formula>AND($Q$12&gt;0,$Q$12&lt;3000)</formula>
    </cfRule>
  </conditionalFormatting>
  <conditionalFormatting sqref="M321">
    <cfRule type="cellIs" dxfId="377" priority="334" stopIfTrue="1" operator="equal">
      <formula>""</formula>
    </cfRule>
  </conditionalFormatting>
  <conditionalFormatting sqref="M322">
    <cfRule type="cellIs" dxfId="376" priority="333" stopIfTrue="1" operator="equal">
      <formula>""</formula>
    </cfRule>
  </conditionalFormatting>
  <conditionalFormatting sqref="M322">
    <cfRule type="cellIs" dxfId="375" priority="332" stopIfTrue="1" operator="between">
      <formula>1</formula>
      <formula>2999</formula>
    </cfRule>
  </conditionalFormatting>
  <conditionalFormatting sqref="K322">
    <cfRule type="cellIs" dxfId="374" priority="331" stopIfTrue="1" operator="equal">
      <formula>""</formula>
    </cfRule>
  </conditionalFormatting>
  <conditionalFormatting sqref="K322">
    <cfRule type="cellIs" dxfId="373" priority="330" stopIfTrue="1" operator="between">
      <formula>1</formula>
      <formula>2999</formula>
    </cfRule>
  </conditionalFormatting>
  <conditionalFormatting sqref="M322">
    <cfRule type="cellIs" dxfId="372" priority="329" stopIfTrue="1" operator="equal">
      <formula>""</formula>
    </cfRule>
  </conditionalFormatting>
  <conditionalFormatting sqref="M322">
    <cfRule type="cellIs" dxfId="371" priority="328" stopIfTrue="1" operator="between">
      <formula>1</formula>
      <formula>2999</formula>
    </cfRule>
  </conditionalFormatting>
  <conditionalFormatting sqref="K324:L324">
    <cfRule type="cellIs" dxfId="370" priority="327" stopIfTrue="1" operator="equal">
      <formula>""</formula>
    </cfRule>
  </conditionalFormatting>
  <conditionalFormatting sqref="I324:J324">
    <cfRule type="cellIs" dxfId="369" priority="326" stopIfTrue="1" operator="equal">
      <formula>""</formula>
    </cfRule>
  </conditionalFormatting>
  <conditionalFormatting sqref="I324">
    <cfRule type="cellIs" dxfId="368" priority="325" stopIfTrue="1" operator="between">
      <formula>1</formula>
      <formula>2999</formula>
    </cfRule>
  </conditionalFormatting>
  <conditionalFormatting sqref="C331 K331 C326:G326 J326:L326 C327:D327 G327:L327 D328:L329 G331 M331 I331 C332:D332 G332:I332">
    <cfRule type="cellIs" dxfId="367" priority="324" stopIfTrue="1" operator="equal">
      <formula>""</formula>
    </cfRule>
  </conditionalFormatting>
  <conditionalFormatting sqref="I332">
    <cfRule type="cellIs" dxfId="366" priority="323" stopIfTrue="1" operator="equal">
      <formula>""</formula>
    </cfRule>
  </conditionalFormatting>
  <conditionalFormatting sqref="I332">
    <cfRule type="cellIs" dxfId="365" priority="322" stopIfTrue="1" operator="between">
      <formula>1</formula>
      <formula>2999</formula>
    </cfRule>
  </conditionalFormatting>
  <conditionalFormatting sqref="K332">
    <cfRule type="cellIs" dxfId="364" priority="321" stopIfTrue="1" operator="equal">
      <formula>""</formula>
    </cfRule>
  </conditionalFormatting>
  <conditionalFormatting sqref="K332">
    <cfRule type="cellIs" dxfId="363" priority="320" stopIfTrue="1" operator="between">
      <formula>1</formula>
      <formula>2999</formula>
    </cfRule>
  </conditionalFormatting>
  <conditionalFormatting sqref="C334:H334">
    <cfRule type="cellIs" dxfId="362" priority="319" stopIfTrue="1" operator="equal">
      <formula>""</formula>
    </cfRule>
  </conditionalFormatting>
  <conditionalFormatting sqref="C334 E334 G334">
    <cfRule type="cellIs" dxfId="361" priority="318" stopIfTrue="1" operator="between">
      <formula>1</formula>
      <formula>2999</formula>
    </cfRule>
  </conditionalFormatting>
  <conditionalFormatting sqref="G332:I332">
    <cfRule type="expression" dxfId="360" priority="317" stopIfTrue="1">
      <formula>AND($Q$12&gt;0,$Q$12&lt;3000)</formula>
    </cfRule>
  </conditionalFormatting>
  <conditionalFormatting sqref="M331">
    <cfRule type="cellIs" dxfId="359" priority="316" stopIfTrue="1" operator="equal">
      <formula>""</formula>
    </cfRule>
  </conditionalFormatting>
  <conditionalFormatting sqref="M332">
    <cfRule type="cellIs" dxfId="358" priority="315" stopIfTrue="1" operator="equal">
      <formula>""</formula>
    </cfRule>
  </conditionalFormatting>
  <conditionalFormatting sqref="M332">
    <cfRule type="cellIs" dxfId="357" priority="314" stopIfTrue="1" operator="between">
      <formula>1</formula>
      <formula>2999</formula>
    </cfRule>
  </conditionalFormatting>
  <conditionalFormatting sqref="K332">
    <cfRule type="cellIs" dxfId="356" priority="313" stopIfTrue="1" operator="equal">
      <formula>""</formula>
    </cfRule>
  </conditionalFormatting>
  <conditionalFormatting sqref="K332">
    <cfRule type="cellIs" dxfId="355" priority="312" stopIfTrue="1" operator="between">
      <formula>1</formula>
      <formula>2999</formula>
    </cfRule>
  </conditionalFormatting>
  <conditionalFormatting sqref="M332">
    <cfRule type="cellIs" dxfId="354" priority="311" stopIfTrue="1" operator="equal">
      <formula>""</formula>
    </cfRule>
  </conditionalFormatting>
  <conditionalFormatting sqref="M332">
    <cfRule type="cellIs" dxfId="353" priority="310" stopIfTrue="1" operator="between">
      <formula>1</formula>
      <formula>2999</formula>
    </cfRule>
  </conditionalFormatting>
  <conditionalFormatting sqref="K334:L334">
    <cfRule type="cellIs" dxfId="352" priority="309" stopIfTrue="1" operator="equal">
      <formula>""</formula>
    </cfRule>
  </conditionalFormatting>
  <conditionalFormatting sqref="I334:J334">
    <cfRule type="cellIs" dxfId="351" priority="308" stopIfTrue="1" operator="equal">
      <formula>""</formula>
    </cfRule>
  </conditionalFormatting>
  <conditionalFormatting sqref="I334">
    <cfRule type="cellIs" dxfId="350" priority="307" stopIfTrue="1" operator="between">
      <formula>1</formula>
      <formula>2999</formula>
    </cfRule>
  </conditionalFormatting>
  <conditionalFormatting sqref="C341 K341 C336:G336 J336:L336 C337:D337 G337:L337 D338:L339 G341 M341 I341 C342:D342 G342:I342">
    <cfRule type="cellIs" dxfId="349" priority="306" stopIfTrue="1" operator="equal">
      <formula>""</formula>
    </cfRule>
  </conditionalFormatting>
  <conditionalFormatting sqref="I342">
    <cfRule type="cellIs" dxfId="348" priority="305" stopIfTrue="1" operator="equal">
      <formula>""</formula>
    </cfRule>
  </conditionalFormatting>
  <conditionalFormatting sqref="I342">
    <cfRule type="cellIs" dxfId="347" priority="304" stopIfTrue="1" operator="between">
      <formula>1</formula>
      <formula>2999</formula>
    </cfRule>
  </conditionalFormatting>
  <conditionalFormatting sqref="K342">
    <cfRule type="cellIs" dxfId="346" priority="303" stopIfTrue="1" operator="equal">
      <formula>""</formula>
    </cfRule>
  </conditionalFormatting>
  <conditionalFormatting sqref="K342">
    <cfRule type="cellIs" dxfId="345" priority="302" stopIfTrue="1" operator="between">
      <formula>1</formula>
      <formula>2999</formula>
    </cfRule>
  </conditionalFormatting>
  <conditionalFormatting sqref="C344:H344">
    <cfRule type="cellIs" dxfId="344" priority="301" stopIfTrue="1" operator="equal">
      <formula>""</formula>
    </cfRule>
  </conditionalFormatting>
  <conditionalFormatting sqref="C344 E344 G344">
    <cfRule type="cellIs" dxfId="343" priority="300" stopIfTrue="1" operator="between">
      <formula>1</formula>
      <formula>2999</formula>
    </cfRule>
  </conditionalFormatting>
  <conditionalFormatting sqref="G342:I342">
    <cfRule type="expression" dxfId="342" priority="299" stopIfTrue="1">
      <formula>AND($Q$12&gt;0,$Q$12&lt;3000)</formula>
    </cfRule>
  </conditionalFormatting>
  <conditionalFormatting sqref="M341">
    <cfRule type="cellIs" dxfId="341" priority="298" stopIfTrue="1" operator="equal">
      <formula>""</formula>
    </cfRule>
  </conditionalFormatting>
  <conditionalFormatting sqref="M342">
    <cfRule type="cellIs" dxfId="340" priority="297" stopIfTrue="1" operator="equal">
      <formula>""</formula>
    </cfRule>
  </conditionalFormatting>
  <conditionalFormatting sqref="M342">
    <cfRule type="cellIs" dxfId="339" priority="296" stopIfTrue="1" operator="between">
      <formula>1</formula>
      <formula>2999</formula>
    </cfRule>
  </conditionalFormatting>
  <conditionalFormatting sqref="K342">
    <cfRule type="cellIs" dxfId="338" priority="295" stopIfTrue="1" operator="equal">
      <formula>""</formula>
    </cfRule>
  </conditionalFormatting>
  <conditionalFormatting sqref="K342">
    <cfRule type="cellIs" dxfId="337" priority="294" stopIfTrue="1" operator="between">
      <formula>1</formula>
      <formula>2999</formula>
    </cfRule>
  </conditionalFormatting>
  <conditionalFormatting sqref="M342">
    <cfRule type="cellIs" dxfId="336" priority="293" stopIfTrue="1" operator="equal">
      <formula>""</formula>
    </cfRule>
  </conditionalFormatting>
  <conditionalFormatting sqref="M342">
    <cfRule type="cellIs" dxfId="335" priority="292" stopIfTrue="1" operator="between">
      <formula>1</formula>
      <formula>2999</formula>
    </cfRule>
  </conditionalFormatting>
  <conditionalFormatting sqref="K344:L344">
    <cfRule type="cellIs" dxfId="334" priority="291" stopIfTrue="1" operator="equal">
      <formula>""</formula>
    </cfRule>
  </conditionalFormatting>
  <conditionalFormatting sqref="I344:J344">
    <cfRule type="cellIs" dxfId="333" priority="290" stopIfTrue="1" operator="equal">
      <formula>""</formula>
    </cfRule>
  </conditionalFormatting>
  <conditionalFormatting sqref="I344">
    <cfRule type="cellIs" dxfId="332" priority="289" stopIfTrue="1" operator="between">
      <formula>1</formula>
      <formula>2999</formula>
    </cfRule>
  </conditionalFormatting>
  <conditionalFormatting sqref="C351 K351 C346:G346 J346:L346 C347:D347 G347:L347 D348:L349 G351 M351 I351 C352:D352 G352:I352">
    <cfRule type="cellIs" dxfId="331" priority="288" stopIfTrue="1" operator="equal">
      <formula>""</formula>
    </cfRule>
  </conditionalFormatting>
  <conditionalFormatting sqref="I352">
    <cfRule type="cellIs" dxfId="330" priority="287" stopIfTrue="1" operator="equal">
      <formula>""</formula>
    </cfRule>
  </conditionalFormatting>
  <conditionalFormatting sqref="I352">
    <cfRule type="cellIs" dxfId="329" priority="286" stopIfTrue="1" operator="between">
      <formula>1</formula>
      <formula>2999</formula>
    </cfRule>
  </conditionalFormatting>
  <conditionalFormatting sqref="K352">
    <cfRule type="cellIs" dxfId="328" priority="285" stopIfTrue="1" operator="equal">
      <formula>""</formula>
    </cfRule>
  </conditionalFormatting>
  <conditionalFormatting sqref="K352">
    <cfRule type="cellIs" dxfId="327" priority="284" stopIfTrue="1" operator="between">
      <formula>1</formula>
      <formula>2999</formula>
    </cfRule>
  </conditionalFormatting>
  <conditionalFormatting sqref="C354:H354">
    <cfRule type="cellIs" dxfId="326" priority="283" stopIfTrue="1" operator="equal">
      <formula>""</formula>
    </cfRule>
  </conditionalFormatting>
  <conditionalFormatting sqref="C354 E354 G354">
    <cfRule type="cellIs" dxfId="325" priority="282" stopIfTrue="1" operator="between">
      <formula>1</formula>
      <formula>2999</formula>
    </cfRule>
  </conditionalFormatting>
  <conditionalFormatting sqref="G352:I352">
    <cfRule type="expression" dxfId="324" priority="281" stopIfTrue="1">
      <formula>AND($Q$12&gt;0,$Q$12&lt;3000)</formula>
    </cfRule>
  </conditionalFormatting>
  <conditionalFormatting sqref="M351">
    <cfRule type="cellIs" dxfId="323" priority="280" stopIfTrue="1" operator="equal">
      <formula>""</formula>
    </cfRule>
  </conditionalFormatting>
  <conditionalFormatting sqref="M352">
    <cfRule type="cellIs" dxfId="322" priority="279" stopIfTrue="1" operator="equal">
      <formula>""</formula>
    </cfRule>
  </conditionalFormatting>
  <conditionalFormatting sqref="M352">
    <cfRule type="cellIs" dxfId="321" priority="278" stopIfTrue="1" operator="between">
      <formula>1</formula>
      <formula>2999</formula>
    </cfRule>
  </conditionalFormatting>
  <conditionalFormatting sqref="K352">
    <cfRule type="cellIs" dxfId="320" priority="277" stopIfTrue="1" operator="equal">
      <formula>""</formula>
    </cfRule>
  </conditionalFormatting>
  <conditionalFormatting sqref="K352">
    <cfRule type="cellIs" dxfId="319" priority="276" stopIfTrue="1" operator="between">
      <formula>1</formula>
      <formula>2999</formula>
    </cfRule>
  </conditionalFormatting>
  <conditionalFormatting sqref="M352">
    <cfRule type="cellIs" dxfId="318" priority="275" stopIfTrue="1" operator="equal">
      <formula>""</formula>
    </cfRule>
  </conditionalFormatting>
  <conditionalFormatting sqref="M352">
    <cfRule type="cellIs" dxfId="317" priority="274" stopIfTrue="1" operator="between">
      <formula>1</formula>
      <formula>2999</formula>
    </cfRule>
  </conditionalFormatting>
  <conditionalFormatting sqref="K354:L354">
    <cfRule type="cellIs" dxfId="316" priority="273" stopIfTrue="1" operator="equal">
      <formula>""</formula>
    </cfRule>
  </conditionalFormatting>
  <conditionalFormatting sqref="I354:J354">
    <cfRule type="cellIs" dxfId="315" priority="272" stopIfTrue="1" operator="equal">
      <formula>""</formula>
    </cfRule>
  </conditionalFormatting>
  <conditionalFormatting sqref="I354">
    <cfRule type="cellIs" dxfId="314" priority="271" stopIfTrue="1" operator="between">
      <formula>1</formula>
      <formula>2999</formula>
    </cfRule>
  </conditionalFormatting>
  <conditionalFormatting sqref="C361 K361 C356:G356 J356:L356 C357:D357 G357:L357 D358:L359 G361 M361 I361 C362:D362 G362:I362">
    <cfRule type="cellIs" dxfId="313" priority="270" stopIfTrue="1" operator="equal">
      <formula>""</formula>
    </cfRule>
  </conditionalFormatting>
  <conditionalFormatting sqref="I362">
    <cfRule type="cellIs" dxfId="312" priority="269" stopIfTrue="1" operator="equal">
      <formula>""</formula>
    </cfRule>
  </conditionalFormatting>
  <conditionalFormatting sqref="I362">
    <cfRule type="cellIs" dxfId="311" priority="268" stopIfTrue="1" operator="between">
      <formula>1</formula>
      <formula>2999</formula>
    </cfRule>
  </conditionalFormatting>
  <conditionalFormatting sqref="K362">
    <cfRule type="cellIs" dxfId="310" priority="267" stopIfTrue="1" operator="equal">
      <formula>""</formula>
    </cfRule>
  </conditionalFormatting>
  <conditionalFormatting sqref="K362">
    <cfRule type="cellIs" dxfId="309" priority="266" stopIfTrue="1" operator="between">
      <formula>1</formula>
      <formula>2999</formula>
    </cfRule>
  </conditionalFormatting>
  <conditionalFormatting sqref="C364:H364">
    <cfRule type="cellIs" dxfId="308" priority="265" stopIfTrue="1" operator="equal">
      <formula>""</formula>
    </cfRule>
  </conditionalFormatting>
  <conditionalFormatting sqref="C364 E364 G364">
    <cfRule type="cellIs" dxfId="307" priority="264" stopIfTrue="1" operator="between">
      <formula>1</formula>
      <formula>2999</formula>
    </cfRule>
  </conditionalFormatting>
  <conditionalFormatting sqref="G362:I362">
    <cfRule type="expression" dxfId="306" priority="263" stopIfTrue="1">
      <formula>AND($Q$12&gt;0,$Q$12&lt;3000)</formula>
    </cfRule>
  </conditionalFormatting>
  <conditionalFormatting sqref="M361">
    <cfRule type="cellIs" dxfId="305" priority="262" stopIfTrue="1" operator="equal">
      <formula>""</formula>
    </cfRule>
  </conditionalFormatting>
  <conditionalFormatting sqref="M362">
    <cfRule type="cellIs" dxfId="304" priority="261" stopIfTrue="1" operator="equal">
      <formula>""</formula>
    </cfRule>
  </conditionalFormatting>
  <conditionalFormatting sqref="M362">
    <cfRule type="cellIs" dxfId="303" priority="260" stopIfTrue="1" operator="between">
      <formula>1</formula>
      <formula>2999</formula>
    </cfRule>
  </conditionalFormatting>
  <conditionalFormatting sqref="K362">
    <cfRule type="cellIs" dxfId="302" priority="259" stopIfTrue="1" operator="equal">
      <formula>""</formula>
    </cfRule>
  </conditionalFormatting>
  <conditionalFormatting sqref="K362">
    <cfRule type="cellIs" dxfId="301" priority="258" stopIfTrue="1" operator="between">
      <formula>1</formula>
      <formula>2999</formula>
    </cfRule>
  </conditionalFormatting>
  <conditionalFormatting sqref="M362">
    <cfRule type="cellIs" dxfId="300" priority="257" stopIfTrue="1" operator="equal">
      <formula>""</formula>
    </cfRule>
  </conditionalFormatting>
  <conditionalFormatting sqref="M362">
    <cfRule type="cellIs" dxfId="299" priority="256" stopIfTrue="1" operator="between">
      <formula>1</formula>
      <formula>2999</formula>
    </cfRule>
  </conditionalFormatting>
  <conditionalFormatting sqref="K364:L364">
    <cfRule type="cellIs" dxfId="298" priority="255" stopIfTrue="1" operator="equal">
      <formula>""</formula>
    </cfRule>
  </conditionalFormatting>
  <conditionalFormatting sqref="I364:J364">
    <cfRule type="cellIs" dxfId="297" priority="254" stopIfTrue="1" operator="equal">
      <formula>""</formula>
    </cfRule>
  </conditionalFormatting>
  <conditionalFormatting sqref="I364">
    <cfRule type="cellIs" dxfId="296" priority="253" stopIfTrue="1" operator="between">
      <formula>1</formula>
      <formula>2999</formula>
    </cfRule>
  </conditionalFormatting>
  <conditionalFormatting sqref="C371 K371 C366:G366 J366:L366 C367:D367 G367:L367 D368:L369 G371 M371 I371 C372:D372 G372:I372">
    <cfRule type="cellIs" dxfId="295" priority="252" stopIfTrue="1" operator="equal">
      <formula>""</formula>
    </cfRule>
  </conditionalFormatting>
  <conditionalFormatting sqref="I372">
    <cfRule type="cellIs" dxfId="294" priority="251" stopIfTrue="1" operator="equal">
      <formula>""</formula>
    </cfRule>
  </conditionalFormatting>
  <conditionalFormatting sqref="I372">
    <cfRule type="cellIs" dxfId="293" priority="250" stopIfTrue="1" operator="between">
      <formula>1</formula>
      <formula>2999</formula>
    </cfRule>
  </conditionalFormatting>
  <conditionalFormatting sqref="K372">
    <cfRule type="cellIs" dxfId="292" priority="249" stopIfTrue="1" operator="equal">
      <formula>""</formula>
    </cfRule>
  </conditionalFormatting>
  <conditionalFormatting sqref="K372">
    <cfRule type="cellIs" dxfId="291" priority="248" stopIfTrue="1" operator="between">
      <formula>1</formula>
      <formula>2999</formula>
    </cfRule>
  </conditionalFormatting>
  <conditionalFormatting sqref="C374:H374">
    <cfRule type="cellIs" dxfId="290" priority="247" stopIfTrue="1" operator="equal">
      <formula>""</formula>
    </cfRule>
  </conditionalFormatting>
  <conditionalFormatting sqref="C374 E374 G374">
    <cfRule type="cellIs" dxfId="289" priority="246" stopIfTrue="1" operator="between">
      <formula>1</formula>
      <formula>2999</formula>
    </cfRule>
  </conditionalFormatting>
  <conditionalFormatting sqref="G372:I372">
    <cfRule type="expression" dxfId="288" priority="245" stopIfTrue="1">
      <formula>AND($Q$12&gt;0,$Q$12&lt;3000)</formula>
    </cfRule>
  </conditionalFormatting>
  <conditionalFormatting sqref="M371">
    <cfRule type="cellIs" dxfId="287" priority="244" stopIfTrue="1" operator="equal">
      <formula>""</formula>
    </cfRule>
  </conditionalFormatting>
  <conditionalFormatting sqref="M372">
    <cfRule type="cellIs" dxfId="286" priority="243" stopIfTrue="1" operator="equal">
      <formula>""</formula>
    </cfRule>
  </conditionalFormatting>
  <conditionalFormatting sqref="M372">
    <cfRule type="cellIs" dxfId="285" priority="242" stopIfTrue="1" operator="between">
      <formula>1</formula>
      <formula>2999</formula>
    </cfRule>
  </conditionalFormatting>
  <conditionalFormatting sqref="K372">
    <cfRule type="cellIs" dxfId="284" priority="241" stopIfTrue="1" operator="equal">
      <formula>""</formula>
    </cfRule>
  </conditionalFormatting>
  <conditionalFormatting sqref="K372">
    <cfRule type="cellIs" dxfId="283" priority="240" stopIfTrue="1" operator="between">
      <formula>1</formula>
      <formula>2999</formula>
    </cfRule>
  </conditionalFormatting>
  <conditionalFormatting sqref="M372">
    <cfRule type="cellIs" dxfId="282" priority="239" stopIfTrue="1" operator="equal">
      <formula>""</formula>
    </cfRule>
  </conditionalFormatting>
  <conditionalFormatting sqref="M372">
    <cfRule type="cellIs" dxfId="281" priority="238" stopIfTrue="1" operator="between">
      <formula>1</formula>
      <formula>2999</formula>
    </cfRule>
  </conditionalFormatting>
  <conditionalFormatting sqref="K374:L374">
    <cfRule type="cellIs" dxfId="280" priority="237" stopIfTrue="1" operator="equal">
      <formula>""</formula>
    </cfRule>
  </conditionalFormatting>
  <conditionalFormatting sqref="I374:J374">
    <cfRule type="cellIs" dxfId="279" priority="236" stopIfTrue="1" operator="equal">
      <formula>""</formula>
    </cfRule>
  </conditionalFormatting>
  <conditionalFormatting sqref="I374">
    <cfRule type="cellIs" dxfId="278" priority="235" stopIfTrue="1" operator="between">
      <formula>1</formula>
      <formula>2999</formula>
    </cfRule>
  </conditionalFormatting>
  <conditionalFormatting sqref="C381 K381 C376:G376 J376:L376 C377:D377 G377:L377 D378:L379 G381 M381 I381 C382:D382 G382:I382">
    <cfRule type="cellIs" dxfId="277" priority="234" stopIfTrue="1" operator="equal">
      <formula>""</formula>
    </cfRule>
  </conditionalFormatting>
  <conditionalFormatting sqref="I382">
    <cfRule type="cellIs" dxfId="276" priority="233" stopIfTrue="1" operator="equal">
      <formula>""</formula>
    </cfRule>
  </conditionalFormatting>
  <conditionalFormatting sqref="I382">
    <cfRule type="cellIs" dxfId="275" priority="232" stopIfTrue="1" operator="between">
      <formula>1</formula>
      <formula>2999</formula>
    </cfRule>
  </conditionalFormatting>
  <conditionalFormatting sqref="K382">
    <cfRule type="cellIs" dxfId="274" priority="231" stopIfTrue="1" operator="equal">
      <formula>""</formula>
    </cfRule>
  </conditionalFormatting>
  <conditionalFormatting sqref="K382">
    <cfRule type="cellIs" dxfId="273" priority="230" stopIfTrue="1" operator="between">
      <formula>1</formula>
      <formula>2999</formula>
    </cfRule>
  </conditionalFormatting>
  <conditionalFormatting sqref="C384:H384">
    <cfRule type="cellIs" dxfId="272" priority="229" stopIfTrue="1" operator="equal">
      <formula>""</formula>
    </cfRule>
  </conditionalFormatting>
  <conditionalFormatting sqref="C384 E384 G384">
    <cfRule type="cellIs" dxfId="271" priority="228" stopIfTrue="1" operator="between">
      <formula>1</formula>
      <formula>2999</formula>
    </cfRule>
  </conditionalFormatting>
  <conditionalFormatting sqref="G382:I382">
    <cfRule type="expression" dxfId="270" priority="227" stopIfTrue="1">
      <formula>AND($Q$12&gt;0,$Q$12&lt;3000)</formula>
    </cfRule>
  </conditionalFormatting>
  <conditionalFormatting sqref="M381">
    <cfRule type="cellIs" dxfId="269" priority="226" stopIfTrue="1" operator="equal">
      <formula>""</formula>
    </cfRule>
  </conditionalFormatting>
  <conditionalFormatting sqref="M382">
    <cfRule type="cellIs" dxfId="268" priority="225" stopIfTrue="1" operator="equal">
      <formula>""</formula>
    </cfRule>
  </conditionalFormatting>
  <conditionalFormatting sqref="M382">
    <cfRule type="cellIs" dxfId="267" priority="224" stopIfTrue="1" operator="between">
      <formula>1</formula>
      <formula>2999</formula>
    </cfRule>
  </conditionalFormatting>
  <conditionalFormatting sqref="K382">
    <cfRule type="cellIs" dxfId="266" priority="223" stopIfTrue="1" operator="equal">
      <formula>""</formula>
    </cfRule>
  </conditionalFormatting>
  <conditionalFormatting sqref="K382">
    <cfRule type="cellIs" dxfId="265" priority="222" stopIfTrue="1" operator="between">
      <formula>1</formula>
      <formula>2999</formula>
    </cfRule>
  </conditionalFormatting>
  <conditionalFormatting sqref="M382">
    <cfRule type="cellIs" dxfId="264" priority="221" stopIfTrue="1" operator="equal">
      <formula>""</formula>
    </cfRule>
  </conditionalFormatting>
  <conditionalFormatting sqref="M382">
    <cfRule type="cellIs" dxfId="263" priority="220" stopIfTrue="1" operator="between">
      <formula>1</formula>
      <formula>2999</formula>
    </cfRule>
  </conditionalFormatting>
  <conditionalFormatting sqref="K384:L384">
    <cfRule type="cellIs" dxfId="262" priority="219" stopIfTrue="1" operator="equal">
      <formula>""</formula>
    </cfRule>
  </conditionalFormatting>
  <conditionalFormatting sqref="I384:J384">
    <cfRule type="cellIs" dxfId="261" priority="218" stopIfTrue="1" operator="equal">
      <formula>""</formula>
    </cfRule>
  </conditionalFormatting>
  <conditionalFormatting sqref="I384">
    <cfRule type="cellIs" dxfId="260" priority="217" stopIfTrue="1" operator="between">
      <formula>1</formula>
      <formula>2999</formula>
    </cfRule>
  </conditionalFormatting>
  <conditionalFormatting sqref="C391 K391 C386:G386 J386:L386 C387:D387 G387:L387 D388:L389 G391 M391 I391 C392:D392 G392:I392">
    <cfRule type="cellIs" dxfId="259" priority="216" stopIfTrue="1" operator="equal">
      <formula>""</formula>
    </cfRule>
  </conditionalFormatting>
  <conditionalFormatting sqref="I392">
    <cfRule type="cellIs" dxfId="258" priority="215" stopIfTrue="1" operator="equal">
      <formula>""</formula>
    </cfRule>
  </conditionalFormatting>
  <conditionalFormatting sqref="I392">
    <cfRule type="cellIs" dxfId="257" priority="214" stopIfTrue="1" operator="between">
      <formula>1</formula>
      <formula>2999</formula>
    </cfRule>
  </conditionalFormatting>
  <conditionalFormatting sqref="K392">
    <cfRule type="cellIs" dxfId="256" priority="213" stopIfTrue="1" operator="equal">
      <formula>""</formula>
    </cfRule>
  </conditionalFormatting>
  <conditionalFormatting sqref="K392">
    <cfRule type="cellIs" dxfId="255" priority="212" stopIfTrue="1" operator="between">
      <formula>1</formula>
      <formula>2999</formula>
    </cfRule>
  </conditionalFormatting>
  <conditionalFormatting sqref="C394:H394">
    <cfRule type="cellIs" dxfId="254" priority="211" stopIfTrue="1" operator="equal">
      <formula>""</formula>
    </cfRule>
  </conditionalFormatting>
  <conditionalFormatting sqref="C394 E394 G394">
    <cfRule type="cellIs" dxfId="253" priority="210" stopIfTrue="1" operator="between">
      <formula>1</formula>
      <formula>2999</formula>
    </cfRule>
  </conditionalFormatting>
  <conditionalFormatting sqref="G392:I392">
    <cfRule type="expression" dxfId="252" priority="209" stopIfTrue="1">
      <formula>AND($Q$12&gt;0,$Q$12&lt;3000)</formula>
    </cfRule>
  </conditionalFormatting>
  <conditionalFormatting sqref="M391">
    <cfRule type="cellIs" dxfId="251" priority="208" stopIfTrue="1" operator="equal">
      <formula>""</formula>
    </cfRule>
  </conditionalFormatting>
  <conditionalFormatting sqref="M392">
    <cfRule type="cellIs" dxfId="250" priority="207" stopIfTrue="1" operator="equal">
      <formula>""</formula>
    </cfRule>
  </conditionalFormatting>
  <conditionalFormatting sqref="M392">
    <cfRule type="cellIs" dxfId="249" priority="206" stopIfTrue="1" operator="between">
      <formula>1</formula>
      <formula>2999</formula>
    </cfRule>
  </conditionalFormatting>
  <conditionalFormatting sqref="K392">
    <cfRule type="cellIs" dxfId="248" priority="205" stopIfTrue="1" operator="equal">
      <formula>""</formula>
    </cfRule>
  </conditionalFormatting>
  <conditionalFormatting sqref="K392">
    <cfRule type="cellIs" dxfId="247" priority="204" stopIfTrue="1" operator="between">
      <formula>1</formula>
      <formula>2999</formula>
    </cfRule>
  </conditionalFormatting>
  <conditionalFormatting sqref="M392">
    <cfRule type="cellIs" dxfId="246" priority="203" stopIfTrue="1" operator="equal">
      <formula>""</formula>
    </cfRule>
  </conditionalFormatting>
  <conditionalFormatting sqref="M392">
    <cfRule type="cellIs" dxfId="245" priority="202" stopIfTrue="1" operator="between">
      <formula>1</formula>
      <formula>2999</formula>
    </cfRule>
  </conditionalFormatting>
  <conditionalFormatting sqref="K394:L394">
    <cfRule type="cellIs" dxfId="244" priority="201" stopIfTrue="1" operator="equal">
      <formula>""</formula>
    </cfRule>
  </conditionalFormatting>
  <conditionalFormatting sqref="I394:J394">
    <cfRule type="cellIs" dxfId="243" priority="200" stopIfTrue="1" operator="equal">
      <formula>""</formula>
    </cfRule>
  </conditionalFormatting>
  <conditionalFormatting sqref="I394">
    <cfRule type="cellIs" dxfId="242" priority="199" stopIfTrue="1" operator="between">
      <formula>1</formula>
      <formula>2999</formula>
    </cfRule>
  </conditionalFormatting>
  <conditionalFormatting sqref="C401 K401 C396:G396 J396:L396 C397:D397 G397:L397 D398:L399 G401 M401 I401 C402:D402 G402:I402">
    <cfRule type="cellIs" dxfId="241" priority="198" stopIfTrue="1" operator="equal">
      <formula>""</formula>
    </cfRule>
  </conditionalFormatting>
  <conditionalFormatting sqref="I402">
    <cfRule type="cellIs" dxfId="240" priority="197" stopIfTrue="1" operator="equal">
      <formula>""</formula>
    </cfRule>
  </conditionalFormatting>
  <conditionalFormatting sqref="I402">
    <cfRule type="cellIs" dxfId="239" priority="196" stopIfTrue="1" operator="between">
      <formula>1</formula>
      <formula>2999</formula>
    </cfRule>
  </conditionalFormatting>
  <conditionalFormatting sqref="K402">
    <cfRule type="cellIs" dxfId="238" priority="195" stopIfTrue="1" operator="equal">
      <formula>""</formula>
    </cfRule>
  </conditionalFormatting>
  <conditionalFormatting sqref="K402">
    <cfRule type="cellIs" dxfId="237" priority="194" stopIfTrue="1" operator="between">
      <formula>1</formula>
      <formula>2999</formula>
    </cfRule>
  </conditionalFormatting>
  <conditionalFormatting sqref="C404:H404">
    <cfRule type="cellIs" dxfId="236" priority="193" stopIfTrue="1" operator="equal">
      <formula>""</formula>
    </cfRule>
  </conditionalFormatting>
  <conditionalFormatting sqref="C404 E404 G404">
    <cfRule type="cellIs" dxfId="235" priority="192" stopIfTrue="1" operator="between">
      <formula>1</formula>
      <formula>2999</formula>
    </cfRule>
  </conditionalFormatting>
  <conditionalFormatting sqref="G402:I402">
    <cfRule type="expression" dxfId="234" priority="191" stopIfTrue="1">
      <formula>AND($Q$12&gt;0,$Q$12&lt;3000)</formula>
    </cfRule>
  </conditionalFormatting>
  <conditionalFormatting sqref="M401">
    <cfRule type="cellIs" dxfId="233" priority="190" stopIfTrue="1" operator="equal">
      <formula>""</formula>
    </cfRule>
  </conditionalFormatting>
  <conditionalFormatting sqref="M402">
    <cfRule type="cellIs" dxfId="232" priority="189" stopIfTrue="1" operator="equal">
      <formula>""</formula>
    </cfRule>
  </conditionalFormatting>
  <conditionalFormatting sqref="M402">
    <cfRule type="cellIs" dxfId="231" priority="188" stopIfTrue="1" operator="between">
      <formula>1</formula>
      <formula>2999</formula>
    </cfRule>
  </conditionalFormatting>
  <conditionalFormatting sqref="K402">
    <cfRule type="cellIs" dxfId="230" priority="187" stopIfTrue="1" operator="equal">
      <formula>""</formula>
    </cfRule>
  </conditionalFormatting>
  <conditionalFormatting sqref="K402">
    <cfRule type="cellIs" dxfId="229" priority="186" stopIfTrue="1" operator="between">
      <formula>1</formula>
      <formula>2999</formula>
    </cfRule>
  </conditionalFormatting>
  <conditionalFormatting sqref="M402">
    <cfRule type="cellIs" dxfId="228" priority="185" stopIfTrue="1" operator="equal">
      <formula>""</formula>
    </cfRule>
  </conditionalFormatting>
  <conditionalFormatting sqref="M402">
    <cfRule type="cellIs" dxfId="227" priority="184" stopIfTrue="1" operator="between">
      <formula>1</formula>
      <formula>2999</formula>
    </cfRule>
  </conditionalFormatting>
  <conditionalFormatting sqref="K404:L404">
    <cfRule type="cellIs" dxfId="226" priority="183" stopIfTrue="1" operator="equal">
      <formula>""</formula>
    </cfRule>
  </conditionalFormatting>
  <conditionalFormatting sqref="I404:J404">
    <cfRule type="cellIs" dxfId="225" priority="182" stopIfTrue="1" operator="equal">
      <formula>""</formula>
    </cfRule>
  </conditionalFormatting>
  <conditionalFormatting sqref="I404">
    <cfRule type="cellIs" dxfId="224" priority="181" stopIfTrue="1" operator="between">
      <formula>1</formula>
      <formula>2999</formula>
    </cfRule>
  </conditionalFormatting>
  <conditionalFormatting sqref="C411 K411 C406:G406 J406:L406 C407:D407 G407:L407 D408:L409 G411 M411 I411 C412:D412 G412:I412">
    <cfRule type="cellIs" dxfId="223" priority="180" stopIfTrue="1" operator="equal">
      <formula>""</formula>
    </cfRule>
  </conditionalFormatting>
  <conditionalFormatting sqref="I412">
    <cfRule type="cellIs" dxfId="222" priority="179" stopIfTrue="1" operator="equal">
      <formula>""</formula>
    </cfRule>
  </conditionalFormatting>
  <conditionalFormatting sqref="I412">
    <cfRule type="cellIs" dxfId="221" priority="178" stopIfTrue="1" operator="between">
      <formula>1</formula>
      <formula>2999</formula>
    </cfRule>
  </conditionalFormatting>
  <conditionalFormatting sqref="K412">
    <cfRule type="cellIs" dxfId="220" priority="177" stopIfTrue="1" operator="equal">
      <formula>""</formula>
    </cfRule>
  </conditionalFormatting>
  <conditionalFormatting sqref="K412">
    <cfRule type="cellIs" dxfId="219" priority="176" stopIfTrue="1" operator="between">
      <formula>1</formula>
      <formula>2999</formula>
    </cfRule>
  </conditionalFormatting>
  <conditionalFormatting sqref="C414:H414">
    <cfRule type="cellIs" dxfId="218" priority="175" stopIfTrue="1" operator="equal">
      <formula>""</formula>
    </cfRule>
  </conditionalFormatting>
  <conditionalFormatting sqref="C414 E414 G414">
    <cfRule type="cellIs" dxfId="217" priority="174" stopIfTrue="1" operator="between">
      <formula>1</formula>
      <formula>2999</formula>
    </cfRule>
  </conditionalFormatting>
  <conditionalFormatting sqref="G412:I412">
    <cfRule type="expression" dxfId="216" priority="173" stopIfTrue="1">
      <formula>AND($Q$12&gt;0,$Q$12&lt;3000)</formula>
    </cfRule>
  </conditionalFormatting>
  <conditionalFormatting sqref="M411">
    <cfRule type="cellIs" dxfId="215" priority="172" stopIfTrue="1" operator="equal">
      <formula>""</formula>
    </cfRule>
  </conditionalFormatting>
  <conditionalFormatting sqref="M412">
    <cfRule type="cellIs" dxfId="214" priority="171" stopIfTrue="1" operator="equal">
      <formula>""</formula>
    </cfRule>
  </conditionalFormatting>
  <conditionalFormatting sqref="M412">
    <cfRule type="cellIs" dxfId="213" priority="170" stopIfTrue="1" operator="between">
      <formula>1</formula>
      <formula>2999</formula>
    </cfRule>
  </conditionalFormatting>
  <conditionalFormatting sqref="K412">
    <cfRule type="cellIs" dxfId="212" priority="169" stopIfTrue="1" operator="equal">
      <formula>""</formula>
    </cfRule>
  </conditionalFormatting>
  <conditionalFormatting sqref="K412">
    <cfRule type="cellIs" dxfId="211" priority="168" stopIfTrue="1" operator="between">
      <formula>1</formula>
      <formula>2999</formula>
    </cfRule>
  </conditionalFormatting>
  <conditionalFormatting sqref="M412">
    <cfRule type="cellIs" dxfId="210" priority="167" stopIfTrue="1" operator="equal">
      <formula>""</formula>
    </cfRule>
  </conditionalFormatting>
  <conditionalFormatting sqref="M412">
    <cfRule type="cellIs" dxfId="209" priority="166" stopIfTrue="1" operator="between">
      <formula>1</formula>
      <formula>2999</formula>
    </cfRule>
  </conditionalFormatting>
  <conditionalFormatting sqref="K414:L414">
    <cfRule type="cellIs" dxfId="208" priority="165" stopIfTrue="1" operator="equal">
      <formula>""</formula>
    </cfRule>
  </conditionalFormatting>
  <conditionalFormatting sqref="I414:J414">
    <cfRule type="cellIs" dxfId="207" priority="164" stopIfTrue="1" operator="equal">
      <formula>""</formula>
    </cfRule>
  </conditionalFormatting>
  <conditionalFormatting sqref="I414">
    <cfRule type="cellIs" dxfId="206" priority="163" stopIfTrue="1" operator="between">
      <formula>1</formula>
      <formula>2999</formula>
    </cfRule>
  </conditionalFormatting>
  <conditionalFormatting sqref="C421 K421 C416:G416 J416:L416 C417:D417 G417:L417 D418:L419 G421 M421 I421 C422:D422 G422:I422">
    <cfRule type="cellIs" dxfId="205" priority="162" stopIfTrue="1" operator="equal">
      <formula>""</formula>
    </cfRule>
  </conditionalFormatting>
  <conditionalFormatting sqref="I422">
    <cfRule type="cellIs" dxfId="204" priority="161" stopIfTrue="1" operator="equal">
      <formula>""</formula>
    </cfRule>
  </conditionalFormatting>
  <conditionalFormatting sqref="I422">
    <cfRule type="cellIs" dxfId="203" priority="160" stopIfTrue="1" operator="between">
      <formula>1</formula>
      <formula>2999</formula>
    </cfRule>
  </conditionalFormatting>
  <conditionalFormatting sqref="K422">
    <cfRule type="cellIs" dxfId="202" priority="159" stopIfTrue="1" operator="equal">
      <formula>""</formula>
    </cfRule>
  </conditionalFormatting>
  <conditionalFormatting sqref="K422">
    <cfRule type="cellIs" dxfId="201" priority="158" stopIfTrue="1" operator="between">
      <formula>1</formula>
      <formula>2999</formula>
    </cfRule>
  </conditionalFormatting>
  <conditionalFormatting sqref="C424:H424">
    <cfRule type="cellIs" dxfId="200" priority="157" stopIfTrue="1" operator="equal">
      <formula>""</formula>
    </cfRule>
  </conditionalFormatting>
  <conditionalFormatting sqref="C424 E424 G424">
    <cfRule type="cellIs" dxfId="199" priority="156" stopIfTrue="1" operator="between">
      <formula>1</formula>
      <formula>2999</formula>
    </cfRule>
  </conditionalFormatting>
  <conditionalFormatting sqref="G422:I422">
    <cfRule type="expression" dxfId="198" priority="155" stopIfTrue="1">
      <formula>AND($Q$12&gt;0,$Q$12&lt;3000)</formula>
    </cfRule>
  </conditionalFormatting>
  <conditionalFormatting sqref="M421">
    <cfRule type="cellIs" dxfId="197" priority="154" stopIfTrue="1" operator="equal">
      <formula>""</formula>
    </cfRule>
  </conditionalFormatting>
  <conditionalFormatting sqref="M422">
    <cfRule type="cellIs" dxfId="196" priority="153" stopIfTrue="1" operator="equal">
      <formula>""</formula>
    </cfRule>
  </conditionalFormatting>
  <conditionalFormatting sqref="M422">
    <cfRule type="cellIs" dxfId="195" priority="152" stopIfTrue="1" operator="between">
      <formula>1</formula>
      <formula>2999</formula>
    </cfRule>
  </conditionalFormatting>
  <conditionalFormatting sqref="K422">
    <cfRule type="cellIs" dxfId="194" priority="151" stopIfTrue="1" operator="equal">
      <formula>""</formula>
    </cfRule>
  </conditionalFormatting>
  <conditionalFormatting sqref="K422">
    <cfRule type="cellIs" dxfId="193" priority="150" stopIfTrue="1" operator="between">
      <formula>1</formula>
      <formula>2999</formula>
    </cfRule>
  </conditionalFormatting>
  <conditionalFormatting sqref="M422">
    <cfRule type="cellIs" dxfId="192" priority="149" stopIfTrue="1" operator="equal">
      <formula>""</formula>
    </cfRule>
  </conditionalFormatting>
  <conditionalFormatting sqref="M422">
    <cfRule type="cellIs" dxfId="191" priority="148" stopIfTrue="1" operator="between">
      <formula>1</formula>
      <formula>2999</formula>
    </cfRule>
  </conditionalFormatting>
  <conditionalFormatting sqref="K424:L424">
    <cfRule type="cellIs" dxfId="190" priority="147" stopIfTrue="1" operator="equal">
      <formula>""</formula>
    </cfRule>
  </conditionalFormatting>
  <conditionalFormatting sqref="I424:J424">
    <cfRule type="cellIs" dxfId="189" priority="146" stopIfTrue="1" operator="equal">
      <formula>""</formula>
    </cfRule>
  </conditionalFormatting>
  <conditionalFormatting sqref="I424">
    <cfRule type="cellIs" dxfId="188" priority="145" stopIfTrue="1" operator="between">
      <formula>1</formula>
      <formula>2999</formula>
    </cfRule>
  </conditionalFormatting>
  <conditionalFormatting sqref="C431 K431 C426:G426 J426:L426 C427:D427 G427:L427 D428:L429 G431 M431 I431 C432:D432 G432:I432">
    <cfRule type="cellIs" dxfId="187" priority="144" stopIfTrue="1" operator="equal">
      <formula>""</formula>
    </cfRule>
  </conditionalFormatting>
  <conditionalFormatting sqref="I432">
    <cfRule type="cellIs" dxfId="186" priority="143" stopIfTrue="1" operator="equal">
      <formula>""</formula>
    </cfRule>
  </conditionalFormatting>
  <conditionalFormatting sqref="I432">
    <cfRule type="cellIs" dxfId="185" priority="142" stopIfTrue="1" operator="between">
      <formula>1</formula>
      <formula>2999</formula>
    </cfRule>
  </conditionalFormatting>
  <conditionalFormatting sqref="K432">
    <cfRule type="cellIs" dxfId="184" priority="141" stopIfTrue="1" operator="equal">
      <formula>""</formula>
    </cfRule>
  </conditionalFormatting>
  <conditionalFormatting sqref="K432">
    <cfRule type="cellIs" dxfId="183" priority="140" stopIfTrue="1" operator="between">
      <formula>1</formula>
      <formula>2999</formula>
    </cfRule>
  </conditionalFormatting>
  <conditionalFormatting sqref="C434:H434">
    <cfRule type="cellIs" dxfId="182" priority="139" stopIfTrue="1" operator="equal">
      <formula>""</formula>
    </cfRule>
  </conditionalFormatting>
  <conditionalFormatting sqref="C434 E434 G434">
    <cfRule type="cellIs" dxfId="181" priority="138" stopIfTrue="1" operator="between">
      <formula>1</formula>
      <formula>2999</formula>
    </cfRule>
  </conditionalFormatting>
  <conditionalFormatting sqref="G432:I432">
    <cfRule type="expression" dxfId="180" priority="137" stopIfTrue="1">
      <formula>AND($Q$12&gt;0,$Q$12&lt;3000)</formula>
    </cfRule>
  </conditionalFormatting>
  <conditionalFormatting sqref="M431">
    <cfRule type="cellIs" dxfId="179" priority="136" stopIfTrue="1" operator="equal">
      <formula>""</formula>
    </cfRule>
  </conditionalFormatting>
  <conditionalFormatting sqref="M432">
    <cfRule type="cellIs" dxfId="178" priority="135" stopIfTrue="1" operator="equal">
      <formula>""</formula>
    </cfRule>
  </conditionalFormatting>
  <conditionalFormatting sqref="M432">
    <cfRule type="cellIs" dxfId="177" priority="134" stopIfTrue="1" operator="between">
      <formula>1</formula>
      <formula>2999</formula>
    </cfRule>
  </conditionalFormatting>
  <conditionalFormatting sqref="K432">
    <cfRule type="cellIs" dxfId="176" priority="133" stopIfTrue="1" operator="equal">
      <formula>""</formula>
    </cfRule>
  </conditionalFormatting>
  <conditionalFormatting sqref="K432">
    <cfRule type="cellIs" dxfId="175" priority="132" stopIfTrue="1" operator="between">
      <formula>1</formula>
      <formula>2999</formula>
    </cfRule>
  </conditionalFormatting>
  <conditionalFormatting sqref="M432">
    <cfRule type="cellIs" dxfId="174" priority="131" stopIfTrue="1" operator="equal">
      <formula>""</formula>
    </cfRule>
  </conditionalFormatting>
  <conditionalFormatting sqref="M432">
    <cfRule type="cellIs" dxfId="173" priority="130" stopIfTrue="1" operator="between">
      <formula>1</formula>
      <formula>2999</formula>
    </cfRule>
  </conditionalFormatting>
  <conditionalFormatting sqref="K434:L434">
    <cfRule type="cellIs" dxfId="172" priority="129" stopIfTrue="1" operator="equal">
      <formula>""</formula>
    </cfRule>
  </conditionalFormatting>
  <conditionalFormatting sqref="I434:J434">
    <cfRule type="cellIs" dxfId="171" priority="128" stopIfTrue="1" operator="equal">
      <formula>""</formula>
    </cfRule>
  </conditionalFormatting>
  <conditionalFormatting sqref="I434">
    <cfRule type="cellIs" dxfId="170" priority="127" stopIfTrue="1" operator="between">
      <formula>1</formula>
      <formula>2999</formula>
    </cfRule>
  </conditionalFormatting>
  <conditionalFormatting sqref="C441 K441 C436:G436 J436:L436 C437:D437 G437:L437 D438:L439 G441 M441 I441 C442:D442 G442:I442">
    <cfRule type="cellIs" dxfId="169" priority="126" stopIfTrue="1" operator="equal">
      <formula>""</formula>
    </cfRule>
  </conditionalFormatting>
  <conditionalFormatting sqref="I442">
    <cfRule type="cellIs" dxfId="168" priority="125" stopIfTrue="1" operator="equal">
      <formula>""</formula>
    </cfRule>
  </conditionalFormatting>
  <conditionalFormatting sqref="I442">
    <cfRule type="cellIs" dxfId="167" priority="124" stopIfTrue="1" operator="between">
      <formula>1</formula>
      <formula>2999</formula>
    </cfRule>
  </conditionalFormatting>
  <conditionalFormatting sqref="K442">
    <cfRule type="cellIs" dxfId="166" priority="123" stopIfTrue="1" operator="equal">
      <formula>""</formula>
    </cfRule>
  </conditionalFormatting>
  <conditionalFormatting sqref="K442">
    <cfRule type="cellIs" dxfId="165" priority="122" stopIfTrue="1" operator="between">
      <formula>1</formula>
      <formula>2999</formula>
    </cfRule>
  </conditionalFormatting>
  <conditionalFormatting sqref="C444:H444">
    <cfRule type="cellIs" dxfId="164" priority="121" stopIfTrue="1" operator="equal">
      <formula>""</formula>
    </cfRule>
  </conditionalFormatting>
  <conditionalFormatting sqref="C444 E444 G444">
    <cfRule type="cellIs" dxfId="163" priority="120" stopIfTrue="1" operator="between">
      <formula>1</formula>
      <formula>2999</formula>
    </cfRule>
  </conditionalFormatting>
  <conditionalFormatting sqref="G442:I442">
    <cfRule type="expression" dxfId="162" priority="119" stopIfTrue="1">
      <formula>AND($Q$12&gt;0,$Q$12&lt;3000)</formula>
    </cfRule>
  </conditionalFormatting>
  <conditionalFormatting sqref="M441">
    <cfRule type="cellIs" dxfId="161" priority="118" stopIfTrue="1" operator="equal">
      <formula>""</formula>
    </cfRule>
  </conditionalFormatting>
  <conditionalFormatting sqref="M442">
    <cfRule type="cellIs" dxfId="160" priority="117" stopIfTrue="1" operator="equal">
      <formula>""</formula>
    </cfRule>
  </conditionalFormatting>
  <conditionalFormatting sqref="M442">
    <cfRule type="cellIs" dxfId="159" priority="116" stopIfTrue="1" operator="between">
      <formula>1</formula>
      <formula>2999</formula>
    </cfRule>
  </conditionalFormatting>
  <conditionalFormatting sqref="K442">
    <cfRule type="cellIs" dxfId="158" priority="115" stopIfTrue="1" operator="equal">
      <formula>""</formula>
    </cfRule>
  </conditionalFormatting>
  <conditionalFormatting sqref="K442">
    <cfRule type="cellIs" dxfId="157" priority="114" stopIfTrue="1" operator="between">
      <formula>1</formula>
      <formula>2999</formula>
    </cfRule>
  </conditionalFormatting>
  <conditionalFormatting sqref="M442">
    <cfRule type="cellIs" dxfId="156" priority="113" stopIfTrue="1" operator="equal">
      <formula>""</formula>
    </cfRule>
  </conditionalFormatting>
  <conditionalFormatting sqref="M442">
    <cfRule type="cellIs" dxfId="155" priority="112" stopIfTrue="1" operator="between">
      <formula>1</formula>
      <formula>2999</formula>
    </cfRule>
  </conditionalFormatting>
  <conditionalFormatting sqref="K444:L444">
    <cfRule type="cellIs" dxfId="154" priority="111" stopIfTrue="1" operator="equal">
      <formula>""</formula>
    </cfRule>
  </conditionalFormatting>
  <conditionalFormatting sqref="I444:J444">
    <cfRule type="cellIs" dxfId="153" priority="110" stopIfTrue="1" operator="equal">
      <formula>""</formula>
    </cfRule>
  </conditionalFormatting>
  <conditionalFormatting sqref="I444">
    <cfRule type="cellIs" dxfId="152" priority="109" stopIfTrue="1" operator="between">
      <formula>1</formula>
      <formula>2999</formula>
    </cfRule>
  </conditionalFormatting>
  <conditionalFormatting sqref="C451 K451 C446:G446 J446:L446 C447:D447 G447:L447 D448:L449 G451 M451 I451 C452:D452 G452:I452">
    <cfRule type="cellIs" dxfId="151" priority="108" stopIfTrue="1" operator="equal">
      <formula>""</formula>
    </cfRule>
  </conditionalFormatting>
  <conditionalFormatting sqref="I452">
    <cfRule type="cellIs" dxfId="150" priority="107" stopIfTrue="1" operator="equal">
      <formula>""</formula>
    </cfRule>
  </conditionalFormatting>
  <conditionalFormatting sqref="I452">
    <cfRule type="cellIs" dxfId="149" priority="106" stopIfTrue="1" operator="between">
      <formula>1</formula>
      <formula>2999</formula>
    </cfRule>
  </conditionalFormatting>
  <conditionalFormatting sqref="K452">
    <cfRule type="cellIs" dxfId="148" priority="105" stopIfTrue="1" operator="equal">
      <formula>""</formula>
    </cfRule>
  </conditionalFormatting>
  <conditionalFormatting sqref="K452">
    <cfRule type="cellIs" dxfId="147" priority="104" stopIfTrue="1" operator="between">
      <formula>1</formula>
      <formula>2999</formula>
    </cfRule>
  </conditionalFormatting>
  <conditionalFormatting sqref="C454:H454">
    <cfRule type="cellIs" dxfId="146" priority="103" stopIfTrue="1" operator="equal">
      <formula>""</formula>
    </cfRule>
  </conditionalFormatting>
  <conditionalFormatting sqref="C454 E454 G454">
    <cfRule type="cellIs" dxfId="145" priority="102" stopIfTrue="1" operator="between">
      <formula>1</formula>
      <formula>2999</formula>
    </cfRule>
  </conditionalFormatting>
  <conditionalFormatting sqref="G452:I452">
    <cfRule type="expression" dxfId="144" priority="101" stopIfTrue="1">
      <formula>AND($Q$12&gt;0,$Q$12&lt;3000)</formula>
    </cfRule>
  </conditionalFormatting>
  <conditionalFormatting sqref="M451">
    <cfRule type="cellIs" dxfId="143" priority="100" stopIfTrue="1" operator="equal">
      <formula>""</formula>
    </cfRule>
  </conditionalFormatting>
  <conditionalFormatting sqref="M452">
    <cfRule type="cellIs" dxfId="142" priority="99" stopIfTrue="1" operator="equal">
      <formula>""</formula>
    </cfRule>
  </conditionalFormatting>
  <conditionalFormatting sqref="M452">
    <cfRule type="cellIs" dxfId="141" priority="98" stopIfTrue="1" operator="between">
      <formula>1</formula>
      <formula>2999</formula>
    </cfRule>
  </conditionalFormatting>
  <conditionalFormatting sqref="K452">
    <cfRule type="cellIs" dxfId="140" priority="97" stopIfTrue="1" operator="equal">
      <formula>""</formula>
    </cfRule>
  </conditionalFormatting>
  <conditionalFormatting sqref="K452">
    <cfRule type="cellIs" dxfId="139" priority="96" stopIfTrue="1" operator="between">
      <formula>1</formula>
      <formula>2999</formula>
    </cfRule>
  </conditionalFormatting>
  <conditionalFormatting sqref="M452">
    <cfRule type="cellIs" dxfId="138" priority="95" stopIfTrue="1" operator="equal">
      <formula>""</formula>
    </cfRule>
  </conditionalFormatting>
  <conditionalFormatting sqref="M452">
    <cfRule type="cellIs" dxfId="137" priority="94" stopIfTrue="1" operator="between">
      <formula>1</formula>
      <formula>2999</formula>
    </cfRule>
  </conditionalFormatting>
  <conditionalFormatting sqref="K454:L454">
    <cfRule type="cellIs" dxfId="136" priority="93" stopIfTrue="1" operator="equal">
      <formula>""</formula>
    </cfRule>
  </conditionalFormatting>
  <conditionalFormatting sqref="I454:J454">
    <cfRule type="cellIs" dxfId="135" priority="92" stopIfTrue="1" operator="equal">
      <formula>""</formula>
    </cfRule>
  </conditionalFormatting>
  <conditionalFormatting sqref="I454">
    <cfRule type="cellIs" dxfId="134" priority="91" stopIfTrue="1" operator="between">
      <formula>1</formula>
      <formula>2999</formula>
    </cfRule>
  </conditionalFormatting>
  <conditionalFormatting sqref="C461 K461 C456:G456 J456:L456 C457:D457 G457:L457 D458:L459 G461 M461 I461 C462:D462 G462:I462">
    <cfRule type="cellIs" dxfId="133" priority="90" stopIfTrue="1" operator="equal">
      <formula>""</formula>
    </cfRule>
  </conditionalFormatting>
  <conditionalFormatting sqref="I462">
    <cfRule type="cellIs" dxfId="132" priority="89" stopIfTrue="1" operator="equal">
      <formula>""</formula>
    </cfRule>
  </conditionalFormatting>
  <conditionalFormatting sqref="I462">
    <cfRule type="cellIs" dxfId="131" priority="88" stopIfTrue="1" operator="between">
      <formula>1</formula>
      <formula>2999</formula>
    </cfRule>
  </conditionalFormatting>
  <conditionalFormatting sqref="K462">
    <cfRule type="cellIs" dxfId="130" priority="87" stopIfTrue="1" operator="equal">
      <formula>""</formula>
    </cfRule>
  </conditionalFormatting>
  <conditionalFormatting sqref="K462">
    <cfRule type="cellIs" dxfId="129" priority="86" stopIfTrue="1" operator="between">
      <formula>1</formula>
      <formula>2999</formula>
    </cfRule>
  </conditionalFormatting>
  <conditionalFormatting sqref="C464:H464">
    <cfRule type="cellIs" dxfId="128" priority="85" stopIfTrue="1" operator="equal">
      <formula>""</formula>
    </cfRule>
  </conditionalFormatting>
  <conditionalFormatting sqref="C464 E464 G464">
    <cfRule type="cellIs" dxfId="127" priority="84" stopIfTrue="1" operator="between">
      <formula>1</formula>
      <formula>2999</formula>
    </cfRule>
  </conditionalFormatting>
  <conditionalFormatting sqref="G462:I462">
    <cfRule type="expression" dxfId="126" priority="83" stopIfTrue="1">
      <formula>AND($Q$12&gt;0,$Q$12&lt;3000)</formula>
    </cfRule>
  </conditionalFormatting>
  <conditionalFormatting sqref="M461">
    <cfRule type="cellIs" dxfId="125" priority="82" stopIfTrue="1" operator="equal">
      <formula>""</formula>
    </cfRule>
  </conditionalFormatting>
  <conditionalFormatting sqref="M462">
    <cfRule type="cellIs" dxfId="124" priority="81" stopIfTrue="1" operator="equal">
      <formula>""</formula>
    </cfRule>
  </conditionalFormatting>
  <conditionalFormatting sqref="M462">
    <cfRule type="cellIs" dxfId="123" priority="80" stopIfTrue="1" operator="between">
      <formula>1</formula>
      <formula>2999</formula>
    </cfRule>
  </conditionalFormatting>
  <conditionalFormatting sqref="K462">
    <cfRule type="cellIs" dxfId="122" priority="79" stopIfTrue="1" operator="equal">
      <formula>""</formula>
    </cfRule>
  </conditionalFormatting>
  <conditionalFormatting sqref="K462">
    <cfRule type="cellIs" dxfId="121" priority="78" stopIfTrue="1" operator="between">
      <formula>1</formula>
      <formula>2999</formula>
    </cfRule>
  </conditionalFormatting>
  <conditionalFormatting sqref="M462">
    <cfRule type="cellIs" dxfId="120" priority="77" stopIfTrue="1" operator="equal">
      <formula>""</formula>
    </cfRule>
  </conditionalFormatting>
  <conditionalFormatting sqref="M462">
    <cfRule type="cellIs" dxfId="119" priority="76" stopIfTrue="1" operator="between">
      <formula>1</formula>
      <formula>2999</formula>
    </cfRule>
  </conditionalFormatting>
  <conditionalFormatting sqref="K464:L464">
    <cfRule type="cellIs" dxfId="118" priority="75" stopIfTrue="1" operator="equal">
      <formula>""</formula>
    </cfRule>
  </conditionalFormatting>
  <conditionalFormatting sqref="I464:J464">
    <cfRule type="cellIs" dxfId="117" priority="74" stopIfTrue="1" operator="equal">
      <formula>""</formula>
    </cfRule>
  </conditionalFormatting>
  <conditionalFormatting sqref="I464">
    <cfRule type="cellIs" dxfId="116" priority="73" stopIfTrue="1" operator="between">
      <formula>1</formula>
      <formula>2999</formula>
    </cfRule>
  </conditionalFormatting>
  <conditionalFormatting sqref="C471 K471 C466:G466 J466:L466 C467:D467 G467:L467 D468:L469 G471 M471 I471 C472:D472 G472:I472">
    <cfRule type="cellIs" dxfId="115" priority="72" stopIfTrue="1" operator="equal">
      <formula>""</formula>
    </cfRule>
  </conditionalFormatting>
  <conditionalFormatting sqref="I472">
    <cfRule type="cellIs" dxfId="114" priority="71" stopIfTrue="1" operator="equal">
      <formula>""</formula>
    </cfRule>
  </conditionalFormatting>
  <conditionalFormatting sqref="I472">
    <cfRule type="cellIs" dxfId="113" priority="70" stopIfTrue="1" operator="between">
      <formula>1</formula>
      <formula>2999</formula>
    </cfRule>
  </conditionalFormatting>
  <conditionalFormatting sqref="K472">
    <cfRule type="cellIs" dxfId="112" priority="69" stopIfTrue="1" operator="equal">
      <formula>""</formula>
    </cfRule>
  </conditionalFormatting>
  <conditionalFormatting sqref="K472">
    <cfRule type="cellIs" dxfId="111" priority="68" stopIfTrue="1" operator="between">
      <formula>1</formula>
      <formula>2999</formula>
    </cfRule>
  </conditionalFormatting>
  <conditionalFormatting sqref="C474:H474">
    <cfRule type="cellIs" dxfId="110" priority="67" stopIfTrue="1" operator="equal">
      <formula>""</formula>
    </cfRule>
  </conditionalFormatting>
  <conditionalFormatting sqref="C474 E474 G474">
    <cfRule type="cellIs" dxfId="109" priority="66" stopIfTrue="1" operator="between">
      <formula>1</formula>
      <formula>2999</formula>
    </cfRule>
  </conditionalFormatting>
  <conditionalFormatting sqref="G472:I472">
    <cfRule type="expression" dxfId="108" priority="65" stopIfTrue="1">
      <formula>AND($Q$12&gt;0,$Q$12&lt;3000)</formula>
    </cfRule>
  </conditionalFormatting>
  <conditionalFormatting sqref="M471">
    <cfRule type="cellIs" dxfId="107" priority="64" stopIfTrue="1" operator="equal">
      <formula>""</formula>
    </cfRule>
  </conditionalFormatting>
  <conditionalFormatting sqref="M472">
    <cfRule type="cellIs" dxfId="106" priority="63" stopIfTrue="1" operator="equal">
      <formula>""</formula>
    </cfRule>
  </conditionalFormatting>
  <conditionalFormatting sqref="M472">
    <cfRule type="cellIs" dxfId="105" priority="62" stopIfTrue="1" operator="between">
      <formula>1</formula>
      <formula>2999</formula>
    </cfRule>
  </conditionalFormatting>
  <conditionalFormatting sqref="K472">
    <cfRule type="cellIs" dxfId="104" priority="61" stopIfTrue="1" operator="equal">
      <formula>""</formula>
    </cfRule>
  </conditionalFormatting>
  <conditionalFormatting sqref="K472">
    <cfRule type="cellIs" dxfId="103" priority="60" stopIfTrue="1" operator="between">
      <formula>1</formula>
      <formula>2999</formula>
    </cfRule>
  </conditionalFormatting>
  <conditionalFormatting sqref="M472">
    <cfRule type="cellIs" dxfId="102" priority="59" stopIfTrue="1" operator="equal">
      <formula>""</formula>
    </cfRule>
  </conditionalFormatting>
  <conditionalFormatting sqref="M472">
    <cfRule type="cellIs" dxfId="101" priority="58" stopIfTrue="1" operator="between">
      <formula>1</formula>
      <formula>2999</formula>
    </cfRule>
  </conditionalFormatting>
  <conditionalFormatting sqref="K474:L474">
    <cfRule type="cellIs" dxfId="100" priority="57" stopIfTrue="1" operator="equal">
      <formula>""</formula>
    </cfRule>
  </conditionalFormatting>
  <conditionalFormatting sqref="I474:J474">
    <cfRule type="cellIs" dxfId="99" priority="56" stopIfTrue="1" operator="equal">
      <formula>""</formula>
    </cfRule>
  </conditionalFormatting>
  <conditionalFormatting sqref="I474">
    <cfRule type="cellIs" dxfId="98" priority="55" stopIfTrue="1" operator="between">
      <formula>1</formula>
      <formula>2999</formula>
    </cfRule>
  </conditionalFormatting>
  <conditionalFormatting sqref="C481 K481 C476:G476 J476:L476 C477:D477 G477:L477 D478:L479 G481 M481 I481 C482:D482 G482:I482">
    <cfRule type="cellIs" dxfId="97" priority="54" stopIfTrue="1" operator="equal">
      <formula>""</formula>
    </cfRule>
  </conditionalFormatting>
  <conditionalFormatting sqref="I482">
    <cfRule type="cellIs" dxfId="96" priority="53" stopIfTrue="1" operator="equal">
      <formula>""</formula>
    </cfRule>
  </conditionalFormatting>
  <conditionalFormatting sqref="I482">
    <cfRule type="cellIs" dxfId="95" priority="52" stopIfTrue="1" operator="between">
      <formula>1</formula>
      <formula>2999</formula>
    </cfRule>
  </conditionalFormatting>
  <conditionalFormatting sqref="K482">
    <cfRule type="cellIs" dxfId="94" priority="51" stopIfTrue="1" operator="equal">
      <formula>""</formula>
    </cfRule>
  </conditionalFormatting>
  <conditionalFormatting sqref="K482">
    <cfRule type="cellIs" dxfId="93" priority="50" stopIfTrue="1" operator="between">
      <formula>1</formula>
      <formula>2999</formula>
    </cfRule>
  </conditionalFormatting>
  <conditionalFormatting sqref="C484:H484">
    <cfRule type="cellIs" dxfId="92" priority="49" stopIfTrue="1" operator="equal">
      <formula>""</formula>
    </cfRule>
  </conditionalFormatting>
  <conditionalFormatting sqref="C484 E484 G484">
    <cfRule type="cellIs" dxfId="91" priority="48" stopIfTrue="1" operator="between">
      <formula>1</formula>
      <formula>2999</formula>
    </cfRule>
  </conditionalFormatting>
  <conditionalFormatting sqref="G482:I482">
    <cfRule type="expression" dxfId="90" priority="47" stopIfTrue="1">
      <formula>AND($Q$12&gt;0,$Q$12&lt;3000)</formula>
    </cfRule>
  </conditionalFormatting>
  <conditionalFormatting sqref="M481">
    <cfRule type="cellIs" dxfId="89" priority="46" stopIfTrue="1" operator="equal">
      <formula>""</formula>
    </cfRule>
  </conditionalFormatting>
  <conditionalFormatting sqref="M482">
    <cfRule type="cellIs" dxfId="88" priority="45" stopIfTrue="1" operator="equal">
      <formula>""</formula>
    </cfRule>
  </conditionalFormatting>
  <conditionalFormatting sqref="M482">
    <cfRule type="cellIs" dxfId="87" priority="44" stopIfTrue="1" operator="between">
      <formula>1</formula>
      <formula>2999</formula>
    </cfRule>
  </conditionalFormatting>
  <conditionalFormatting sqref="K482">
    <cfRule type="cellIs" dxfId="86" priority="43" stopIfTrue="1" operator="equal">
      <formula>""</formula>
    </cfRule>
  </conditionalFormatting>
  <conditionalFormatting sqref="K482">
    <cfRule type="cellIs" dxfId="85" priority="42" stopIfTrue="1" operator="between">
      <formula>1</formula>
      <formula>2999</formula>
    </cfRule>
  </conditionalFormatting>
  <conditionalFormatting sqref="M482">
    <cfRule type="cellIs" dxfId="84" priority="41" stopIfTrue="1" operator="equal">
      <formula>""</formula>
    </cfRule>
  </conditionalFormatting>
  <conditionalFormatting sqref="M482">
    <cfRule type="cellIs" dxfId="83" priority="40" stopIfTrue="1" operator="between">
      <formula>1</formula>
      <formula>2999</formula>
    </cfRule>
  </conditionalFormatting>
  <conditionalFormatting sqref="K484:L484">
    <cfRule type="cellIs" dxfId="82" priority="39" stopIfTrue="1" operator="equal">
      <formula>""</formula>
    </cfRule>
  </conditionalFormatting>
  <conditionalFormatting sqref="I484:J484">
    <cfRule type="cellIs" dxfId="81" priority="38" stopIfTrue="1" operator="equal">
      <formula>""</formula>
    </cfRule>
  </conditionalFormatting>
  <conditionalFormatting sqref="I484">
    <cfRule type="cellIs" dxfId="80" priority="37" stopIfTrue="1" operator="between">
      <formula>1</formula>
      <formula>2999</formula>
    </cfRule>
  </conditionalFormatting>
  <conditionalFormatting sqref="C491 K491 C486:G486 J486:L486 C487:D487 G487:L487 D488:L489 G491 M491 I491 C492:D492 G492:I492">
    <cfRule type="cellIs" dxfId="79" priority="36" stopIfTrue="1" operator="equal">
      <formula>""</formula>
    </cfRule>
  </conditionalFormatting>
  <conditionalFormatting sqref="I492">
    <cfRule type="cellIs" dxfId="78" priority="35" stopIfTrue="1" operator="equal">
      <formula>""</formula>
    </cfRule>
  </conditionalFormatting>
  <conditionalFormatting sqref="I492">
    <cfRule type="cellIs" dxfId="77" priority="34" stopIfTrue="1" operator="between">
      <formula>1</formula>
      <formula>2999</formula>
    </cfRule>
  </conditionalFormatting>
  <conditionalFormatting sqref="K492">
    <cfRule type="cellIs" dxfId="76" priority="33" stopIfTrue="1" operator="equal">
      <formula>""</formula>
    </cfRule>
  </conditionalFormatting>
  <conditionalFormatting sqref="K492">
    <cfRule type="cellIs" dxfId="75" priority="32" stopIfTrue="1" operator="between">
      <formula>1</formula>
      <formula>2999</formula>
    </cfRule>
  </conditionalFormatting>
  <conditionalFormatting sqref="C494:H494">
    <cfRule type="cellIs" dxfId="74" priority="31" stopIfTrue="1" operator="equal">
      <formula>""</formula>
    </cfRule>
  </conditionalFormatting>
  <conditionalFormatting sqref="C494 E494 G494">
    <cfRule type="cellIs" dxfId="73" priority="30" stopIfTrue="1" operator="between">
      <formula>1</formula>
      <formula>2999</formula>
    </cfRule>
  </conditionalFormatting>
  <conditionalFormatting sqref="G492:I492">
    <cfRule type="expression" dxfId="72" priority="29" stopIfTrue="1">
      <formula>AND($Q$12&gt;0,$Q$12&lt;3000)</formula>
    </cfRule>
  </conditionalFormatting>
  <conditionalFormatting sqref="M491">
    <cfRule type="cellIs" dxfId="71" priority="28" stopIfTrue="1" operator="equal">
      <formula>""</formula>
    </cfRule>
  </conditionalFormatting>
  <conditionalFormatting sqref="M492">
    <cfRule type="cellIs" dxfId="70" priority="27" stopIfTrue="1" operator="equal">
      <formula>""</formula>
    </cfRule>
  </conditionalFormatting>
  <conditionalFormatting sqref="M492">
    <cfRule type="cellIs" dxfId="69" priority="26" stopIfTrue="1" operator="between">
      <formula>1</formula>
      <formula>2999</formula>
    </cfRule>
  </conditionalFormatting>
  <conditionalFormatting sqref="K492">
    <cfRule type="cellIs" dxfId="68" priority="25" stopIfTrue="1" operator="equal">
      <formula>""</formula>
    </cfRule>
  </conditionalFormatting>
  <conditionalFormatting sqref="K492">
    <cfRule type="cellIs" dxfId="67" priority="24" stopIfTrue="1" operator="between">
      <formula>1</formula>
      <formula>2999</formula>
    </cfRule>
  </conditionalFormatting>
  <conditionalFormatting sqref="M492">
    <cfRule type="cellIs" dxfId="66" priority="23" stopIfTrue="1" operator="equal">
      <formula>""</formula>
    </cfRule>
  </conditionalFormatting>
  <conditionalFormatting sqref="M492">
    <cfRule type="cellIs" dxfId="65" priority="22" stopIfTrue="1" operator="between">
      <formula>1</formula>
      <formula>2999</formula>
    </cfRule>
  </conditionalFormatting>
  <conditionalFormatting sqref="K494:L494">
    <cfRule type="cellIs" dxfId="64" priority="21" stopIfTrue="1" operator="equal">
      <formula>""</formula>
    </cfRule>
  </conditionalFormatting>
  <conditionalFormatting sqref="I494:J494">
    <cfRule type="cellIs" dxfId="63" priority="20" stopIfTrue="1" operator="equal">
      <formula>""</formula>
    </cfRule>
  </conditionalFormatting>
  <conditionalFormatting sqref="I494">
    <cfRule type="cellIs" dxfId="62" priority="19" stopIfTrue="1" operator="between">
      <formula>1</formula>
      <formula>2999</formula>
    </cfRule>
  </conditionalFormatting>
  <conditionalFormatting sqref="C501 K501 C496:G496 J496:L496 C497:D497 G497:L497 D498:L499 G501 M501 I501 C502:D502 G502:I502">
    <cfRule type="cellIs" dxfId="61" priority="18" stopIfTrue="1" operator="equal">
      <formula>""</formula>
    </cfRule>
  </conditionalFormatting>
  <conditionalFormatting sqref="I502">
    <cfRule type="cellIs" dxfId="60" priority="17" stopIfTrue="1" operator="equal">
      <formula>""</formula>
    </cfRule>
  </conditionalFormatting>
  <conditionalFormatting sqref="I502">
    <cfRule type="cellIs" dxfId="59" priority="16" stopIfTrue="1" operator="between">
      <formula>1</formula>
      <formula>2999</formula>
    </cfRule>
  </conditionalFormatting>
  <conditionalFormatting sqref="K502">
    <cfRule type="cellIs" dxfId="58" priority="15" stopIfTrue="1" operator="equal">
      <formula>""</formula>
    </cfRule>
  </conditionalFormatting>
  <conditionalFormatting sqref="K502">
    <cfRule type="cellIs" dxfId="57" priority="14" stopIfTrue="1" operator="between">
      <formula>1</formula>
      <formula>2999</formula>
    </cfRule>
  </conditionalFormatting>
  <conditionalFormatting sqref="C504:H504">
    <cfRule type="cellIs" dxfId="56" priority="13" stopIfTrue="1" operator="equal">
      <formula>""</formula>
    </cfRule>
  </conditionalFormatting>
  <conditionalFormatting sqref="C504 E504 G504">
    <cfRule type="cellIs" dxfId="55" priority="12" stopIfTrue="1" operator="between">
      <formula>1</formula>
      <formula>2999</formula>
    </cfRule>
  </conditionalFormatting>
  <conditionalFormatting sqref="G502:I502">
    <cfRule type="expression" dxfId="54" priority="11" stopIfTrue="1">
      <formula>AND($Q$12&gt;0,$Q$12&lt;3000)</formula>
    </cfRule>
  </conditionalFormatting>
  <conditionalFormatting sqref="M501">
    <cfRule type="cellIs" dxfId="53" priority="10" stopIfTrue="1" operator="equal">
      <formula>""</formula>
    </cfRule>
  </conditionalFormatting>
  <conditionalFormatting sqref="M502">
    <cfRule type="cellIs" dxfId="52" priority="9" stopIfTrue="1" operator="equal">
      <formula>""</formula>
    </cfRule>
  </conditionalFormatting>
  <conditionalFormatting sqref="M502">
    <cfRule type="cellIs" dxfId="51" priority="8" stopIfTrue="1" operator="between">
      <formula>1</formula>
      <formula>2999</formula>
    </cfRule>
  </conditionalFormatting>
  <conditionalFormatting sqref="K502">
    <cfRule type="cellIs" dxfId="50" priority="7" stopIfTrue="1" operator="equal">
      <formula>""</formula>
    </cfRule>
  </conditionalFormatting>
  <conditionalFormatting sqref="K502">
    <cfRule type="cellIs" dxfId="49" priority="6" stopIfTrue="1" operator="between">
      <formula>1</formula>
      <formula>2999</formula>
    </cfRule>
  </conditionalFormatting>
  <conditionalFormatting sqref="M502">
    <cfRule type="cellIs" dxfId="48" priority="5" stopIfTrue="1" operator="equal">
      <formula>""</formula>
    </cfRule>
  </conditionalFormatting>
  <conditionalFormatting sqref="M502">
    <cfRule type="cellIs" dxfId="47" priority="4" stopIfTrue="1" operator="between">
      <formula>1</formula>
      <formula>2999</formula>
    </cfRule>
  </conditionalFormatting>
  <conditionalFormatting sqref="K504:L504">
    <cfRule type="cellIs" dxfId="46" priority="3" stopIfTrue="1" operator="equal">
      <formula>""</formula>
    </cfRule>
  </conditionalFormatting>
  <conditionalFormatting sqref="I504:J504">
    <cfRule type="cellIs" dxfId="45" priority="2" stopIfTrue="1" operator="equal">
      <formula>""</formula>
    </cfRule>
  </conditionalFormatting>
  <conditionalFormatting sqref="I504">
    <cfRule type="cellIs" dxfId="44" priority="1" stopIfTrue="1" operator="between">
      <formula>1</formula>
      <formula>2999</formula>
    </cfRule>
  </conditionalFormatting>
  <dataValidations count="9">
    <dataValidation type="list" allowBlank="1" showInputMessage="1" showErrorMessage="1" errorTitle="入力エラー" error="リストから選択してください。" sqref="D458:L458 D448:L448 D468:L468 D478:L478 D8:L8 D488:L488 D18:L18 D28:L28 D38:L38 D48:L48 D58:L58 D68:L68 D78:L78 D88:L88 D98:L98 D108:L108 D118:L118 D128:L128 D138:L138 D148:L148 D158:L158 D168:L168 D178:L178 D188:L188 D198:L198 D208:L208 D218:L218 D228:L228 D238:L238 D248:L248 D258:L258 D268:L268 D278:L278 D288:L288 D298:L298 D308:L308 D318:L318 D328:L328 D338:L338 D348:L348 D358:L358 D368:L368 D378:L378 D388:L388 D398:L398 D408:L408 D428:L428 D438:L438 D418:L418 D498:L498" xr:uid="{00000000-0002-0000-0600-000000000000}">
      <formula1>INDIRECT("大分類")</formula1>
    </dataValidation>
    <dataValidation type="textLength" imeMode="on" operator="lessThanOrEqual" allowBlank="1" showInputMessage="1" showErrorMessage="1" errorTitle="入力エラー" error="桁数が不正です。" sqref="C466:G466 C446:G446 C456:G456 C476:G476 C6:G6 C486:G486 C16:G16 C26:G26 C36:G36 C46:G46 C56:G56 C66:G66 C76:G76 C86:G86 C96:G96 C106:G106 C116:G116 C126:G126 C136:G136 C146:G146 C156:G156 C166:G166 C176:G176 C186:G186 C196:G196 C206:G206 C216:G216 C226:G226 C236:G236 C246:G246 C256:G256 C266:G266 C276:G276 C286:G286 C296:G296 C306:G306 C316:G316 C326:G326 C336:G336 C346:G346 C356:G356 C366:G366 C376:G376 C386:G386 C396:G396 C406:G406 C426:G426 C436:G436 C416:G416 C496:G496" xr:uid="{00000000-0002-0000-0600-000001000000}">
      <formula1>100</formula1>
    </dataValidation>
    <dataValidation type="textLength" imeMode="off" allowBlank="1" showInputMessage="1" showErrorMessage="1" error="ハイフン付きの半角数字で入力してください。" sqref="J466:L466 J456:L456 J476:L476 J6:L6 J486:L486 J16:L16 J26:L26 J36:L36 J46:L46 J56:L56 J66:L66 J76:L76 J86:L86 J96:L96 J106:L106 J116:L116 J126:L126 J136:L136 J146:L146 J156:L156 J166:L166 J176:L176 J186:L186 J196:L196 J206:L206 J216:L216 J226:L226 J236:L236 J246:L246 J256:L256 J266:L266 J276:L276 J286:L286 J296:L296 J306:L306 J316:L316 J326:L326 J336:L336 J346:L346 J356:L356 J366:L366 J376:L376 J386:L386 J396:L396 J406:L406 J416:L416 J426:L426 J436:L436 J446:L446 J496:L496" xr:uid="{00000000-0002-0000-0600-000002000000}">
      <formula1>12</formula1>
      <formula2>13</formula2>
    </dataValidation>
    <dataValidation type="whole" imeMode="off" allowBlank="1" showInputMessage="1" showErrorMessage="1" errorTitle="入力エラー" error="桁数が不正です。" sqref="C467:D467 C477:D477 C7:D7 C487:D487 C17:D17 C27:D27 C37:D37 C47:D47 C57:D57 C67:D67 C77:D77 C87:D87 C97:D97 C107:D107 C117:D117 C127:D127 C137:D137 C147:D147 C157:D157 C167:D167 C177:D177 C187:D187 C197:D197 C207:D207 C217:D217 C227:D227 C237:D237 C247:D247 C257:D257 C267:D267 C277:D277 C287:D287 C297:D297 C307:D307 C317:D317 C327:D327 C337:D337 C347:D347 C357:D357 C367:D367 C377:D377 C387:D387 C397:D397 C407:D407 C417:D417 C427:D427 C437:D437 C447:D447 C457:D457 C497:D497" xr:uid="{00000000-0002-0000-0600-000003000000}">
      <formula1>1000000</formula1>
      <formula2>9999999</formula2>
    </dataValidation>
    <dataValidation type="textLength" imeMode="on" operator="lessThanOrEqual" allowBlank="1" showInputMessage="1" showErrorMessage="1" sqref="G467:L467 G477:L477 G7:L7 G487:L487 G17:L17 G27:L27 G37:L37 G47:L47 G57:L57 G67:L67 G77:L77 G87:L87 G97:L97 G107:L107 G117:L117 G127:L127 G137:L137 G147:L147 G157:L157 G167:L167 G177:L177 G187:L187 G197:L197 G207:L207 G217:L217 G227:L227 G237:L237 G247:L247 G257:L257 G267:L267 G277:L277 G287:L287 G297:L297 G307:L307 G317:L317 G327:L327 G337:L337 G347:L347 G357:L357 G367:L367 G377:L377 G387:L387 G397:L397 G407:L407 G417:L417 G427:L427 G437:L437 G447:L447 G457:L457 G497:L497" xr:uid="{00000000-0002-0000-0600-000004000000}">
      <formula1>100</formula1>
    </dataValidation>
    <dataValidation imeMode="off" allowBlank="1" showInputMessage="1" showErrorMessage="1" sqref="M474:N474 M484:N484 M14:N14 M494:N494 M24:N24 M34:N34 M44:N44 M54:N54 M64:N64 M74:N74 M84:N84 M94:N94 M104:N104 M114:N114 M124:N124 M134:N134 M144:N144 M154:N154 M164:N164 M174:N174 M184:N184 M194:N194 M204:N204 M214:N214 M224:N224 M234:N234 M244:N244 M254:N254 M264:N264 M274:N274 M284:N284 M294:N294 M304:N304 M314:N314 M324:N324 M334:N334 M344:N344 M354:N354 M364:N364 M374:N374 M384:N384 M394:N394 M404:N404 M414:N414 M424:N424 M434:N434 M444:N444 M454:N454 M464:N464 M504:N504" xr:uid="{00000000-0002-0000-0600-000005000000}"/>
    <dataValidation type="list" allowBlank="1" showInputMessage="1" showErrorMessage="1" errorTitle="入力エラー" error="リストから選択してください。" sqref="D479:L479 D9:L9 D489:L489 D19:L19 D29:L29 D39:L39 D49:L49 D59:L59 D69:L69 D79:L79 D89:L89 D99:L99 D109:L109 D119:L119 D129:L129 D139:L139 D149:L149 D159:L159 D169:L169 D179:L179 D189:L189 D199:L199 D209:L209 D219:L219 D229:L229 D239:L239 D249:L249 D259:L259 D269:L269 D279:L279 D289:L289 D299:L299 D309:L309 D319:L319 D329:L329 D339:L339 D349:L349 D359:L359 D369:L369 D379:L379 D389:L389 D399:L399 D409:L409 D419:L419 D429:L429 D439:L439 D449:L449 D459:L459 D469:L469 D499:L499" xr:uid="{00000000-0002-0000-0600-000006000000}">
      <formula1>INDIRECT("D" &amp; LEFT($D8,1))</formula1>
    </dataValidation>
    <dataValidation type="whole" imeMode="off" operator="greaterThanOrEqual" allowBlank="1" showInputMessage="1" showErrorMessage="1" errorTitle="入力エラー" error="整数を入力してください。" sqref="C472:D472 C482:D482 G482:I482 C492:D492 C12:D12 G12:I12 K14:L14 K484:L484 G492:I492 K494:L494 C22:D22 G22:I22 K24:L24 C32:D32 G32:I32 K34:L34 C42:D42 G42:I42 K44:L44 C52:D52 G52:I52 K54:L54 C62:D62 G62:I62 K64:L64 C72:D72 G72:I72 K74:L74 C82:D82 G82:I82 K84:L84 C92:D92 G92:I92 K94:L94 C102:D102 G102:I102 K104:L104 C112:D112 G112:I112 K114:L114 C122:D122 G122:I122 K124:L124 C132:D132 G132:I132 K134:L134 C142:D142 G142:I142 K144:L144 C152:D152 G152:I152 K154:L154 C162:D162 G162:I162 K164:L164 C172:D172 G172:I172 K174:L174 C182:D182 G182:I182 K184:L184 C192:D192 G192:I192 K194:L194 C202:D202 G202:I202 K204:L204 C212:D212 G212:I212 K214:L214 C222:D222 G222:I222 K224:L224 C232:D232 G232:I232 K234:L234 C242:D242 G242:I242 K244:L244 C252:D252 G252:I252 K254:L254 C262:D262 G262:I262 K264:L264 C272:D272 G272:I272 K274:L274 C282:D282 G282:I282 K284:L284 C292:D292 G292:I292 K294:L294 C302:D302 G302:I302 K304:L304 C312:D312 G312:I312 K314:L314 C322:D322 G322:I322 K324:L324 C332:D332 G332:I332 K334:L334 C342:D342 G342:I342 K344:L344 C352:D352 G352:I352 K354:L354 C362:D362 G362:I362 K364:L364 C372:D372 G372:I372 K374:L374 C382:D382 G382:I382 K384:L384 C392:D392 G392:I392 K394:L394 C402:D402 G402:I402 K404:L404 C412:D412 G412:I412 K414:L414 C422:D422 G422:I422 K424:L424 C432:D432 G432:I432 K434:L434 C442:D442 G442:I442 K444:L444 C452:D452 G452:I452 K454:L454 C462:D462 G462:I462 K464:L464 G472:I472 K474:L474 C502:D502 G502:I502 K504:L504" xr:uid="{00000000-0002-0000-0600-000007000000}">
      <formula1>1</formula1>
    </dataValidation>
    <dataValidation type="whole" imeMode="off" operator="greaterThanOrEqual" allowBlank="1" showInputMessage="1" showErrorMessage="1" errorTitle="入力エラー" error="整数（3,000以上）を入力してください。" sqref="K482 M482 C484:J484 K492 K12 M12 M492 C494:J494 K372 K22 M22 C24:J24 K32 M32 C34:J34 K42 M42 C44:J44 K52 M52 C54:J54 K62 M62 C64:J64 K72 M72 C74:J74 K82 M82 C84:J84 K92 M92 C94:J94 K102 M102 C104:J104 K112 M112 C114:J114 K122 M122 C124:J124 K132 M132 C134:J134 K142 M142 C144:J144 K152 M152 C154:J154 K162 M162 C164:J164 K172 M172 C174:J174 K182 M182 C184:J184 K192 M192 C194:J194 K202 M202 C204:J204 K212 M212 C214:J214 K222 M222 C224:J224 K232 M232 C234:J234 K242 M242 C244:J244 K252 M252 C254:J254 K262 M262 C264:J264 K272 M272 C274:J274 K282 M282 C284:J284 K292 M292 C294:J294 K302 M302 C304:J304 K312 M312 C314:J314 K322 M322 C324:J324 K332 M332 C334:J334 K342 M342 C344:J344 K352 M352 C354:J354 K362 M362 C364:J364 C14:J14 M372 C374:J374 K382 M382 C384:J384 K392 M392 C394:J394 K402 M402 C404:J404 K412 M412 C414:J414 K422 M422 C424:J424 K432 M432 C434:J434 K442 M442 C444:J444 K452 M452 C454:J454 K462 M462 C464:J464 K472 M472 C474:J474 K502 M502 C504:J504" xr:uid="{00000000-0002-0000-0600-000008000000}">
      <formula1>0</formula1>
    </dataValidation>
  </dataValidations>
  <pageMargins left="0.94488188976377963" right="0.74803149606299213" top="0.59055118110236227" bottom="0" header="0.51181102362204722" footer="0.51181102362204722"/>
  <pageSetup paperSize="9" scale="77"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113"/>
  <sheetViews>
    <sheetView showGridLines="0" view="pageBreakPreview" zoomScale="85" zoomScaleNormal="75" zoomScaleSheetLayoutView="85" workbookViewId="0">
      <selection activeCell="I10" sqref="I10:S10"/>
    </sheetView>
  </sheetViews>
  <sheetFormatPr defaultColWidth="9" defaultRowHeight="14.4"/>
  <cols>
    <col min="1" max="1" width="1.33203125" style="512" customWidth="1"/>
    <col min="2" max="3" width="3.109375" style="512" customWidth="1"/>
    <col min="4" max="4" width="15.33203125" style="512" customWidth="1"/>
    <col min="5" max="5" width="7.77734375" style="512" customWidth="1"/>
    <col min="6" max="7" width="5.77734375" style="512" customWidth="1"/>
    <col min="8" max="8" width="7.33203125" style="512" customWidth="1"/>
    <col min="9" max="10" width="5.6640625" style="512" customWidth="1"/>
    <col min="11" max="11" width="8" style="512" customWidth="1"/>
    <col min="12" max="13" width="5.6640625" style="512" customWidth="1"/>
    <col min="14" max="14" width="7.88671875" style="512" customWidth="1"/>
    <col min="15" max="16" width="5.88671875" style="512" customWidth="1"/>
    <col min="17" max="17" width="8" style="512" customWidth="1"/>
    <col min="18" max="18" width="1.6640625" style="512" customWidth="1"/>
    <col min="19" max="19" width="1.88671875" style="512" customWidth="1"/>
    <col min="20" max="20" width="11.6640625" style="512" customWidth="1"/>
    <col min="21" max="21" width="13.44140625" style="512" customWidth="1"/>
    <col min="22" max="22" width="9.21875" style="512" hidden="1" customWidth="1"/>
    <col min="23" max="23" width="11.6640625" style="513" customWidth="1"/>
    <col min="24" max="25" width="9.6640625" style="512" customWidth="1"/>
    <col min="26" max="26" width="59.44140625" style="512" customWidth="1"/>
    <col min="27" max="16384" width="9" style="512"/>
  </cols>
  <sheetData>
    <row r="1" spans="1:24">
      <c r="A1" s="511" t="s">
        <v>924</v>
      </c>
    </row>
    <row r="2" spans="1:24" ht="18.75" customHeight="1">
      <c r="B2" s="514" t="s">
        <v>2440</v>
      </c>
    </row>
    <row r="3" spans="1:24" ht="18.75" customHeight="1">
      <c r="B3" s="515" t="s">
        <v>2602</v>
      </c>
      <c r="C3" s="514"/>
      <c r="D3" s="514"/>
      <c r="E3" s="514"/>
      <c r="F3" s="514"/>
      <c r="G3" s="514"/>
      <c r="H3" s="514"/>
      <c r="I3" s="514"/>
      <c r="J3" s="514"/>
      <c r="K3" s="514"/>
      <c r="L3" s="514"/>
      <c r="M3" s="514"/>
      <c r="N3" s="514"/>
      <c r="O3" s="514"/>
      <c r="P3" s="514"/>
      <c r="Q3" s="514"/>
      <c r="R3" s="514"/>
      <c r="S3" s="514"/>
      <c r="T3" s="514"/>
      <c r="U3" s="514"/>
      <c r="V3" s="514"/>
      <c r="W3" s="516"/>
    </row>
    <row r="4" spans="1:24" ht="18.75" customHeight="1">
      <c r="A4" s="514"/>
      <c r="B4" s="514"/>
      <c r="C4" s="517" t="s">
        <v>2441</v>
      </c>
      <c r="D4" s="514"/>
      <c r="E4" s="514"/>
      <c r="F4" s="514"/>
      <c r="G4" s="514"/>
      <c r="H4" s="514"/>
      <c r="I4" s="514"/>
      <c r="J4" s="514"/>
      <c r="K4" s="514"/>
      <c r="L4" s="514"/>
      <c r="M4" s="514"/>
      <c r="N4" s="514"/>
      <c r="O4" s="514"/>
      <c r="P4" s="514"/>
      <c r="Q4" s="514"/>
      <c r="S4" s="514"/>
      <c r="T4" s="514"/>
      <c r="U4" s="514"/>
      <c r="V4" s="514"/>
      <c r="W4" s="516"/>
    </row>
    <row r="5" spans="1:24" ht="18.75" customHeight="1">
      <c r="A5" s="514"/>
      <c r="B5" s="514"/>
      <c r="C5" s="517"/>
      <c r="D5" s="514"/>
      <c r="E5" s="514"/>
      <c r="F5" s="514"/>
      <c r="G5" s="514"/>
      <c r="H5" s="514"/>
      <c r="I5" s="1131" t="s">
        <v>2442</v>
      </c>
      <c r="J5" s="1132"/>
      <c r="K5" s="1132"/>
      <c r="L5" s="1132"/>
      <c r="M5" s="1132"/>
      <c r="N5" s="1132"/>
      <c r="O5" s="1132"/>
      <c r="P5" s="1132"/>
      <c r="Q5" s="1133"/>
      <c r="S5" s="514"/>
      <c r="T5" s="514"/>
      <c r="U5" s="514"/>
      <c r="V5" s="514"/>
      <c r="W5" s="516"/>
    </row>
    <row r="6" spans="1:24" ht="18" customHeight="1">
      <c r="A6" s="514"/>
      <c r="B6" s="514"/>
      <c r="C6" s="1134" t="s">
        <v>2443</v>
      </c>
      <c r="D6" s="1134"/>
      <c r="E6" s="1134"/>
      <c r="F6" s="1133" t="s">
        <v>2444</v>
      </c>
      <c r="G6" s="1134"/>
      <c r="H6" s="1134"/>
      <c r="I6" s="1135" t="s">
        <v>2445</v>
      </c>
      <c r="J6" s="1134"/>
      <c r="K6" s="1134"/>
      <c r="L6" s="1135" t="s">
        <v>2446</v>
      </c>
      <c r="M6" s="1134"/>
      <c r="N6" s="1134"/>
      <c r="O6" s="1135" t="s">
        <v>2447</v>
      </c>
      <c r="P6" s="1134"/>
      <c r="Q6" s="1134"/>
      <c r="R6" s="518"/>
      <c r="S6" s="519"/>
      <c r="T6" s="520" t="s">
        <v>2448</v>
      </c>
      <c r="U6" s="514"/>
      <c r="V6" s="514"/>
      <c r="X6" s="514"/>
    </row>
    <row r="7" spans="1:24" ht="14.25" customHeight="1">
      <c r="A7" s="514"/>
      <c r="B7" s="514"/>
      <c r="C7" s="1134"/>
      <c r="D7" s="1134"/>
      <c r="E7" s="1134"/>
      <c r="F7" s="1133"/>
      <c r="G7" s="1134"/>
      <c r="H7" s="1134"/>
      <c r="I7" s="1134"/>
      <c r="J7" s="1134"/>
      <c r="K7" s="1134"/>
      <c r="L7" s="1134"/>
      <c r="M7" s="1134"/>
      <c r="N7" s="1134"/>
      <c r="O7" s="1134"/>
      <c r="P7" s="1134"/>
      <c r="Q7" s="1134"/>
      <c r="R7" s="518"/>
      <c r="S7" s="522"/>
      <c r="T7" s="1136" t="str">
        <f>IF(V15="","",IF(V15&gt;=0.06,"S",IF(V15&gt;=0.02,"A",IF(V15&gt;=0,"B","C"))))</f>
        <v/>
      </c>
      <c r="U7" s="514"/>
      <c r="V7" s="514"/>
      <c r="W7" s="513" t="s">
        <v>2562</v>
      </c>
      <c r="X7" s="514"/>
    </row>
    <row r="8" spans="1:24" ht="34.5" customHeight="1">
      <c r="A8" s="514"/>
      <c r="B8" s="514"/>
      <c r="C8" s="1137"/>
      <c r="D8" s="1138"/>
      <c r="E8" s="523" t="s">
        <v>2450</v>
      </c>
      <c r="F8" s="1137"/>
      <c r="G8" s="1138"/>
      <c r="H8" s="524" t="s">
        <v>2450</v>
      </c>
      <c r="I8" s="1137" t="str">
        <f>IF($F8="","",$F8+1)</f>
        <v/>
      </c>
      <c r="J8" s="1138"/>
      <c r="K8" s="524" t="s">
        <v>2450</v>
      </c>
      <c r="L8" s="1137" t="str">
        <f>IF($F8="","",$F8+2)</f>
        <v/>
      </c>
      <c r="M8" s="1138"/>
      <c r="N8" s="524" t="s">
        <v>2450</v>
      </c>
      <c r="O8" s="1137" t="str">
        <f>IF($F8="","",$F8+3)</f>
        <v/>
      </c>
      <c r="P8" s="1138"/>
      <c r="Q8" s="523" t="s">
        <v>2450</v>
      </c>
      <c r="R8" s="518"/>
      <c r="S8" s="522"/>
      <c r="T8" s="1136"/>
      <c r="U8" s="514"/>
      <c r="V8" s="514"/>
      <c r="W8" s="521" t="s">
        <v>2449</v>
      </c>
      <c r="X8" s="514"/>
    </row>
    <row r="9" spans="1:24" ht="18.75" customHeight="1">
      <c r="A9" s="514"/>
      <c r="B9" s="514"/>
      <c r="C9" s="514"/>
      <c r="D9" s="514"/>
      <c r="E9" s="514"/>
      <c r="F9" s="514"/>
      <c r="G9" s="514"/>
      <c r="H9" s="514"/>
      <c r="I9" s="514"/>
      <c r="J9" s="514"/>
      <c r="K9" s="514"/>
      <c r="L9" s="514"/>
      <c r="M9" s="514"/>
      <c r="N9" s="514"/>
      <c r="O9" s="514"/>
      <c r="P9" s="514"/>
      <c r="Q9" s="514"/>
      <c r="R9" s="514"/>
      <c r="S9" s="525"/>
      <c r="T9" s="514"/>
      <c r="U9" s="514"/>
      <c r="V9" s="514"/>
      <c r="W9" s="526" t="s">
        <v>2563</v>
      </c>
      <c r="X9" s="514"/>
    </row>
    <row r="10" spans="1:24" ht="18.75" customHeight="1">
      <c r="A10" s="514"/>
      <c r="B10" s="514"/>
      <c r="C10" s="514" t="s">
        <v>2605</v>
      </c>
      <c r="D10" s="514"/>
      <c r="E10" s="514"/>
      <c r="F10" s="514"/>
      <c r="G10" s="514"/>
      <c r="H10" s="514"/>
      <c r="I10" s="514"/>
      <c r="J10" s="514"/>
      <c r="K10" s="514"/>
      <c r="L10" s="514"/>
      <c r="M10" s="514"/>
      <c r="N10" s="514"/>
      <c r="O10" s="514"/>
      <c r="P10" s="514"/>
      <c r="W10" s="516"/>
      <c r="X10" s="514"/>
    </row>
    <row r="11" spans="1:24" ht="18.75" customHeight="1">
      <c r="A11" s="514"/>
      <c r="B11" s="514"/>
      <c r="C11" s="514" t="s">
        <v>2572</v>
      </c>
      <c r="D11" s="514"/>
      <c r="E11" s="514"/>
      <c r="F11" s="514"/>
      <c r="G11" s="514"/>
      <c r="H11" s="514"/>
      <c r="I11" s="514"/>
      <c r="J11" s="514"/>
      <c r="K11" s="514"/>
      <c r="L11" s="514"/>
      <c r="M11" s="514"/>
      <c r="N11" s="514"/>
      <c r="O11" s="514"/>
      <c r="P11" s="514"/>
      <c r="W11" s="516"/>
      <c r="X11" s="514"/>
    </row>
    <row r="12" spans="1:24" ht="31.5" customHeight="1">
      <c r="A12" s="514"/>
      <c r="B12" s="514"/>
      <c r="C12" s="514"/>
      <c r="D12" s="1135" t="s">
        <v>2451</v>
      </c>
      <c r="E12" s="1131"/>
      <c r="F12" s="1144" t="s">
        <v>2444</v>
      </c>
      <c r="G12" s="1145"/>
      <c r="H12" s="1146"/>
      <c r="I12" s="1144" t="s">
        <v>2445</v>
      </c>
      <c r="J12" s="1145"/>
      <c r="K12" s="1146"/>
      <c r="L12" s="1144" t="s">
        <v>2446</v>
      </c>
      <c r="M12" s="1145"/>
      <c r="N12" s="1146"/>
      <c r="O12" s="1144" t="s">
        <v>2447</v>
      </c>
      <c r="P12" s="1145"/>
      <c r="Q12" s="1146"/>
      <c r="R12" s="518"/>
      <c r="S12" s="1135" t="s">
        <v>2452</v>
      </c>
      <c r="T12" s="1135"/>
      <c r="U12" s="1135"/>
      <c r="V12" s="619"/>
      <c r="W12" s="526" t="s">
        <v>2453</v>
      </c>
    </row>
    <row r="13" spans="1:24" ht="17.25" customHeight="1">
      <c r="A13" s="514"/>
      <c r="B13" s="514"/>
      <c r="C13" s="514"/>
      <c r="D13" s="1135"/>
      <c r="E13" s="1131"/>
      <c r="F13" s="1147"/>
      <c r="G13" s="1148"/>
      <c r="H13" s="1149"/>
      <c r="I13" s="1147"/>
      <c r="J13" s="1148"/>
      <c r="K13" s="1149"/>
      <c r="L13" s="1147"/>
      <c r="M13" s="1148"/>
      <c r="N13" s="1149"/>
      <c r="O13" s="1147"/>
      <c r="P13" s="1148"/>
      <c r="Q13" s="1149"/>
      <c r="R13" s="518"/>
      <c r="S13" s="1139" t="s">
        <v>2454</v>
      </c>
      <c r="T13" s="1139"/>
      <c r="U13" s="602" t="s">
        <v>2455</v>
      </c>
      <c r="V13" s="619"/>
      <c r="W13" s="526"/>
    </row>
    <row r="14" spans="1:24" ht="34.5" customHeight="1">
      <c r="A14" s="514"/>
      <c r="B14" s="514"/>
      <c r="C14" s="514"/>
      <c r="D14" s="1134"/>
      <c r="E14" s="1131"/>
      <c r="F14" s="1140"/>
      <c r="G14" s="1141"/>
      <c r="H14" s="1141"/>
      <c r="I14" s="1140"/>
      <c r="J14" s="1141"/>
      <c r="K14" s="1141"/>
      <c r="L14" s="1140"/>
      <c r="M14" s="1141"/>
      <c r="N14" s="1141"/>
      <c r="O14" s="1140"/>
      <c r="P14" s="1141"/>
      <c r="Q14" s="1150"/>
      <c r="R14" s="518"/>
      <c r="S14" s="1142" t="str">
        <f>IF(I15="","",ROUND(AVERAGE(I15:Q15),3))</f>
        <v/>
      </c>
      <c r="T14" s="1143"/>
      <c r="U14" s="528"/>
      <c r="V14" s="619"/>
      <c r="W14" s="521" t="s">
        <v>2559</v>
      </c>
    </row>
    <row r="15" spans="1:24" ht="31.5" customHeight="1">
      <c r="A15" s="514"/>
      <c r="B15" s="514"/>
      <c r="C15" s="514"/>
      <c r="D15" s="518"/>
      <c r="E15" s="518"/>
      <c r="F15" s="1151" t="s">
        <v>2456</v>
      </c>
      <c r="G15" s="1151"/>
      <c r="H15" s="1151"/>
      <c r="I15" s="1152" t="str">
        <f>IF(I14="","",1-I14/$F14)</f>
        <v/>
      </c>
      <c r="J15" s="1152"/>
      <c r="K15" s="1152"/>
      <c r="L15" s="1152" t="str">
        <f>IF(L14="","",1-L14/$F14)</f>
        <v/>
      </c>
      <c r="M15" s="1152"/>
      <c r="N15" s="1152"/>
      <c r="O15" s="1152" t="str">
        <f>IF(O14="","",1-O14/$F14)</f>
        <v/>
      </c>
      <c r="P15" s="1152"/>
      <c r="Q15" s="1152"/>
      <c r="R15" s="518"/>
      <c r="S15" s="518"/>
      <c r="T15" s="626"/>
      <c r="U15" s="627"/>
      <c r="V15" s="529" t="str">
        <f>IF(S14="",S21,S14)</f>
        <v/>
      </c>
    </row>
    <row r="16" spans="1:24" ht="18" customHeight="1">
      <c r="A16" s="514"/>
      <c r="B16" s="514"/>
      <c r="C16" s="514"/>
      <c r="D16" s="514" t="s">
        <v>2457</v>
      </c>
      <c r="E16" s="514"/>
      <c r="F16" s="514"/>
      <c r="G16" s="514"/>
      <c r="H16" s="514"/>
      <c r="I16" s="514"/>
      <c r="J16" s="514"/>
      <c r="K16" s="514"/>
      <c r="L16" s="514"/>
      <c r="M16" s="514"/>
      <c r="N16" s="514"/>
      <c r="O16" s="514"/>
      <c r="P16" s="514"/>
      <c r="Q16" s="514"/>
      <c r="R16" s="514"/>
      <c r="S16" s="514"/>
      <c r="T16" s="628"/>
      <c r="U16" s="628"/>
      <c r="V16" s="514"/>
    </row>
    <row r="17" spans="1:24" ht="18.75" customHeight="1">
      <c r="A17" s="514"/>
      <c r="B17" s="514"/>
      <c r="C17" s="514" t="s">
        <v>2555</v>
      </c>
      <c r="D17" s="514"/>
      <c r="E17" s="514"/>
      <c r="F17" s="514"/>
      <c r="G17" s="514"/>
      <c r="H17" s="514"/>
      <c r="I17" s="514"/>
      <c r="J17" s="514"/>
      <c r="K17" s="514"/>
      <c r="L17" s="514"/>
      <c r="M17" s="514"/>
      <c r="N17" s="514"/>
      <c r="O17" s="514"/>
      <c r="P17" s="514"/>
      <c r="Q17" s="514"/>
      <c r="R17" s="514"/>
      <c r="S17" s="514"/>
      <c r="T17" s="628"/>
      <c r="U17" s="628"/>
      <c r="V17" s="514"/>
    </row>
    <row r="18" spans="1:24" ht="18.75" customHeight="1">
      <c r="A18" s="514"/>
      <c r="B18" s="514"/>
      <c r="D18" s="530" t="s">
        <v>2556</v>
      </c>
      <c r="E18" s="530"/>
      <c r="F18" s="530"/>
      <c r="G18" s="530"/>
      <c r="H18" s="530"/>
      <c r="I18" s="530"/>
      <c r="J18" s="530"/>
      <c r="K18" s="530"/>
      <c r="L18" s="530"/>
      <c r="M18" s="530"/>
      <c r="N18" s="530"/>
      <c r="O18" s="530"/>
      <c r="P18" s="530"/>
      <c r="Q18" s="530"/>
      <c r="V18" s="530"/>
      <c r="W18" s="530"/>
      <c r="X18" s="514"/>
    </row>
    <row r="19" spans="1:24" ht="32.25" customHeight="1">
      <c r="A19" s="514"/>
      <c r="B19" s="514"/>
      <c r="C19" s="514"/>
      <c r="D19" s="1135" t="s">
        <v>2557</v>
      </c>
      <c r="E19" s="1135"/>
      <c r="F19" s="1131" t="s">
        <v>2553</v>
      </c>
      <c r="G19" s="1132"/>
      <c r="H19" s="1132"/>
      <c r="I19" s="1132"/>
      <c r="J19" s="1132"/>
      <c r="K19" s="1132"/>
      <c r="L19" s="1132"/>
      <c r="M19" s="1132"/>
      <c r="N19" s="1132"/>
      <c r="O19" s="1132"/>
      <c r="P19" s="1132"/>
      <c r="Q19" s="1133"/>
      <c r="R19" s="531"/>
      <c r="S19" s="1135" t="s">
        <v>2452</v>
      </c>
      <c r="T19" s="1135"/>
      <c r="U19" s="1135"/>
      <c r="V19" s="620"/>
      <c r="W19" s="532" t="s">
        <v>2458</v>
      </c>
    </row>
    <row r="20" spans="1:24" s="538" customFormat="1" ht="18.75" customHeight="1">
      <c r="A20" s="533"/>
      <c r="B20" s="533"/>
      <c r="C20" s="533"/>
      <c r="D20" s="534" t="s">
        <v>2459</v>
      </c>
      <c r="E20" s="535" t="s">
        <v>1218</v>
      </c>
      <c r="F20" s="1156" t="s">
        <v>2444</v>
      </c>
      <c r="G20" s="1157"/>
      <c r="H20" s="536" t="s">
        <v>1218</v>
      </c>
      <c r="I20" s="1156" t="s">
        <v>2445</v>
      </c>
      <c r="J20" s="1157"/>
      <c r="K20" s="536" t="s">
        <v>2460</v>
      </c>
      <c r="L20" s="1156" t="s">
        <v>2446</v>
      </c>
      <c r="M20" s="1157"/>
      <c r="N20" s="536" t="s">
        <v>2460</v>
      </c>
      <c r="O20" s="1156" t="s">
        <v>2447</v>
      </c>
      <c r="P20" s="1157"/>
      <c r="Q20" s="537" t="s">
        <v>2460</v>
      </c>
      <c r="R20" s="531"/>
      <c r="S20" s="1139" t="s">
        <v>2454</v>
      </c>
      <c r="T20" s="1139"/>
      <c r="U20" s="527" t="s">
        <v>2455</v>
      </c>
      <c r="V20" s="620"/>
      <c r="W20" s="516" t="s">
        <v>2461</v>
      </c>
    </row>
    <row r="21" spans="1:24" ht="42" customHeight="1">
      <c r="A21" s="514"/>
      <c r="B21" s="514"/>
      <c r="C21" s="514"/>
      <c r="D21" s="539"/>
      <c r="E21" s="540"/>
      <c r="F21" s="1158"/>
      <c r="G21" s="1159"/>
      <c r="H21" s="614"/>
      <c r="I21" s="1158"/>
      <c r="J21" s="1159"/>
      <c r="K21" s="541" t="str">
        <f>IF(I21="","",1-I21/$F21)</f>
        <v/>
      </c>
      <c r="L21" s="1158"/>
      <c r="M21" s="1159"/>
      <c r="N21" s="541" t="str">
        <f>IF(L21="","",1-L21/$F21)</f>
        <v/>
      </c>
      <c r="O21" s="1158"/>
      <c r="P21" s="1159"/>
      <c r="Q21" s="542" t="str">
        <f>IF(O21="","",1-O21/$F21)</f>
        <v/>
      </c>
      <c r="R21" s="518"/>
      <c r="S21" s="1160" t="str">
        <f>IF(K21="","",ROUND(AVERAGE(K21,N21,Q21),3))</f>
        <v/>
      </c>
      <c r="T21" s="1161"/>
      <c r="U21" s="528"/>
      <c r="V21" s="621"/>
      <c r="W21" s="516" t="s">
        <v>2564</v>
      </c>
    </row>
    <row r="22" spans="1:24" ht="18" customHeight="1">
      <c r="A22" s="514"/>
      <c r="B22" s="514"/>
      <c r="C22" s="514"/>
      <c r="D22" s="514"/>
      <c r="E22" s="514"/>
      <c r="F22" s="615"/>
      <c r="G22" s="615"/>
      <c r="H22" s="615"/>
      <c r="I22" s="615"/>
      <c r="J22" s="615"/>
      <c r="K22" s="615"/>
      <c r="L22" s="615"/>
      <c r="M22" s="615"/>
      <c r="N22" s="615"/>
      <c r="O22" s="615"/>
      <c r="P22" s="615"/>
      <c r="Q22" s="615"/>
      <c r="R22" s="514"/>
      <c r="S22" s="514"/>
      <c r="T22" s="514"/>
      <c r="U22" s="514"/>
      <c r="V22" s="514"/>
      <c r="W22" s="516"/>
    </row>
    <row r="23" spans="1:24" ht="18.75" customHeight="1">
      <c r="A23" s="514"/>
      <c r="B23" s="514"/>
      <c r="D23" s="530" t="s">
        <v>2558</v>
      </c>
      <c r="E23" s="530"/>
      <c r="F23" s="616"/>
      <c r="G23" s="616"/>
      <c r="H23" s="616"/>
      <c r="I23" s="616"/>
      <c r="J23" s="616"/>
      <c r="K23" s="616"/>
      <c r="L23" s="616"/>
      <c r="M23" s="616"/>
      <c r="N23" s="616"/>
      <c r="O23" s="616"/>
      <c r="P23" s="616"/>
      <c r="Q23" s="616"/>
      <c r="R23" s="514"/>
      <c r="S23" s="514"/>
      <c r="T23" s="514"/>
      <c r="U23" s="514"/>
      <c r="V23" s="530"/>
      <c r="W23" s="530"/>
    </row>
    <row r="24" spans="1:24" ht="32.25" customHeight="1">
      <c r="A24" s="514"/>
      <c r="B24" s="514"/>
      <c r="C24" s="514"/>
      <c r="D24" s="1135" t="s">
        <v>2557</v>
      </c>
      <c r="E24" s="1135"/>
      <c r="F24" s="1153" t="s">
        <v>2554</v>
      </c>
      <c r="G24" s="1154"/>
      <c r="H24" s="1154"/>
      <c r="I24" s="1154"/>
      <c r="J24" s="1154"/>
      <c r="K24" s="1154"/>
      <c r="L24" s="1154"/>
      <c r="M24" s="1154"/>
      <c r="N24" s="1154"/>
      <c r="O24" s="1154"/>
      <c r="P24" s="1154"/>
      <c r="Q24" s="1155"/>
      <c r="R24" s="543"/>
      <c r="S24" s="1135" t="s">
        <v>2452</v>
      </c>
      <c r="T24" s="1135"/>
      <c r="U24" s="1135"/>
      <c r="V24" s="620"/>
      <c r="W24" s="532" t="s">
        <v>2458</v>
      </c>
    </row>
    <row r="25" spans="1:24" s="538" customFormat="1" ht="18.75" customHeight="1">
      <c r="A25" s="533"/>
      <c r="B25" s="533"/>
      <c r="C25" s="533"/>
      <c r="D25" s="544" t="s">
        <v>2459</v>
      </c>
      <c r="E25" s="545" t="s">
        <v>1218</v>
      </c>
      <c r="F25" s="1162" t="s">
        <v>2444</v>
      </c>
      <c r="G25" s="1163"/>
      <c r="H25" s="617" t="s">
        <v>1218</v>
      </c>
      <c r="I25" s="1162" t="s">
        <v>2445</v>
      </c>
      <c r="J25" s="1163"/>
      <c r="K25" s="617" t="s">
        <v>2460</v>
      </c>
      <c r="L25" s="1162" t="s">
        <v>2446</v>
      </c>
      <c r="M25" s="1163"/>
      <c r="N25" s="617" t="s">
        <v>2460</v>
      </c>
      <c r="O25" s="1162" t="s">
        <v>2447</v>
      </c>
      <c r="P25" s="1163"/>
      <c r="Q25" s="618" t="s">
        <v>2460</v>
      </c>
      <c r="R25" s="546"/>
      <c r="S25" s="1135" t="s">
        <v>2454</v>
      </c>
      <c r="T25" s="1135"/>
      <c r="U25" s="547" t="s">
        <v>2455</v>
      </c>
      <c r="V25" s="620"/>
      <c r="W25" s="516" t="s">
        <v>2564</v>
      </c>
    </row>
    <row r="26" spans="1:24" ht="41.25" customHeight="1">
      <c r="A26" s="514"/>
      <c r="B26" s="514"/>
      <c r="C26" s="514"/>
      <c r="D26" s="539"/>
      <c r="E26" s="540"/>
      <c r="F26" s="1158"/>
      <c r="G26" s="1159"/>
      <c r="H26" s="614"/>
      <c r="I26" s="1158"/>
      <c r="J26" s="1159"/>
      <c r="K26" s="541" t="str">
        <f>IF(I26="","",1-I26/$F26)</f>
        <v/>
      </c>
      <c r="L26" s="1158"/>
      <c r="M26" s="1159"/>
      <c r="N26" s="541" t="str">
        <f>IF(L26="","",1-L26/$F26)</f>
        <v/>
      </c>
      <c r="O26" s="1158"/>
      <c r="P26" s="1159"/>
      <c r="Q26" s="542" t="str">
        <f>IF(O26="","",1-O26/$F26)</f>
        <v/>
      </c>
      <c r="R26" s="518"/>
      <c r="S26" s="1160" t="str">
        <f t="shared" ref="S26:S34" si="0">IF(K26="","",ROUND(AVERAGE(K26,N26,Q26),3))</f>
        <v/>
      </c>
      <c r="T26" s="1161"/>
      <c r="U26" s="528"/>
      <c r="V26" s="514"/>
      <c r="W26" s="516" t="s">
        <v>2565</v>
      </c>
    </row>
    <row r="27" spans="1:24" ht="41.25" customHeight="1">
      <c r="A27" s="514"/>
      <c r="B27" s="514"/>
      <c r="C27" s="514"/>
      <c r="D27" s="539"/>
      <c r="E27" s="540"/>
      <c r="F27" s="1158"/>
      <c r="G27" s="1159"/>
      <c r="H27" s="614"/>
      <c r="I27" s="1158"/>
      <c r="J27" s="1159"/>
      <c r="K27" s="541" t="str">
        <f t="shared" ref="K27:K34" si="1">IF(I27="","",1-I27/$F27)</f>
        <v/>
      </c>
      <c r="L27" s="1158"/>
      <c r="M27" s="1159"/>
      <c r="N27" s="541" t="str">
        <f t="shared" ref="N27:N34" si="2">IF(L27="","",1-L27/$F27)</f>
        <v/>
      </c>
      <c r="O27" s="1158"/>
      <c r="P27" s="1159"/>
      <c r="Q27" s="542" t="str">
        <f t="shared" ref="Q27:Q34" si="3">IF(O27="","",1-O27/$F27)</f>
        <v/>
      </c>
      <c r="R27" s="518"/>
      <c r="S27" s="1160" t="str">
        <f t="shared" si="0"/>
        <v/>
      </c>
      <c r="T27" s="1161"/>
      <c r="U27" s="528"/>
      <c r="V27" s="514"/>
      <c r="W27" s="532"/>
    </row>
    <row r="28" spans="1:24" ht="41.25" customHeight="1">
      <c r="A28" s="514"/>
      <c r="B28" s="514"/>
      <c r="C28" s="514"/>
      <c r="D28" s="539"/>
      <c r="E28" s="540"/>
      <c r="F28" s="1158"/>
      <c r="G28" s="1159"/>
      <c r="H28" s="614"/>
      <c r="I28" s="1158"/>
      <c r="J28" s="1159"/>
      <c r="K28" s="541" t="str">
        <f t="shared" si="1"/>
        <v/>
      </c>
      <c r="L28" s="1158"/>
      <c r="M28" s="1159"/>
      <c r="N28" s="541" t="str">
        <f t="shared" si="2"/>
        <v/>
      </c>
      <c r="O28" s="1158"/>
      <c r="P28" s="1159"/>
      <c r="Q28" s="542" t="str">
        <f t="shared" si="3"/>
        <v/>
      </c>
      <c r="R28" s="518"/>
      <c r="S28" s="1160" t="str">
        <f t="shared" si="0"/>
        <v/>
      </c>
      <c r="T28" s="1161"/>
      <c r="U28" s="528"/>
      <c r="V28" s="514"/>
      <c r="W28" s="532"/>
    </row>
    <row r="29" spans="1:24" ht="41.25" customHeight="1">
      <c r="A29" s="514"/>
      <c r="B29" s="514"/>
      <c r="C29" s="514"/>
      <c r="D29" s="539"/>
      <c r="E29" s="540"/>
      <c r="F29" s="1158"/>
      <c r="G29" s="1159"/>
      <c r="H29" s="614"/>
      <c r="I29" s="1158"/>
      <c r="J29" s="1159"/>
      <c r="K29" s="541" t="str">
        <f t="shared" si="1"/>
        <v/>
      </c>
      <c r="L29" s="1158"/>
      <c r="M29" s="1159"/>
      <c r="N29" s="541" t="str">
        <f t="shared" si="2"/>
        <v/>
      </c>
      <c r="O29" s="1158"/>
      <c r="P29" s="1159"/>
      <c r="Q29" s="542" t="str">
        <f t="shared" si="3"/>
        <v/>
      </c>
      <c r="R29" s="518"/>
      <c r="S29" s="1160" t="str">
        <f t="shared" si="0"/>
        <v/>
      </c>
      <c r="T29" s="1161"/>
      <c r="U29" s="528"/>
      <c r="V29" s="514"/>
      <c r="W29" s="532"/>
    </row>
    <row r="30" spans="1:24" ht="41.25" customHeight="1">
      <c r="A30" s="514"/>
      <c r="B30" s="514"/>
      <c r="C30" s="514"/>
      <c r="D30" s="539"/>
      <c r="E30" s="540"/>
      <c r="F30" s="1158"/>
      <c r="G30" s="1159"/>
      <c r="H30" s="614"/>
      <c r="I30" s="1158"/>
      <c r="J30" s="1159"/>
      <c r="K30" s="541" t="str">
        <f t="shared" si="1"/>
        <v/>
      </c>
      <c r="L30" s="1158"/>
      <c r="M30" s="1159"/>
      <c r="N30" s="541" t="str">
        <f t="shared" si="2"/>
        <v/>
      </c>
      <c r="O30" s="1158"/>
      <c r="P30" s="1159"/>
      <c r="Q30" s="542" t="str">
        <f t="shared" si="3"/>
        <v/>
      </c>
      <c r="R30" s="518"/>
      <c r="S30" s="1160" t="str">
        <f t="shared" si="0"/>
        <v/>
      </c>
      <c r="T30" s="1161"/>
      <c r="U30" s="528"/>
      <c r="V30" s="514"/>
      <c r="W30" s="532"/>
    </row>
    <row r="31" spans="1:24" ht="41.25" customHeight="1">
      <c r="A31" s="514"/>
      <c r="B31" s="514"/>
      <c r="C31" s="514"/>
      <c r="D31" s="539"/>
      <c r="E31" s="540"/>
      <c r="F31" s="1158"/>
      <c r="G31" s="1159"/>
      <c r="H31" s="614"/>
      <c r="I31" s="1158"/>
      <c r="J31" s="1159"/>
      <c r="K31" s="541" t="str">
        <f t="shared" si="1"/>
        <v/>
      </c>
      <c r="L31" s="1158"/>
      <c r="M31" s="1159"/>
      <c r="N31" s="541" t="str">
        <f t="shared" si="2"/>
        <v/>
      </c>
      <c r="O31" s="1158"/>
      <c r="P31" s="1159"/>
      <c r="Q31" s="542" t="str">
        <f t="shared" si="3"/>
        <v/>
      </c>
      <c r="R31" s="518"/>
      <c r="S31" s="1160" t="str">
        <f t="shared" si="0"/>
        <v/>
      </c>
      <c r="T31" s="1161"/>
      <c r="U31" s="528"/>
      <c r="V31" s="514"/>
      <c r="W31" s="532"/>
    </row>
    <row r="32" spans="1:24" ht="41.25" customHeight="1">
      <c r="A32" s="514"/>
      <c r="B32" s="514"/>
      <c r="C32" s="514"/>
      <c r="D32" s="539"/>
      <c r="E32" s="540"/>
      <c r="F32" s="1158"/>
      <c r="G32" s="1159"/>
      <c r="H32" s="614"/>
      <c r="I32" s="1158"/>
      <c r="J32" s="1159"/>
      <c r="K32" s="541" t="str">
        <f t="shared" si="1"/>
        <v/>
      </c>
      <c r="L32" s="1158"/>
      <c r="M32" s="1159"/>
      <c r="N32" s="541" t="str">
        <f t="shared" si="2"/>
        <v/>
      </c>
      <c r="O32" s="1158"/>
      <c r="P32" s="1159"/>
      <c r="Q32" s="542" t="str">
        <f t="shared" si="3"/>
        <v/>
      </c>
      <c r="R32" s="518"/>
      <c r="S32" s="1160" t="str">
        <f t="shared" si="0"/>
        <v/>
      </c>
      <c r="T32" s="1161"/>
      <c r="U32" s="528"/>
      <c r="V32" s="514"/>
      <c r="W32" s="532"/>
    </row>
    <row r="33" spans="1:24" ht="41.25" customHeight="1">
      <c r="A33" s="514"/>
      <c r="B33" s="514"/>
      <c r="C33" s="514"/>
      <c r="D33" s="539"/>
      <c r="E33" s="540"/>
      <c r="F33" s="1158"/>
      <c r="G33" s="1159"/>
      <c r="H33" s="614"/>
      <c r="I33" s="1158"/>
      <c r="J33" s="1159"/>
      <c r="K33" s="541" t="str">
        <f t="shared" si="1"/>
        <v/>
      </c>
      <c r="L33" s="1158"/>
      <c r="M33" s="1159"/>
      <c r="N33" s="541" t="str">
        <f t="shared" si="2"/>
        <v/>
      </c>
      <c r="O33" s="1158"/>
      <c r="P33" s="1159"/>
      <c r="Q33" s="542" t="str">
        <f t="shared" si="3"/>
        <v/>
      </c>
      <c r="R33" s="518"/>
      <c r="S33" s="1160" t="str">
        <f t="shared" si="0"/>
        <v/>
      </c>
      <c r="T33" s="1161"/>
      <c r="U33" s="528"/>
      <c r="V33" s="514"/>
      <c r="W33" s="532"/>
    </row>
    <row r="34" spans="1:24" ht="41.25" customHeight="1">
      <c r="A34" s="514"/>
      <c r="B34" s="514"/>
      <c r="C34" s="514"/>
      <c r="D34" s="539"/>
      <c r="E34" s="540"/>
      <c r="F34" s="1158"/>
      <c r="G34" s="1159"/>
      <c r="H34" s="614"/>
      <c r="I34" s="1158"/>
      <c r="J34" s="1159"/>
      <c r="K34" s="541" t="str">
        <f t="shared" si="1"/>
        <v/>
      </c>
      <c r="L34" s="1158"/>
      <c r="M34" s="1159"/>
      <c r="N34" s="541" t="str">
        <f t="shared" si="2"/>
        <v/>
      </c>
      <c r="O34" s="1158"/>
      <c r="P34" s="1159"/>
      <c r="Q34" s="542" t="str">
        <f t="shared" si="3"/>
        <v/>
      </c>
      <c r="R34" s="518"/>
      <c r="S34" s="1160" t="str">
        <f t="shared" si="0"/>
        <v/>
      </c>
      <c r="T34" s="1161"/>
      <c r="U34" s="528"/>
      <c r="V34" s="514"/>
    </row>
    <row r="35" spans="1:24" ht="18.75" customHeight="1">
      <c r="B35" s="514"/>
      <c r="C35" s="514"/>
      <c r="D35" s="514"/>
      <c r="E35" s="514"/>
      <c r="F35" s="514"/>
      <c r="G35" s="514"/>
      <c r="H35" s="514"/>
      <c r="I35" s="514"/>
      <c r="J35" s="514"/>
      <c r="K35" s="514"/>
      <c r="L35" s="514"/>
      <c r="M35" s="514"/>
      <c r="N35" s="514"/>
      <c r="O35" s="514"/>
      <c r="P35" s="514"/>
      <c r="Q35" s="514"/>
      <c r="R35" s="514"/>
      <c r="S35" s="514"/>
      <c r="T35" s="514"/>
      <c r="U35" s="514"/>
      <c r="V35" s="514"/>
      <c r="W35" s="516"/>
    </row>
    <row r="36" spans="1:24" ht="18.75" customHeight="1">
      <c r="A36" s="514"/>
      <c r="B36" s="514"/>
      <c r="C36" s="548" t="s">
        <v>2462</v>
      </c>
      <c r="D36" s="514"/>
      <c r="E36" s="514"/>
      <c r="F36" s="514"/>
      <c r="G36" s="514"/>
      <c r="H36" s="514"/>
      <c r="I36" s="514"/>
      <c r="J36" s="514"/>
      <c r="K36" s="514"/>
      <c r="L36" s="514"/>
      <c r="M36" s="514"/>
      <c r="N36" s="514"/>
      <c r="O36" s="514"/>
      <c r="P36" s="514"/>
      <c r="Q36" s="514"/>
      <c r="R36" s="514"/>
      <c r="S36" s="514"/>
      <c r="T36" s="514"/>
      <c r="U36" s="514"/>
      <c r="V36" s="514"/>
      <c r="W36" s="516"/>
      <c r="X36" s="514"/>
    </row>
    <row r="37" spans="1:24" ht="18.75" customHeight="1">
      <c r="A37" s="514"/>
      <c r="B37" s="514"/>
      <c r="C37" s="514"/>
      <c r="D37" s="1164"/>
      <c r="E37" s="1164"/>
      <c r="F37" s="1164"/>
      <c r="G37" s="1164"/>
      <c r="H37" s="1164"/>
      <c r="I37" s="1164"/>
      <c r="J37" s="1164"/>
      <c r="K37" s="1164"/>
      <c r="L37" s="1164"/>
      <c r="M37" s="1164"/>
      <c r="N37" s="1164"/>
      <c r="O37" s="1164"/>
      <c r="P37" s="1164"/>
      <c r="Q37" s="1164"/>
      <c r="R37" s="1164"/>
      <c r="S37" s="1164"/>
      <c r="T37" s="1164"/>
      <c r="U37" s="549"/>
      <c r="V37" s="549"/>
      <c r="W37" s="550" t="s">
        <v>2463</v>
      </c>
      <c r="X37" s="514"/>
    </row>
    <row r="38" spans="1:24" ht="18.75" customHeight="1">
      <c r="A38" s="514"/>
      <c r="B38" s="514"/>
      <c r="C38" s="514"/>
      <c r="D38" s="1164"/>
      <c r="E38" s="1164"/>
      <c r="F38" s="1164"/>
      <c r="G38" s="1164"/>
      <c r="H38" s="1164"/>
      <c r="I38" s="1164"/>
      <c r="J38" s="1164"/>
      <c r="K38" s="1164"/>
      <c r="L38" s="1164"/>
      <c r="M38" s="1164"/>
      <c r="N38" s="1164"/>
      <c r="O38" s="1164"/>
      <c r="P38" s="1164"/>
      <c r="Q38" s="1164"/>
      <c r="R38" s="1164"/>
      <c r="S38" s="1164"/>
      <c r="T38" s="1164"/>
      <c r="U38" s="549"/>
      <c r="V38" s="549"/>
      <c r="W38" s="516"/>
      <c r="X38" s="514"/>
    </row>
    <row r="39" spans="1:24" ht="18.75" customHeight="1">
      <c r="A39" s="514"/>
      <c r="B39" s="514"/>
      <c r="C39" s="514"/>
      <c r="D39" s="1164"/>
      <c r="E39" s="1164"/>
      <c r="F39" s="1164"/>
      <c r="G39" s="1164"/>
      <c r="H39" s="1164"/>
      <c r="I39" s="1164"/>
      <c r="J39" s="1164"/>
      <c r="K39" s="1164"/>
      <c r="L39" s="1164"/>
      <c r="M39" s="1164"/>
      <c r="N39" s="1164"/>
      <c r="O39" s="1164"/>
      <c r="P39" s="1164"/>
      <c r="Q39" s="1164"/>
      <c r="R39" s="1164"/>
      <c r="S39" s="1164"/>
      <c r="T39" s="1164"/>
      <c r="U39" s="549"/>
      <c r="V39" s="549"/>
      <c r="W39" s="516"/>
      <c r="X39" s="514"/>
    </row>
    <row r="40" spans="1:24" ht="18.75" customHeight="1">
      <c r="A40" s="514"/>
      <c r="B40" s="514"/>
      <c r="C40" s="514"/>
      <c r="D40" s="1164"/>
      <c r="E40" s="1164"/>
      <c r="F40" s="1164"/>
      <c r="G40" s="1164"/>
      <c r="H40" s="1164"/>
      <c r="I40" s="1164"/>
      <c r="J40" s="1164"/>
      <c r="K40" s="1164"/>
      <c r="L40" s="1164"/>
      <c r="M40" s="1164"/>
      <c r="N40" s="1164"/>
      <c r="O40" s="1164"/>
      <c r="P40" s="1164"/>
      <c r="Q40" s="1164"/>
      <c r="R40" s="1164"/>
      <c r="S40" s="1164"/>
      <c r="T40" s="1164"/>
      <c r="U40" s="549"/>
      <c r="V40" s="549"/>
      <c r="W40" s="516"/>
      <c r="X40" s="514"/>
    </row>
    <row r="41" spans="1:24" ht="18.75" customHeight="1">
      <c r="A41" s="514"/>
      <c r="B41" s="514"/>
      <c r="C41" s="514"/>
      <c r="D41" s="1164"/>
      <c r="E41" s="1164"/>
      <c r="F41" s="1164"/>
      <c r="G41" s="1164"/>
      <c r="H41" s="1164"/>
      <c r="I41" s="1164"/>
      <c r="J41" s="1164"/>
      <c r="K41" s="1164"/>
      <c r="L41" s="1164"/>
      <c r="M41" s="1164"/>
      <c r="N41" s="1164"/>
      <c r="O41" s="1164"/>
      <c r="P41" s="1164"/>
      <c r="Q41" s="1164"/>
      <c r="R41" s="1164"/>
      <c r="S41" s="1164"/>
      <c r="T41" s="1164"/>
      <c r="U41" s="549"/>
      <c r="V41" s="549"/>
      <c r="W41" s="516"/>
      <c r="X41" s="514"/>
    </row>
    <row r="42" spans="1:24" ht="18.75" customHeight="1">
      <c r="A42" s="514"/>
      <c r="B42" s="514"/>
      <c r="C42" s="514"/>
      <c r="D42" s="1164"/>
      <c r="E42" s="1164"/>
      <c r="F42" s="1164"/>
      <c r="G42" s="1164"/>
      <c r="H42" s="1164"/>
      <c r="I42" s="1164"/>
      <c r="J42" s="1164"/>
      <c r="K42" s="1164"/>
      <c r="L42" s="1164"/>
      <c r="M42" s="1164"/>
      <c r="N42" s="1164"/>
      <c r="O42" s="1164"/>
      <c r="P42" s="1164"/>
      <c r="Q42" s="1164"/>
      <c r="R42" s="1164"/>
      <c r="S42" s="1164"/>
      <c r="T42" s="1164"/>
      <c r="U42" s="549"/>
      <c r="V42" s="549"/>
      <c r="W42" s="516"/>
      <c r="X42" s="514"/>
    </row>
    <row r="43" spans="1:24" ht="18.75" customHeight="1">
      <c r="A43" s="514"/>
      <c r="B43" s="514"/>
      <c r="C43" s="514"/>
      <c r="D43" s="1164"/>
      <c r="E43" s="1164"/>
      <c r="F43" s="1164"/>
      <c r="G43" s="1164"/>
      <c r="H43" s="1164"/>
      <c r="I43" s="1164"/>
      <c r="J43" s="1164"/>
      <c r="K43" s="1164"/>
      <c r="L43" s="1164"/>
      <c r="M43" s="1164"/>
      <c r="N43" s="1164"/>
      <c r="O43" s="1164"/>
      <c r="P43" s="1164"/>
      <c r="Q43" s="1164"/>
      <c r="R43" s="1164"/>
      <c r="S43" s="1164"/>
      <c r="T43" s="1164"/>
      <c r="U43" s="549"/>
      <c r="V43" s="549"/>
      <c r="W43" s="516"/>
      <c r="X43" s="514"/>
    </row>
    <row r="44" spans="1:24" ht="18.75" customHeight="1">
      <c r="A44" s="514"/>
      <c r="B44" s="514"/>
      <c r="C44" s="514"/>
      <c r="D44" s="1164"/>
      <c r="E44" s="1164"/>
      <c r="F44" s="1164"/>
      <c r="G44" s="1164"/>
      <c r="H44" s="1164"/>
      <c r="I44" s="1164"/>
      <c r="J44" s="1164"/>
      <c r="K44" s="1164"/>
      <c r="L44" s="1164"/>
      <c r="M44" s="1164"/>
      <c r="N44" s="1164"/>
      <c r="O44" s="1164"/>
      <c r="P44" s="1164"/>
      <c r="Q44" s="1164"/>
      <c r="R44" s="1164"/>
      <c r="S44" s="1164"/>
      <c r="T44" s="1164"/>
      <c r="U44" s="549"/>
      <c r="V44" s="549"/>
      <c r="W44" s="516"/>
      <c r="X44" s="514"/>
    </row>
    <row r="45" spans="1:24" ht="18.75" customHeight="1">
      <c r="A45" s="514"/>
      <c r="B45" s="514"/>
      <c r="C45" s="514"/>
      <c r="D45" s="1164"/>
      <c r="E45" s="1164"/>
      <c r="F45" s="1164"/>
      <c r="G45" s="1164"/>
      <c r="H45" s="1164"/>
      <c r="I45" s="1164"/>
      <c r="J45" s="1164"/>
      <c r="K45" s="1164"/>
      <c r="L45" s="1164"/>
      <c r="M45" s="1164"/>
      <c r="N45" s="1164"/>
      <c r="O45" s="1164"/>
      <c r="P45" s="1164"/>
      <c r="Q45" s="1164"/>
      <c r="R45" s="1164"/>
      <c r="S45" s="1164"/>
      <c r="T45" s="1164"/>
      <c r="U45" s="549"/>
      <c r="V45" s="549"/>
      <c r="W45" s="516"/>
      <c r="X45" s="514"/>
    </row>
    <row r="46" spans="1:24" ht="18.75" customHeight="1">
      <c r="A46" s="514"/>
      <c r="B46" s="514"/>
      <c r="C46" s="514"/>
      <c r="D46" s="1164"/>
      <c r="E46" s="1164"/>
      <c r="F46" s="1164"/>
      <c r="G46" s="1164"/>
      <c r="H46" s="1164"/>
      <c r="I46" s="1164"/>
      <c r="J46" s="1164"/>
      <c r="K46" s="1164"/>
      <c r="L46" s="1164"/>
      <c r="M46" s="1164"/>
      <c r="N46" s="1164"/>
      <c r="O46" s="1164"/>
      <c r="P46" s="1164"/>
      <c r="Q46" s="1164"/>
      <c r="R46" s="1164"/>
      <c r="S46" s="1164"/>
      <c r="T46" s="1164"/>
      <c r="U46" s="549"/>
      <c r="V46" s="549"/>
      <c r="W46" s="516"/>
      <c r="X46" s="514"/>
    </row>
    <row r="47" spans="1:24" ht="18.75" customHeight="1">
      <c r="A47" s="514"/>
      <c r="B47" s="514"/>
      <c r="C47" s="514"/>
      <c r="D47" s="1164"/>
      <c r="E47" s="1164"/>
      <c r="F47" s="1164"/>
      <c r="G47" s="1164"/>
      <c r="H47" s="1164"/>
      <c r="I47" s="1164"/>
      <c r="J47" s="1164"/>
      <c r="K47" s="1164"/>
      <c r="L47" s="1164"/>
      <c r="M47" s="1164"/>
      <c r="N47" s="1164"/>
      <c r="O47" s="1164"/>
      <c r="P47" s="1164"/>
      <c r="Q47" s="1164"/>
      <c r="R47" s="1164"/>
      <c r="S47" s="1164"/>
      <c r="T47" s="1164"/>
      <c r="U47" s="549"/>
      <c r="V47" s="549"/>
      <c r="W47" s="516"/>
      <c r="X47" s="514"/>
    </row>
    <row r="48" spans="1:24" ht="18.75" customHeight="1">
      <c r="A48" s="514"/>
      <c r="B48" s="514"/>
      <c r="C48" s="514"/>
      <c r="D48" s="1164"/>
      <c r="E48" s="1164"/>
      <c r="F48" s="1164"/>
      <c r="G48" s="1164"/>
      <c r="H48" s="1164"/>
      <c r="I48" s="1164"/>
      <c r="J48" s="1164"/>
      <c r="K48" s="1164"/>
      <c r="L48" s="1164"/>
      <c r="M48" s="1164"/>
      <c r="N48" s="1164"/>
      <c r="O48" s="1164"/>
      <c r="P48" s="1164"/>
      <c r="Q48" s="1164"/>
      <c r="R48" s="1164"/>
      <c r="S48" s="1164"/>
      <c r="T48" s="1164"/>
      <c r="U48" s="549"/>
      <c r="V48" s="549"/>
      <c r="W48" s="516"/>
      <c r="X48" s="514"/>
    </row>
    <row r="49" spans="1:24" ht="18.75" customHeight="1">
      <c r="A49" s="514"/>
      <c r="B49" s="514"/>
      <c r="C49" s="514"/>
      <c r="D49" s="1164"/>
      <c r="E49" s="1164"/>
      <c r="F49" s="1164"/>
      <c r="G49" s="1164"/>
      <c r="H49" s="1164"/>
      <c r="I49" s="1164"/>
      <c r="J49" s="1164"/>
      <c r="K49" s="1164"/>
      <c r="L49" s="1164"/>
      <c r="M49" s="1164"/>
      <c r="N49" s="1164"/>
      <c r="O49" s="1164"/>
      <c r="P49" s="1164"/>
      <c r="Q49" s="1164"/>
      <c r="R49" s="1164"/>
      <c r="S49" s="1164"/>
      <c r="T49" s="1164"/>
      <c r="U49" s="549"/>
      <c r="V49" s="549"/>
      <c r="W49" s="516"/>
      <c r="X49" s="514"/>
    </row>
    <row r="50" spans="1:24" ht="18.75" customHeight="1">
      <c r="A50" s="514"/>
      <c r="B50" s="514"/>
      <c r="C50" s="514"/>
      <c r="D50" s="1164"/>
      <c r="E50" s="1164"/>
      <c r="F50" s="1164"/>
      <c r="G50" s="1164"/>
      <c r="H50" s="1164"/>
      <c r="I50" s="1164"/>
      <c r="J50" s="1164"/>
      <c r="K50" s="1164"/>
      <c r="L50" s="1164"/>
      <c r="M50" s="1164"/>
      <c r="N50" s="1164"/>
      <c r="O50" s="1164"/>
      <c r="P50" s="1164"/>
      <c r="Q50" s="1164"/>
      <c r="R50" s="1164"/>
      <c r="S50" s="1164"/>
      <c r="T50" s="1164"/>
      <c r="U50" s="549"/>
      <c r="V50" s="549"/>
      <c r="W50" s="516"/>
      <c r="X50" s="514"/>
    </row>
    <row r="51" spans="1:24" ht="18.75" customHeight="1">
      <c r="B51" s="514"/>
      <c r="C51" s="514"/>
      <c r="D51" s="514"/>
      <c r="E51" s="514"/>
      <c r="F51" s="514"/>
      <c r="G51" s="514"/>
      <c r="H51" s="514"/>
      <c r="I51" s="514"/>
      <c r="J51" s="514"/>
      <c r="K51" s="514"/>
      <c r="L51" s="514"/>
      <c r="M51" s="514"/>
      <c r="N51" s="514"/>
      <c r="O51" s="514"/>
      <c r="P51" s="514"/>
      <c r="Q51" s="514"/>
      <c r="R51" s="514"/>
      <c r="S51" s="514"/>
      <c r="T51" s="514"/>
      <c r="U51" s="514"/>
      <c r="V51" s="514"/>
      <c r="W51" s="516"/>
    </row>
    <row r="52" spans="1:24" ht="18.75" customHeight="1">
      <c r="B52" s="514"/>
      <c r="C52" s="514"/>
      <c r="D52" s="514"/>
      <c r="E52" s="514"/>
      <c r="F52" s="514"/>
      <c r="G52" s="514"/>
      <c r="H52" s="514"/>
      <c r="I52" s="514"/>
      <c r="J52" s="514"/>
      <c r="K52" s="514"/>
      <c r="L52" s="514"/>
      <c r="M52" s="514"/>
      <c r="N52" s="514"/>
      <c r="O52" s="514"/>
      <c r="P52" s="514"/>
      <c r="Q52" s="514"/>
      <c r="R52" s="514"/>
      <c r="S52" s="514"/>
      <c r="T52" s="514"/>
      <c r="U52" s="514"/>
      <c r="V52" s="514"/>
      <c r="W52" s="516"/>
    </row>
    <row r="53" spans="1:24" ht="18.75" customHeight="1"/>
    <row r="54" spans="1:24" ht="18.75" customHeight="1"/>
    <row r="55" spans="1:24" ht="18.75" customHeight="1"/>
    <row r="56" spans="1:24" ht="18.75" customHeight="1"/>
    <row r="57" spans="1:24" ht="18.75" customHeight="1"/>
    <row r="58" spans="1:24" ht="18.75" customHeight="1"/>
    <row r="59" spans="1:24" ht="18.75" customHeight="1"/>
    <row r="60" spans="1:24" ht="18.75" customHeight="1"/>
    <row r="61" spans="1:24" ht="18.75" customHeight="1"/>
    <row r="62" spans="1:24" ht="18.75" customHeight="1"/>
    <row r="63" spans="1:24" ht="18.75" customHeight="1"/>
    <row r="64" spans="1: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sheetProtection password="D13A" sheet="1" selectLockedCells="1"/>
  <dataConsolidate/>
  <mergeCells count="95">
    <mergeCell ref="D37:T50"/>
    <mergeCell ref="F33:G33"/>
    <mergeCell ref="I33:J33"/>
    <mergeCell ref="L33:M33"/>
    <mergeCell ref="O33:P33"/>
    <mergeCell ref="S33:T33"/>
    <mergeCell ref="F34:G34"/>
    <mergeCell ref="I34:J34"/>
    <mergeCell ref="L34:M34"/>
    <mergeCell ref="O34:P34"/>
    <mergeCell ref="S34:T34"/>
    <mergeCell ref="F31:G31"/>
    <mergeCell ref="I31:J31"/>
    <mergeCell ref="L31:M31"/>
    <mergeCell ref="O31:P31"/>
    <mergeCell ref="S31:T31"/>
    <mergeCell ref="F32:G32"/>
    <mergeCell ref="I32:J32"/>
    <mergeCell ref="L32:M32"/>
    <mergeCell ref="O32:P32"/>
    <mergeCell ref="S32:T32"/>
    <mergeCell ref="F29:G29"/>
    <mergeCell ref="I29:J29"/>
    <mergeCell ref="L29:M29"/>
    <mergeCell ref="O29:P29"/>
    <mergeCell ref="S29:T29"/>
    <mergeCell ref="F30:G30"/>
    <mergeCell ref="I30:J30"/>
    <mergeCell ref="L30:M30"/>
    <mergeCell ref="O30:P30"/>
    <mergeCell ref="S30:T30"/>
    <mergeCell ref="F27:G27"/>
    <mergeCell ref="I27:J27"/>
    <mergeCell ref="L27:M27"/>
    <mergeCell ref="O27:P27"/>
    <mergeCell ref="S27:T27"/>
    <mergeCell ref="F28:G28"/>
    <mergeCell ref="I28:J28"/>
    <mergeCell ref="L28:M28"/>
    <mergeCell ref="O28:P28"/>
    <mergeCell ref="S28:T28"/>
    <mergeCell ref="F25:G25"/>
    <mergeCell ref="I25:J25"/>
    <mergeCell ref="L25:M25"/>
    <mergeCell ref="O25:P25"/>
    <mergeCell ref="S25:T25"/>
    <mergeCell ref="F26:G26"/>
    <mergeCell ref="I26:J26"/>
    <mergeCell ref="L26:M26"/>
    <mergeCell ref="O26:P26"/>
    <mergeCell ref="S26:T26"/>
    <mergeCell ref="S24:U24"/>
    <mergeCell ref="D19:E19"/>
    <mergeCell ref="F19:Q19"/>
    <mergeCell ref="S19:U19"/>
    <mergeCell ref="F20:G20"/>
    <mergeCell ref="I20:J20"/>
    <mergeCell ref="L20:M20"/>
    <mergeCell ref="O20:P20"/>
    <mergeCell ref="S20:T20"/>
    <mergeCell ref="F21:G21"/>
    <mergeCell ref="I21:J21"/>
    <mergeCell ref="L21:M21"/>
    <mergeCell ref="O21:P21"/>
    <mergeCell ref="S21:T21"/>
    <mergeCell ref="F15:H15"/>
    <mergeCell ref="I15:K15"/>
    <mergeCell ref="L15:N15"/>
    <mergeCell ref="O15:Q15"/>
    <mergeCell ref="D24:E24"/>
    <mergeCell ref="F24:Q24"/>
    <mergeCell ref="D12:E14"/>
    <mergeCell ref="F12:H13"/>
    <mergeCell ref="I12:K13"/>
    <mergeCell ref="L12:N13"/>
    <mergeCell ref="O12:Q13"/>
    <mergeCell ref="O14:Q14"/>
    <mergeCell ref="S12:U12"/>
    <mergeCell ref="S13:T13"/>
    <mergeCell ref="F14:H14"/>
    <mergeCell ref="I14:K14"/>
    <mergeCell ref="L14:N14"/>
    <mergeCell ref="S14:T14"/>
    <mergeCell ref="T7:T8"/>
    <mergeCell ref="C8:D8"/>
    <mergeCell ref="F8:G8"/>
    <mergeCell ref="I8:J8"/>
    <mergeCell ref="L8:M8"/>
    <mergeCell ref="O8:P8"/>
    <mergeCell ref="I5:Q5"/>
    <mergeCell ref="C6:E7"/>
    <mergeCell ref="F6:H7"/>
    <mergeCell ref="I6:K7"/>
    <mergeCell ref="L6:N7"/>
    <mergeCell ref="O6:Q7"/>
  </mergeCells>
  <phoneticPr fontId="22"/>
  <conditionalFormatting sqref="C8:D8">
    <cfRule type="cellIs" dxfId="43" priority="200" stopIfTrue="1" operator="equal">
      <formula>""</formula>
    </cfRule>
  </conditionalFormatting>
  <conditionalFormatting sqref="U14">
    <cfRule type="cellIs" dxfId="42" priority="198" stopIfTrue="1" operator="equal">
      <formula>""</formula>
    </cfRule>
  </conditionalFormatting>
  <conditionalFormatting sqref="I8:J8">
    <cfRule type="cellIs" dxfId="41" priority="196" stopIfTrue="1" operator="equal">
      <formula>""</formula>
    </cfRule>
  </conditionalFormatting>
  <conditionalFormatting sqref="L8:M8">
    <cfRule type="cellIs" dxfId="40" priority="195" stopIfTrue="1" operator="equal">
      <formula>""</formula>
    </cfRule>
  </conditionalFormatting>
  <conditionalFormatting sqref="O8:P8">
    <cfRule type="cellIs" dxfId="39" priority="194" stopIfTrue="1" operator="equal">
      <formula>""</formula>
    </cfRule>
  </conditionalFormatting>
  <conditionalFormatting sqref="D21:E21">
    <cfRule type="cellIs" dxfId="38" priority="193" stopIfTrue="1" operator="equal">
      <formula>""</formula>
    </cfRule>
  </conditionalFormatting>
  <conditionalFormatting sqref="D26:E26">
    <cfRule type="cellIs" dxfId="37" priority="188" stopIfTrue="1" operator="equal">
      <formula>""</formula>
    </cfRule>
  </conditionalFormatting>
  <conditionalFormatting sqref="D27:E27">
    <cfRule type="cellIs" dxfId="36" priority="142" stopIfTrue="1" operator="equal">
      <formula>""</formula>
    </cfRule>
  </conditionalFormatting>
  <conditionalFormatting sqref="D28:E28">
    <cfRule type="cellIs" dxfId="35" priority="138" stopIfTrue="1" operator="equal">
      <formula>""</formula>
    </cfRule>
  </conditionalFormatting>
  <conditionalFormatting sqref="D29:E34">
    <cfRule type="cellIs" dxfId="34" priority="135" stopIfTrue="1" operator="equal">
      <formula>""</formula>
    </cfRule>
  </conditionalFormatting>
  <conditionalFormatting sqref="I14:Q14">
    <cfRule type="cellIs" dxfId="33" priority="91" stopIfTrue="1" operator="equal">
      <formula>""</formula>
    </cfRule>
  </conditionalFormatting>
  <conditionalFormatting sqref="H21">
    <cfRule type="cellIs" dxfId="32" priority="50" stopIfTrue="1" operator="equal">
      <formula>""</formula>
    </cfRule>
  </conditionalFormatting>
  <conditionalFormatting sqref="I21:J21">
    <cfRule type="cellIs" dxfId="31" priority="49" stopIfTrue="1" operator="equal">
      <formula>""</formula>
    </cfRule>
  </conditionalFormatting>
  <conditionalFormatting sqref="L21:M21">
    <cfRule type="cellIs" dxfId="30" priority="48" stopIfTrue="1" operator="equal">
      <formula>""</formula>
    </cfRule>
  </conditionalFormatting>
  <conditionalFormatting sqref="O21:P21">
    <cfRule type="cellIs" dxfId="29" priority="47" stopIfTrue="1" operator="equal">
      <formula>""</formula>
    </cfRule>
  </conditionalFormatting>
  <conditionalFormatting sqref="F26:H26">
    <cfRule type="cellIs" dxfId="28" priority="46" stopIfTrue="1" operator="equal">
      <formula>""</formula>
    </cfRule>
  </conditionalFormatting>
  <conditionalFormatting sqref="I26:J34">
    <cfRule type="cellIs" dxfId="27" priority="45" stopIfTrue="1" operator="equal">
      <formula>""</formula>
    </cfRule>
  </conditionalFormatting>
  <conditionalFormatting sqref="F27:H27">
    <cfRule type="cellIs" dxfId="26" priority="42" stopIfTrue="1" operator="equal">
      <formula>""</formula>
    </cfRule>
  </conditionalFormatting>
  <conditionalFormatting sqref="F28:H28">
    <cfRule type="cellIs" dxfId="25" priority="38" stopIfTrue="1" operator="equal">
      <formula>""</formula>
    </cfRule>
  </conditionalFormatting>
  <conditionalFormatting sqref="F29:H29">
    <cfRule type="cellIs" dxfId="24" priority="34" stopIfTrue="1" operator="equal">
      <formula>""</formula>
    </cfRule>
  </conditionalFormatting>
  <conditionalFormatting sqref="F30:H30">
    <cfRule type="cellIs" dxfId="23" priority="30" stopIfTrue="1" operator="equal">
      <formula>""</formula>
    </cfRule>
  </conditionalFormatting>
  <conditionalFormatting sqref="F31:H31">
    <cfRule type="cellIs" dxfId="22" priority="26" stopIfTrue="1" operator="equal">
      <formula>""</formula>
    </cfRule>
  </conditionalFormatting>
  <conditionalFormatting sqref="F32:H32">
    <cfRule type="cellIs" dxfId="21" priority="22" stopIfTrue="1" operator="equal">
      <formula>""</formula>
    </cfRule>
  </conditionalFormatting>
  <conditionalFormatting sqref="F33:H33">
    <cfRule type="cellIs" dxfId="20" priority="18" stopIfTrue="1" operator="equal">
      <formula>""</formula>
    </cfRule>
  </conditionalFormatting>
  <conditionalFormatting sqref="F34:H34">
    <cfRule type="cellIs" dxfId="19" priority="14" stopIfTrue="1" operator="equal">
      <formula>""</formula>
    </cfRule>
  </conditionalFormatting>
  <conditionalFormatting sqref="L26:M34">
    <cfRule type="cellIs" dxfId="18" priority="10" stopIfTrue="1" operator="equal">
      <formula>""</formula>
    </cfRule>
  </conditionalFormatting>
  <conditionalFormatting sqref="O26:P34">
    <cfRule type="cellIs" dxfId="17" priority="9" stopIfTrue="1" operator="equal">
      <formula>""</formula>
    </cfRule>
  </conditionalFormatting>
  <conditionalFormatting sqref="U21">
    <cfRule type="cellIs" dxfId="16" priority="7" stopIfTrue="1" operator="equal">
      <formula>""</formula>
    </cfRule>
  </conditionalFormatting>
  <conditionalFormatting sqref="U26:U34">
    <cfRule type="cellIs" dxfId="15" priority="6" stopIfTrue="1" operator="equal">
      <formula>""</formula>
    </cfRule>
  </conditionalFormatting>
  <conditionalFormatting sqref="F8:G8">
    <cfRule type="cellIs" dxfId="14" priority="4" stopIfTrue="1" operator="equal">
      <formula>""</formula>
    </cfRule>
  </conditionalFormatting>
  <conditionalFormatting sqref="F14:H14">
    <cfRule type="cellIs" dxfId="13" priority="3" stopIfTrue="1" operator="equal">
      <formula>""</formula>
    </cfRule>
  </conditionalFormatting>
  <conditionalFormatting sqref="D37:T50">
    <cfRule type="cellIs" dxfId="12" priority="2" stopIfTrue="1" operator="equal">
      <formula>""</formula>
    </cfRule>
  </conditionalFormatting>
  <conditionalFormatting sqref="F21:G21">
    <cfRule type="cellIs" dxfId="11" priority="1" stopIfTrue="1" operator="equal">
      <formula>""</formula>
    </cfRule>
  </conditionalFormatting>
  <dataValidations count="10">
    <dataValidation type="custom" imeMode="on" operator="lessThanOrEqual" showInputMessage="1" showErrorMessage="1" errorTitle="入力エラー" error="文字数制限(40文字以内)を超過しています。_x000a_又は_x000a_総排出量・原単位当たりの排出量のいずれかの欄に入力してください。" sqref="D21 D26:D34" xr:uid="{00000000-0002-0000-0700-000000000000}">
      <formula1>AND(LEN(D21)&lt;=40,COUNTBLANK($F$14:$Q$14)=12)</formula1>
    </dataValidation>
    <dataValidation type="custom" imeMode="on" operator="lessThanOrEqual" showInputMessage="1" showErrorMessage="1" errorTitle="入力エラー" error="文字数制限(20文字以内)を超過しています。_x000a_又は_x000a_総排出量・原単位当たりの排出量のいずれかの欄に入力してください。" sqref="E21 E26:E34" xr:uid="{00000000-0002-0000-0700-000001000000}">
      <formula1>AND(LEN(E21)&lt;=20,COUNTBLANK($F$14:$Q$14)=12)</formula1>
    </dataValidation>
    <dataValidation type="whole" allowBlank="1" showInputMessage="1" showErrorMessage="1" error="西暦年を入力して下さい。" sqref="C8:D8" xr:uid="{00000000-0002-0000-0700-000002000000}">
      <formula1>2018</formula1>
      <formula2>2100</formula2>
    </dataValidation>
    <dataValidation type="list" allowBlank="1" showInputMessage="1" showErrorMessage="1" sqref="H21 H26:H34" xr:uid="{00000000-0002-0000-0700-000003000000}">
      <formula1>"t-CO2,kg-CO2"</formula1>
    </dataValidation>
    <dataValidation type="textLength" imeMode="on" operator="lessThanOrEqual" allowBlank="1" showInputMessage="1" showErrorMessage="1" errorTitle="入力エラー" error="文字数制限(860文字以内)を超過しています。" sqref="U37:V50 D37" xr:uid="{00000000-0002-0000-0700-000004000000}">
      <formula1>860</formula1>
    </dataValidation>
    <dataValidation type="custom" allowBlank="1" showInputMessage="1" showErrorMessage="1" error="原単位欄を入力した場合は、総排出量欄は入力できません。" sqref="F14:Q14" xr:uid="{00000000-0002-0000-0700-000005000000}">
      <formula1>COUNTBLANK($F21:$Q21)=12</formula1>
    </dataValidation>
    <dataValidation type="custom" allowBlank="1" showInputMessage="1" showErrorMessage="1" error="総排出量欄を入力した場合は、原単位欄は入力できません。" sqref="I26:J34 I21:J21 L21:M21 O21:P21 F26:G34 O26:P34 L26:M34 F21:G21" xr:uid="{00000000-0002-0000-0700-000006000000}">
      <formula1>COUNTBLANK($F$14:$Q$14)=12</formula1>
    </dataValidation>
    <dataValidation type="custom" imeMode="off" operator="lessThanOrEqual" allowBlank="1" showInputMessage="1" showErrorMessage="1" sqref="V21" xr:uid="{00000000-0002-0000-0700-000007000000}">
      <formula1>AND(LEN(V21)&lt;=6,COUNTBLANK($F$14:$U$14)=23)</formula1>
    </dataValidation>
    <dataValidation type="custom" allowBlank="1" showInputMessage="1" showErrorMessage="1" error="小数点1桁で入力してください。" sqref="U14 U21 U26:U34" xr:uid="{00000000-0002-0000-0700-000008000000}">
      <formula1>(U14*1000)=ROUND(U14*1000,0)</formula1>
    </dataValidation>
    <dataValidation type="whole" allowBlank="1" showInputMessage="1" showErrorMessage="1" error="2018年度以降の西暦年度を入力して下さい。" sqref="F8:G8" xr:uid="{00000000-0002-0000-0700-000009000000}">
      <formula1>2018</formula1>
      <formula2>2100</formula2>
    </dataValidation>
  </dataValidations>
  <pageMargins left="0.94488188976377963" right="0.74803149606299213" top="0.59055118110236227" bottom="0" header="0.51181102362204722" footer="0.51181102362204722"/>
  <pageSetup paperSize="9" scale="62" orientation="portrait" cellComments="asDisplayed" r:id="rId1"/>
  <headerFooter alignWithMargins="0"/>
  <rowBreaks count="1" manualBreakCount="1">
    <brk id="51" max="3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44"/>
  <sheetViews>
    <sheetView showGridLines="0" view="pageBreakPreview" zoomScale="82" zoomScaleNormal="100" zoomScaleSheetLayoutView="82" workbookViewId="0">
      <selection activeCell="I10" sqref="I10:S10"/>
    </sheetView>
  </sheetViews>
  <sheetFormatPr defaultColWidth="9" defaultRowHeight="14.4"/>
  <cols>
    <col min="1" max="1" width="3.6640625" style="555" customWidth="1"/>
    <col min="2" max="4" width="4.88671875" style="554" customWidth="1"/>
    <col min="5" max="5" width="13.109375" style="554" customWidth="1"/>
    <col min="6" max="6" width="5" style="554" customWidth="1"/>
    <col min="7" max="7" width="46" style="554" customWidth="1"/>
    <col min="8" max="8" width="12.88671875" style="554" customWidth="1"/>
    <col min="9" max="11" width="9.21875" style="554" customWidth="1"/>
    <col min="12" max="13" width="6.44140625" style="554" customWidth="1"/>
    <col min="14" max="16" width="13.33203125" style="554" customWidth="1"/>
    <col min="17" max="16384" width="9" style="554"/>
  </cols>
  <sheetData>
    <row r="1" spans="1:18" s="552" customFormat="1">
      <c r="A1" s="551" t="s">
        <v>924</v>
      </c>
    </row>
    <row r="2" spans="1:18" ht="21" customHeight="1">
      <c r="A2" s="607" t="s">
        <v>2541</v>
      </c>
      <c r="B2" s="607"/>
      <c r="C2" s="553"/>
      <c r="D2" s="553"/>
      <c r="E2" s="553"/>
      <c r="F2" s="553"/>
      <c r="G2" s="553"/>
      <c r="H2" s="553"/>
      <c r="I2" s="553"/>
      <c r="J2" s="553"/>
    </row>
    <row r="3" spans="1:18" ht="7.5" customHeight="1">
      <c r="A3" s="591"/>
      <c r="B3" s="591"/>
      <c r="C3" s="555"/>
      <c r="D3" s="555"/>
      <c r="E3" s="555"/>
      <c r="F3" s="555"/>
      <c r="G3" s="555"/>
      <c r="H3" s="555"/>
      <c r="I3" s="555"/>
      <c r="J3" s="555"/>
    </row>
    <row r="4" spans="1:18" ht="18.75" customHeight="1">
      <c r="A4" s="608" t="s">
        <v>2603</v>
      </c>
      <c r="B4" s="609"/>
      <c r="C4" s="556"/>
      <c r="D4" s="556"/>
      <c r="E4" s="556"/>
      <c r="F4" s="556"/>
      <c r="G4" s="556"/>
      <c r="H4" s="556"/>
      <c r="I4" s="556"/>
      <c r="J4" s="556"/>
      <c r="K4" s="557"/>
    </row>
    <row r="5" spans="1:18" ht="20.25" customHeight="1">
      <c r="A5" s="609" t="s">
        <v>2540</v>
      </c>
      <c r="B5" s="609"/>
      <c r="C5" s="556"/>
      <c r="D5" s="556"/>
      <c r="E5" s="556"/>
      <c r="F5" s="556"/>
      <c r="G5" s="556"/>
      <c r="H5" s="556"/>
      <c r="I5" s="556"/>
      <c r="J5" s="556"/>
      <c r="K5" s="557"/>
      <c r="N5" s="1165" t="s">
        <v>2448</v>
      </c>
      <c r="O5" s="1166"/>
      <c r="P5" s="1167"/>
    </row>
    <row r="6" spans="1:18" ht="19.5" customHeight="1" thickBot="1">
      <c r="A6" s="556"/>
      <c r="B6" s="555"/>
      <c r="C6" s="555"/>
      <c r="D6" s="555"/>
      <c r="E6" s="555"/>
      <c r="F6" s="555"/>
      <c r="I6" s="556"/>
      <c r="J6" s="556"/>
      <c r="K6" s="557"/>
      <c r="N6" s="610" t="s">
        <v>2464</v>
      </c>
      <c r="O6" s="610" t="s">
        <v>2465</v>
      </c>
      <c r="P6" s="610" t="s">
        <v>2466</v>
      </c>
    </row>
    <row r="7" spans="1:18" ht="57.75" customHeight="1" thickTop="1">
      <c r="A7" s="556"/>
      <c r="B7" s="556"/>
      <c r="C7" s="556"/>
      <c r="D7" s="556"/>
      <c r="E7" s="556"/>
      <c r="F7" s="556"/>
      <c r="I7" s="556"/>
      <c r="J7" s="556"/>
      <c r="K7" s="557"/>
      <c r="N7" s="558" t="str">
        <f>IF(I40="","",I40)</f>
        <v/>
      </c>
      <c r="O7" s="558" t="str">
        <f>IF(J40="","",J40)</f>
        <v/>
      </c>
      <c r="P7" s="558" t="str">
        <f>IF(K40="","",K40)</f>
        <v/>
      </c>
    </row>
    <row r="8" spans="1:18" ht="21.75" customHeight="1">
      <c r="A8" s="556"/>
      <c r="B8" s="556"/>
      <c r="C8" s="556"/>
      <c r="D8" s="556"/>
      <c r="E8" s="556"/>
      <c r="F8" s="556"/>
      <c r="O8" s="559"/>
      <c r="P8" s="560" t="s">
        <v>2467</v>
      </c>
    </row>
    <row r="9" spans="1:18" s="104" customFormat="1" ht="28.5" customHeight="1">
      <c r="A9" s="561"/>
      <c r="B9" s="1168" t="s">
        <v>2468</v>
      </c>
      <c r="C9" s="1168"/>
      <c r="D9" s="1168"/>
      <c r="E9" s="1168"/>
      <c r="F9" s="1169" t="s">
        <v>2469</v>
      </c>
      <c r="G9" s="1170"/>
      <c r="H9" s="1173" t="s">
        <v>2470</v>
      </c>
      <c r="I9" s="1175" t="s">
        <v>2471</v>
      </c>
      <c r="J9" s="1176"/>
      <c r="K9" s="1176"/>
      <c r="L9" s="1176"/>
      <c r="M9" s="1176"/>
      <c r="N9" s="1176"/>
      <c r="O9" s="1176"/>
      <c r="P9" s="1177"/>
    </row>
    <row r="10" spans="1:18" s="104" customFormat="1" ht="28.5" customHeight="1" thickBot="1">
      <c r="A10" s="561"/>
      <c r="B10" s="562" t="s">
        <v>2472</v>
      </c>
      <c r="C10" s="1178" t="s">
        <v>2473</v>
      </c>
      <c r="D10" s="1179"/>
      <c r="E10" s="1180"/>
      <c r="F10" s="1171"/>
      <c r="G10" s="1172"/>
      <c r="H10" s="1174"/>
      <c r="I10" s="610" t="s">
        <v>2464</v>
      </c>
      <c r="J10" s="610" t="s">
        <v>2465</v>
      </c>
      <c r="K10" s="610" t="s">
        <v>2466</v>
      </c>
      <c r="L10" s="1181" t="s">
        <v>2474</v>
      </c>
      <c r="M10" s="1182"/>
      <c r="N10" s="1181" t="s">
        <v>2569</v>
      </c>
      <c r="O10" s="1183"/>
      <c r="P10" s="1182"/>
    </row>
    <row r="11" spans="1:18" s="104" customFormat="1" ht="55.05" customHeight="1" thickTop="1">
      <c r="A11" s="561"/>
      <c r="B11" s="563">
        <v>1</v>
      </c>
      <c r="C11" s="1192" t="s">
        <v>2475</v>
      </c>
      <c r="D11" s="1192" t="s">
        <v>2476</v>
      </c>
      <c r="E11" s="564" t="s">
        <v>2477</v>
      </c>
      <c r="F11" s="1195" t="s">
        <v>2509</v>
      </c>
      <c r="G11" s="1196"/>
      <c r="H11" s="565"/>
      <c r="I11" s="565"/>
      <c r="J11" s="565"/>
      <c r="K11" s="565"/>
      <c r="L11" s="1189"/>
      <c r="M11" s="1189"/>
      <c r="N11" s="1184"/>
      <c r="O11" s="1185"/>
      <c r="P11" s="1186"/>
    </row>
    <row r="12" spans="1:18" s="104" customFormat="1" ht="54.75" customHeight="1">
      <c r="A12" s="561"/>
      <c r="B12" s="566">
        <v>2</v>
      </c>
      <c r="C12" s="1193"/>
      <c r="D12" s="1193"/>
      <c r="E12" s="567" t="s">
        <v>2478</v>
      </c>
      <c r="F12" s="1187" t="s">
        <v>2510</v>
      </c>
      <c r="G12" s="1188"/>
      <c r="H12" s="565"/>
      <c r="I12" s="565"/>
      <c r="J12" s="565"/>
      <c r="K12" s="565"/>
      <c r="L12" s="1189"/>
      <c r="M12" s="1189"/>
      <c r="N12" s="1184"/>
      <c r="O12" s="1185"/>
      <c r="P12" s="1186"/>
    </row>
    <row r="13" spans="1:18" s="104" customFormat="1" ht="55.05" customHeight="1">
      <c r="A13" s="561"/>
      <c r="B13" s="566">
        <v>3</v>
      </c>
      <c r="C13" s="1193"/>
      <c r="D13" s="1193"/>
      <c r="E13" s="567" t="s">
        <v>2479</v>
      </c>
      <c r="F13" s="1187" t="s">
        <v>2511</v>
      </c>
      <c r="G13" s="1188"/>
      <c r="H13" s="565"/>
      <c r="I13" s="565"/>
      <c r="J13" s="565"/>
      <c r="K13" s="565"/>
      <c r="L13" s="1189"/>
      <c r="M13" s="1189"/>
      <c r="N13" s="1184"/>
      <c r="O13" s="1185"/>
      <c r="P13" s="1186"/>
      <c r="Q13" s="568"/>
      <c r="R13" s="568"/>
    </row>
    <row r="14" spans="1:18" s="104" customFormat="1" ht="55.05" customHeight="1">
      <c r="A14" s="561"/>
      <c r="B14" s="566">
        <v>4</v>
      </c>
      <c r="C14" s="1193"/>
      <c r="D14" s="1194"/>
      <c r="E14" s="567" t="s">
        <v>2480</v>
      </c>
      <c r="F14" s="1187" t="s">
        <v>2512</v>
      </c>
      <c r="G14" s="1188"/>
      <c r="H14" s="565"/>
      <c r="I14" s="565"/>
      <c r="J14" s="565"/>
      <c r="K14" s="565"/>
      <c r="L14" s="1189"/>
      <c r="M14" s="1189"/>
      <c r="N14" s="1184"/>
      <c r="O14" s="1185"/>
      <c r="P14" s="1186"/>
      <c r="Q14" s="568"/>
      <c r="R14" s="568"/>
    </row>
    <row r="15" spans="1:18" s="104" customFormat="1" ht="77.25" customHeight="1">
      <c r="A15" s="561"/>
      <c r="B15" s="566">
        <v>5</v>
      </c>
      <c r="C15" s="1193"/>
      <c r="D15" s="1190" t="s">
        <v>2481</v>
      </c>
      <c r="E15" s="1191"/>
      <c r="F15" s="1187" t="s">
        <v>2513</v>
      </c>
      <c r="G15" s="1188"/>
      <c r="H15" s="565"/>
      <c r="I15" s="565"/>
      <c r="J15" s="565"/>
      <c r="K15" s="565"/>
      <c r="L15" s="1189"/>
      <c r="M15" s="1189"/>
      <c r="N15" s="1184"/>
      <c r="O15" s="1185"/>
      <c r="P15" s="1186"/>
    </row>
    <row r="16" spans="1:18" s="104" customFormat="1" ht="55.05" customHeight="1">
      <c r="A16" s="561"/>
      <c r="B16" s="566">
        <v>6</v>
      </c>
      <c r="C16" s="1193"/>
      <c r="D16" s="1190" t="s">
        <v>2482</v>
      </c>
      <c r="E16" s="1191"/>
      <c r="F16" s="1187" t="s">
        <v>2514</v>
      </c>
      <c r="G16" s="1188"/>
      <c r="H16" s="565"/>
      <c r="I16" s="565"/>
      <c r="J16" s="565"/>
      <c r="K16" s="565"/>
      <c r="L16" s="1189"/>
      <c r="M16" s="1189"/>
      <c r="N16" s="1184"/>
      <c r="O16" s="1185"/>
      <c r="P16" s="1186"/>
    </row>
    <row r="17" spans="1:16" s="104" customFormat="1" ht="55.05" customHeight="1">
      <c r="A17" s="561"/>
      <c r="B17" s="566">
        <v>7</v>
      </c>
      <c r="C17" s="1193"/>
      <c r="D17" s="1190" t="s">
        <v>2483</v>
      </c>
      <c r="E17" s="1191"/>
      <c r="F17" s="1187" t="s">
        <v>2515</v>
      </c>
      <c r="G17" s="1188"/>
      <c r="H17" s="565"/>
      <c r="I17" s="565"/>
      <c r="J17" s="565"/>
      <c r="K17" s="565"/>
      <c r="L17" s="1189"/>
      <c r="M17" s="1189"/>
      <c r="N17" s="1184"/>
      <c r="O17" s="1185"/>
      <c r="P17" s="1186"/>
    </row>
    <row r="18" spans="1:16" s="104" customFormat="1" ht="55.05" customHeight="1">
      <c r="A18" s="561"/>
      <c r="B18" s="566">
        <v>8</v>
      </c>
      <c r="C18" s="1193"/>
      <c r="D18" s="1190" t="s">
        <v>2484</v>
      </c>
      <c r="E18" s="1191"/>
      <c r="F18" s="1187" t="s">
        <v>2516</v>
      </c>
      <c r="G18" s="1188"/>
      <c r="H18" s="565"/>
      <c r="I18" s="565"/>
      <c r="J18" s="565"/>
      <c r="K18" s="565"/>
      <c r="L18" s="1189"/>
      <c r="M18" s="1189"/>
      <c r="N18" s="1184"/>
      <c r="O18" s="1185"/>
      <c r="P18" s="1186"/>
    </row>
    <row r="19" spans="1:16" s="104" customFormat="1" ht="55.05" customHeight="1">
      <c r="A19" s="561"/>
      <c r="B19" s="566">
        <v>9</v>
      </c>
      <c r="C19" s="1193"/>
      <c r="D19" s="1190" t="s">
        <v>2485</v>
      </c>
      <c r="E19" s="1191"/>
      <c r="F19" s="1187" t="s">
        <v>2517</v>
      </c>
      <c r="G19" s="1188"/>
      <c r="H19" s="565"/>
      <c r="I19" s="565"/>
      <c r="J19" s="565"/>
      <c r="K19" s="565"/>
      <c r="L19" s="1189"/>
      <c r="M19" s="1189"/>
      <c r="N19" s="1184"/>
      <c r="O19" s="1185"/>
      <c r="P19" s="1186"/>
    </row>
    <row r="20" spans="1:16" s="104" customFormat="1" ht="55.05" customHeight="1">
      <c r="A20" s="561"/>
      <c r="B20" s="566">
        <v>10</v>
      </c>
      <c r="C20" s="1193"/>
      <c r="D20" s="1190" t="s">
        <v>2486</v>
      </c>
      <c r="E20" s="1191"/>
      <c r="F20" s="1187" t="s">
        <v>2518</v>
      </c>
      <c r="G20" s="1188"/>
      <c r="H20" s="565"/>
      <c r="I20" s="565"/>
      <c r="J20" s="565"/>
      <c r="K20" s="565"/>
      <c r="L20" s="1189"/>
      <c r="M20" s="1189"/>
      <c r="N20" s="1184"/>
      <c r="O20" s="1185"/>
      <c r="P20" s="1186"/>
    </row>
    <row r="21" spans="1:16" s="104" customFormat="1" ht="55.05" customHeight="1">
      <c r="A21" s="561"/>
      <c r="B21" s="566">
        <v>11</v>
      </c>
      <c r="C21" s="1193"/>
      <c r="D21" s="1190" t="s">
        <v>2487</v>
      </c>
      <c r="E21" s="1191"/>
      <c r="F21" s="1187" t="s">
        <v>2519</v>
      </c>
      <c r="G21" s="1188"/>
      <c r="H21" s="565"/>
      <c r="I21" s="565"/>
      <c r="J21" s="565"/>
      <c r="K21" s="565"/>
      <c r="L21" s="1189"/>
      <c r="M21" s="1189"/>
      <c r="N21" s="1184"/>
      <c r="O21" s="1185"/>
      <c r="P21" s="1186"/>
    </row>
    <row r="22" spans="1:16" s="104" customFormat="1" ht="55.05" customHeight="1">
      <c r="A22" s="561"/>
      <c r="B22" s="566">
        <v>12</v>
      </c>
      <c r="C22" s="1193"/>
      <c r="D22" s="1190" t="s">
        <v>2488</v>
      </c>
      <c r="E22" s="1191"/>
      <c r="F22" s="1197" t="s">
        <v>2489</v>
      </c>
      <c r="G22" s="1188"/>
      <c r="H22" s="565"/>
      <c r="I22" s="565"/>
      <c r="J22" s="565"/>
      <c r="K22" s="565"/>
      <c r="L22" s="1189"/>
      <c r="M22" s="1189"/>
      <c r="N22" s="1184"/>
      <c r="O22" s="1185"/>
      <c r="P22" s="1186"/>
    </row>
    <row r="23" spans="1:16" s="104" customFormat="1" ht="55.05" customHeight="1">
      <c r="A23" s="561"/>
      <c r="B23" s="566">
        <v>13</v>
      </c>
      <c r="C23" s="1193"/>
      <c r="D23" s="1190" t="s">
        <v>2490</v>
      </c>
      <c r="E23" s="1191"/>
      <c r="F23" s="1197" t="s">
        <v>2491</v>
      </c>
      <c r="G23" s="1188"/>
      <c r="H23" s="565"/>
      <c r="I23" s="565"/>
      <c r="J23" s="565"/>
      <c r="K23" s="565"/>
      <c r="L23" s="1189"/>
      <c r="M23" s="1189"/>
      <c r="N23" s="1184"/>
      <c r="O23" s="1185"/>
      <c r="P23" s="1186"/>
    </row>
    <row r="24" spans="1:16" s="104" customFormat="1" ht="55.05" customHeight="1">
      <c r="A24" s="561"/>
      <c r="B24" s="566">
        <v>14</v>
      </c>
      <c r="C24" s="1193"/>
      <c r="D24" s="1190" t="s">
        <v>2492</v>
      </c>
      <c r="E24" s="1191"/>
      <c r="F24" s="1197" t="s">
        <v>2520</v>
      </c>
      <c r="G24" s="1188"/>
      <c r="H24" s="565"/>
      <c r="I24" s="565"/>
      <c r="J24" s="565"/>
      <c r="K24" s="565"/>
      <c r="L24" s="1189"/>
      <c r="M24" s="1189"/>
      <c r="N24" s="1184"/>
      <c r="O24" s="1185"/>
      <c r="P24" s="1186"/>
    </row>
    <row r="25" spans="1:16" s="104" customFormat="1" ht="85.5" customHeight="1">
      <c r="A25" s="561"/>
      <c r="B25" s="566">
        <v>15</v>
      </c>
      <c r="C25" s="1193"/>
      <c r="D25" s="1190" t="s">
        <v>2522</v>
      </c>
      <c r="E25" s="1191"/>
      <c r="F25" s="1198" t="s">
        <v>2577</v>
      </c>
      <c r="G25" s="1188"/>
      <c r="H25" s="565"/>
      <c r="I25" s="565"/>
      <c r="J25" s="565"/>
      <c r="K25" s="565"/>
      <c r="L25" s="1189"/>
      <c r="M25" s="1189"/>
      <c r="N25" s="1184"/>
      <c r="O25" s="1185"/>
      <c r="P25" s="1186"/>
    </row>
    <row r="26" spans="1:16" s="104" customFormat="1" ht="55.05" customHeight="1">
      <c r="A26" s="561"/>
      <c r="B26" s="566">
        <v>16</v>
      </c>
      <c r="C26" s="1194"/>
      <c r="D26" s="1190" t="s">
        <v>2493</v>
      </c>
      <c r="E26" s="1191"/>
      <c r="F26" s="1198" t="s">
        <v>2521</v>
      </c>
      <c r="G26" s="1188"/>
      <c r="H26" s="565"/>
      <c r="I26" s="565"/>
      <c r="J26" s="565"/>
      <c r="K26" s="565"/>
      <c r="L26" s="1189"/>
      <c r="M26" s="1189"/>
      <c r="N26" s="1189"/>
      <c r="O26" s="1189"/>
      <c r="P26" s="1189"/>
    </row>
    <row r="27" spans="1:16" s="104" customFormat="1" ht="18" customHeight="1">
      <c r="A27" s="561"/>
      <c r="B27" s="569"/>
      <c r="C27" s="570"/>
      <c r="D27" s="571"/>
      <c r="E27" s="572"/>
      <c r="F27" s="573"/>
      <c r="G27" s="574"/>
      <c r="H27" s="574"/>
      <c r="I27" s="574"/>
      <c r="J27" s="574"/>
      <c r="K27" s="575"/>
      <c r="L27" s="569"/>
      <c r="M27" s="569"/>
      <c r="N27" s="575"/>
      <c r="O27" s="576"/>
      <c r="P27" s="576"/>
    </row>
    <row r="28" spans="1:16" s="104" customFormat="1" ht="21.75" customHeight="1">
      <c r="A28" s="561"/>
      <c r="B28" s="1168" t="s">
        <v>2468</v>
      </c>
      <c r="C28" s="1168"/>
      <c r="D28" s="1168"/>
      <c r="E28" s="1168"/>
      <c r="F28" s="1199" t="s">
        <v>2494</v>
      </c>
      <c r="G28" s="1199"/>
      <c r="H28" s="1199"/>
      <c r="I28" s="1199"/>
      <c r="J28" s="1199"/>
      <c r="K28" s="1199"/>
      <c r="L28" s="1199"/>
      <c r="M28" s="1199"/>
      <c r="N28" s="1199"/>
      <c r="O28" s="1199"/>
      <c r="P28" s="1199"/>
    </row>
    <row r="29" spans="1:16" s="104" customFormat="1" ht="33" customHeight="1" thickBot="1">
      <c r="A29" s="561"/>
      <c r="B29" s="577" t="s">
        <v>2472</v>
      </c>
      <c r="C29" s="1200" t="s">
        <v>2473</v>
      </c>
      <c r="D29" s="1200"/>
      <c r="E29" s="1200"/>
      <c r="F29" s="1200" t="s">
        <v>2542</v>
      </c>
      <c r="G29" s="1200"/>
      <c r="H29" s="1200"/>
      <c r="I29" s="625" t="s">
        <v>2464</v>
      </c>
      <c r="J29" s="625" t="s">
        <v>2465</v>
      </c>
      <c r="K29" s="625" t="s">
        <v>2466</v>
      </c>
      <c r="L29" s="1201" t="s">
        <v>2474</v>
      </c>
      <c r="M29" s="1201"/>
      <c r="N29" s="625" t="s">
        <v>2548</v>
      </c>
      <c r="O29" s="1178" t="s">
        <v>2495</v>
      </c>
      <c r="P29" s="1180"/>
    </row>
    <row r="30" spans="1:16" s="104" customFormat="1" ht="53.25" customHeight="1" thickTop="1">
      <c r="A30" s="561"/>
      <c r="B30" s="1202">
        <v>17</v>
      </c>
      <c r="C30" s="1192" t="s">
        <v>2496</v>
      </c>
      <c r="D30" s="1205" t="s">
        <v>2497</v>
      </c>
      <c r="E30" s="1206"/>
      <c r="F30" s="563" t="s">
        <v>1137</v>
      </c>
      <c r="G30" s="1211"/>
      <c r="H30" s="1212"/>
      <c r="I30" s="565"/>
      <c r="J30" s="565"/>
      <c r="K30" s="565"/>
      <c r="L30" s="1213"/>
      <c r="M30" s="1213"/>
      <c r="N30" s="578"/>
      <c r="O30" s="1214"/>
      <c r="P30" s="1215"/>
    </row>
    <row r="31" spans="1:16" s="104" customFormat="1" ht="53.25" customHeight="1">
      <c r="A31" s="561"/>
      <c r="B31" s="1203"/>
      <c r="C31" s="1193"/>
      <c r="D31" s="1207"/>
      <c r="E31" s="1208"/>
      <c r="F31" s="579" t="s">
        <v>1138</v>
      </c>
      <c r="G31" s="1185"/>
      <c r="H31" s="1186"/>
      <c r="I31" s="565"/>
      <c r="J31" s="565"/>
      <c r="K31" s="565"/>
      <c r="L31" s="1189"/>
      <c r="M31" s="1189"/>
      <c r="N31" s="580"/>
      <c r="O31" s="1216"/>
      <c r="P31" s="1217"/>
    </row>
    <row r="32" spans="1:16" s="104" customFormat="1" ht="53.25" customHeight="1">
      <c r="A32" s="561"/>
      <c r="B32" s="1204"/>
      <c r="C32" s="1194"/>
      <c r="D32" s="1209"/>
      <c r="E32" s="1210"/>
      <c r="F32" s="579" t="s">
        <v>2498</v>
      </c>
      <c r="G32" s="1185"/>
      <c r="H32" s="1186"/>
      <c r="I32" s="565"/>
      <c r="J32" s="565"/>
      <c r="K32" s="565"/>
      <c r="L32" s="1189"/>
      <c r="M32" s="1189"/>
      <c r="N32" s="580"/>
      <c r="O32" s="1216"/>
      <c r="P32" s="1217"/>
    </row>
    <row r="34" spans="8:11" hidden="1">
      <c r="H34" s="581" t="s">
        <v>2550</v>
      </c>
      <c r="I34" s="582">
        <f>COUNTIF(I11:I26,"実施")/(16-COUNTIF(I11:I26,"非該当"))</f>
        <v>0</v>
      </c>
      <c r="J34" s="582">
        <f>COUNTIF(J11:J26,"実施")/(16-COUNTIF(J11:J26,"非該当"))</f>
        <v>0</v>
      </c>
      <c r="K34" s="582">
        <f>COUNTIF(K11:K26,"実施")/(16-COUNTIF(K11:K26,"非該当"))</f>
        <v>0</v>
      </c>
    </row>
    <row r="35" spans="8:11" hidden="1">
      <c r="H35" s="581" t="s">
        <v>2551</v>
      </c>
      <c r="I35" s="583">
        <f>(COUNTIF(I11:I14,"実施"))</f>
        <v>0</v>
      </c>
      <c r="J35" s="583">
        <f t="shared" ref="J35:K35" si="0">(COUNTIF(J11:J14,"実施"))</f>
        <v>0</v>
      </c>
      <c r="K35" s="583">
        <f t="shared" si="0"/>
        <v>0</v>
      </c>
    </row>
    <row r="36" spans="8:11" hidden="1">
      <c r="H36" s="581" t="s">
        <v>2579</v>
      </c>
      <c r="I36" s="583">
        <f>IF(I30="実施",1,0)</f>
        <v>0</v>
      </c>
      <c r="J36" s="583">
        <f>IF(OR(I30="実施",J30="実施"),1,0)</f>
        <v>0</v>
      </c>
      <c r="K36" s="583">
        <f>IF(OR(I30="実施",J30="実施",K30="実施"),1,0)</f>
        <v>0</v>
      </c>
    </row>
    <row r="37" spans="8:11" hidden="1">
      <c r="H37" s="581" t="s">
        <v>2580</v>
      </c>
      <c r="I37" s="583">
        <f>IF(I31="実施",1,0)</f>
        <v>0</v>
      </c>
      <c r="J37" s="583">
        <f t="shared" ref="J37" si="1">IF(OR(I31="実施",J31="実施"),1,0)</f>
        <v>0</v>
      </c>
      <c r="K37" s="583">
        <f t="shared" ref="K37:K38" si="2">IF(OR(I31="実施",J31="実施",K31="実施"),1,0)</f>
        <v>0</v>
      </c>
    </row>
    <row r="38" spans="8:11" hidden="1">
      <c r="H38" s="581" t="s">
        <v>2581</v>
      </c>
      <c r="I38" s="583">
        <f>IF(I32="実施",1,0)</f>
        <v>0</v>
      </c>
      <c r="J38" s="583">
        <f>IF(OR(I32="実施",J32="実施"),1,0)</f>
        <v>0</v>
      </c>
      <c r="K38" s="583">
        <f t="shared" si="2"/>
        <v>0</v>
      </c>
    </row>
    <row r="39" spans="8:11" hidden="1">
      <c r="H39" s="581" t="s">
        <v>2552</v>
      </c>
      <c r="I39" s="639">
        <f>((COUNTIF(I11:I26,"実施")+SUM(I36:I38))/(16-COUNTIF(I11:I26,"非該当")))</f>
        <v>0</v>
      </c>
      <c r="J39" s="639">
        <f t="shared" ref="J39:K39" si="3">((COUNTIF(J11:J26,"実施")+SUM(J36:J38))/(16-COUNTIF(J11:J26,"非該当")))</f>
        <v>0</v>
      </c>
      <c r="K39" s="639">
        <f t="shared" si="3"/>
        <v>0</v>
      </c>
    </row>
    <row r="40" spans="8:11" hidden="1">
      <c r="H40" s="584" t="s">
        <v>2499</v>
      </c>
      <c r="I40" s="585" t="str">
        <f>IF(ISERR(I34),"",IF(I11="","",IF(I34=1,"S",IF(AND(I35=4,I39&gt;=1),"A","B"))))</f>
        <v/>
      </c>
      <c r="J40" s="585" t="str">
        <f>IF(ISERR(J34),"",IF(J11="","",IF(J34=1,"S",IF(AND(J35=4,J39&gt;=1),"A","B"))))</f>
        <v/>
      </c>
      <c r="K40" s="585" t="str">
        <f>IF(ISERR(K34),"",IF(K11="","",IF(K34=1,"S",IF(AND(K35=4,K39&gt;=1),"A","B"))))</f>
        <v/>
      </c>
    </row>
    <row r="41" spans="8:11" hidden="1"/>
    <row r="42" spans="8:11" hidden="1">
      <c r="H42" s="586" t="s">
        <v>2500</v>
      </c>
    </row>
    <row r="43" spans="8:11" hidden="1">
      <c r="H43" s="586" t="s">
        <v>2501</v>
      </c>
    </row>
    <row r="44" spans="8:11" hidden="1">
      <c r="H44" s="586" t="s">
        <v>2502</v>
      </c>
    </row>
  </sheetData>
  <sheetProtection password="D13A" sheet="1" selectLockedCells="1"/>
  <mergeCells count="88">
    <mergeCell ref="C29:E29"/>
    <mergeCell ref="F29:H29"/>
    <mergeCell ref="L29:M29"/>
    <mergeCell ref="O29:P29"/>
    <mergeCell ref="B30:B32"/>
    <mergeCell ref="C30:C32"/>
    <mergeCell ref="D30:E32"/>
    <mergeCell ref="G30:H30"/>
    <mergeCell ref="L30:M30"/>
    <mergeCell ref="O30:P30"/>
    <mergeCell ref="G31:H31"/>
    <mergeCell ref="L31:M31"/>
    <mergeCell ref="O31:P31"/>
    <mergeCell ref="G32:H32"/>
    <mergeCell ref="L32:M32"/>
    <mergeCell ref="O32:P32"/>
    <mergeCell ref="D26:E26"/>
    <mergeCell ref="F26:G26"/>
    <mergeCell ref="L26:M26"/>
    <mergeCell ref="N26:P26"/>
    <mergeCell ref="B28:E28"/>
    <mergeCell ref="F28:P28"/>
    <mergeCell ref="C11:C26"/>
    <mergeCell ref="L13:M13"/>
    <mergeCell ref="D24:E24"/>
    <mergeCell ref="F24:G24"/>
    <mergeCell ref="L24:M24"/>
    <mergeCell ref="N24:P24"/>
    <mergeCell ref="D25:E25"/>
    <mergeCell ref="F25:G25"/>
    <mergeCell ref="L25:M25"/>
    <mergeCell ref="N25:P25"/>
    <mergeCell ref="D22:E22"/>
    <mergeCell ref="F22:G22"/>
    <mergeCell ref="L22:M22"/>
    <mergeCell ref="N22:P22"/>
    <mergeCell ref="D23:E23"/>
    <mergeCell ref="F23:G23"/>
    <mergeCell ref="L23:M23"/>
    <mergeCell ref="N23:P23"/>
    <mergeCell ref="D20:E20"/>
    <mergeCell ref="F20:G20"/>
    <mergeCell ref="L20:M20"/>
    <mergeCell ref="N20:P20"/>
    <mergeCell ref="D21:E21"/>
    <mergeCell ref="F21:G21"/>
    <mergeCell ref="L21:M21"/>
    <mergeCell ref="N21:P21"/>
    <mergeCell ref="D18:E18"/>
    <mergeCell ref="F18:G18"/>
    <mergeCell ref="L18:M18"/>
    <mergeCell ref="N18:P18"/>
    <mergeCell ref="D19:E19"/>
    <mergeCell ref="F19:G19"/>
    <mergeCell ref="L19:M19"/>
    <mergeCell ref="N19:P19"/>
    <mergeCell ref="D16:E16"/>
    <mergeCell ref="F16:G16"/>
    <mergeCell ref="L16:M16"/>
    <mergeCell ref="N16:P16"/>
    <mergeCell ref="D17:E17"/>
    <mergeCell ref="F17:G17"/>
    <mergeCell ref="L17:M17"/>
    <mergeCell ref="N17:P17"/>
    <mergeCell ref="N13:P13"/>
    <mergeCell ref="F14:G14"/>
    <mergeCell ref="L14:M14"/>
    <mergeCell ref="N14:P14"/>
    <mergeCell ref="D15:E15"/>
    <mergeCell ref="F15:G15"/>
    <mergeCell ref="L15:M15"/>
    <mergeCell ref="N15:P15"/>
    <mergeCell ref="D11:D14"/>
    <mergeCell ref="F11:G11"/>
    <mergeCell ref="L11:M11"/>
    <mergeCell ref="N11:P11"/>
    <mergeCell ref="F12:G12"/>
    <mergeCell ref="L12:M12"/>
    <mergeCell ref="N12:P12"/>
    <mergeCell ref="F13:G13"/>
    <mergeCell ref="N5:P5"/>
    <mergeCell ref="B9:E9"/>
    <mergeCell ref="F9:G10"/>
    <mergeCell ref="H9:H10"/>
    <mergeCell ref="I9:P9"/>
    <mergeCell ref="C10:E10"/>
    <mergeCell ref="L10:M10"/>
    <mergeCell ref="N10:P10"/>
  </mergeCells>
  <phoneticPr fontId="22"/>
  <conditionalFormatting sqref="H11:K26">
    <cfRule type="cellIs" dxfId="10" priority="6" stopIfTrue="1" operator="equal">
      <formula>"未実施"</formula>
    </cfRule>
    <cfRule type="cellIs" dxfId="9" priority="7" stopIfTrue="1" operator="equal">
      <formula>"実施"</formula>
    </cfRule>
  </conditionalFormatting>
  <conditionalFormatting sqref="H11:P26">
    <cfRule type="cellIs" dxfId="8" priority="5" stopIfTrue="1" operator="equal">
      <formula>""</formula>
    </cfRule>
  </conditionalFormatting>
  <conditionalFormatting sqref="I30:K32">
    <cfRule type="cellIs" dxfId="7" priority="3" stopIfTrue="1" operator="equal">
      <formula>""</formula>
    </cfRule>
    <cfRule type="cellIs" dxfId="6" priority="4" stopIfTrue="1" operator="equal">
      <formula>"実施"</formula>
    </cfRule>
  </conditionalFormatting>
  <conditionalFormatting sqref="G30:H32">
    <cfRule type="cellIs" dxfId="5" priority="2" stopIfTrue="1" operator="equal">
      <formula>""</formula>
    </cfRule>
  </conditionalFormatting>
  <conditionalFormatting sqref="L30:O32">
    <cfRule type="cellIs" dxfId="4" priority="1" stopIfTrue="1" operator="equal">
      <formula>""</formula>
    </cfRule>
  </conditionalFormatting>
  <dataValidations count="6">
    <dataValidation type="list" allowBlank="1" showInputMessage="1" showErrorMessage="1" sqref="I30:K32" xr:uid="{00000000-0002-0000-0800-000000000000}">
      <formula1>$H$42</formula1>
    </dataValidation>
    <dataValidation imeMode="off" operator="lessThanOrEqual" allowBlank="1" showInputMessage="1" showErrorMessage="1" errorTitle="入力エラー" error="リストから選択してください。" sqref="C11 B11:B27" xr:uid="{00000000-0002-0000-0800-000001000000}"/>
    <dataValidation type="textLength" imeMode="on" operator="lessThanOrEqual" allowBlank="1" showInputMessage="1" showErrorMessage="1" errorTitle="入力エラー" error="文字数制限(150文字以内)を超過しています。" sqref="F25:F29 F11:F21" xr:uid="{00000000-0002-0000-0800-000002000000}">
      <formula1>150</formula1>
    </dataValidation>
    <dataValidation type="list" imeMode="on" operator="lessThanOrEqual" allowBlank="1" showInputMessage="1" showErrorMessage="1" errorTitle="入力エラー" error="文字数制限(100文字以内)を超過しています。" sqref="K27" xr:uid="{00000000-0002-0000-0800-000003000000}">
      <formula1>#REF!</formula1>
    </dataValidation>
    <dataValidation type="list" allowBlank="1" showInputMessage="1" showErrorMessage="1" sqref="H11:K14" xr:uid="{00000000-0002-0000-0800-000004000000}">
      <formula1>$H$42:$H$43</formula1>
    </dataValidation>
    <dataValidation type="list" allowBlank="1" showInputMessage="1" showErrorMessage="1" sqref="H15:K26" xr:uid="{00000000-0002-0000-0800-000005000000}">
      <formula1>$H$42:$H$44</formula1>
    </dataValidation>
  </dataValidations>
  <pageMargins left="0.94488188976377963" right="0.74803149606299213" top="0.59055118110236227" bottom="0" header="0.51181102362204722" footer="0.51181102362204722"/>
  <pageSetup paperSize="9" scale="48"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244</vt:i4>
      </vt:variant>
    </vt:vector>
  </HeadingPairs>
  <TitlesOfParts>
    <vt:vector size="261" baseType="lpstr">
      <vt:lpstr>実施状況書提出書</vt:lpstr>
      <vt:lpstr>別紙１ 推進体制</vt:lpstr>
      <vt:lpstr>計算書①</vt:lpstr>
      <vt:lpstr>計算書②</vt:lpstr>
      <vt:lpstr>計算書③</vt:lpstr>
      <vt:lpstr>別紙２ 排出状況</vt:lpstr>
      <vt:lpstr>別紙３ 工場毎</vt:lpstr>
      <vt:lpstr>別紙４ 抑制</vt:lpstr>
      <vt:lpstr>別紙５ 削減対策</vt:lpstr>
      <vt:lpstr>別紙６ 先進対策</vt:lpstr>
      <vt:lpstr>別紙７ ｸﾚｼﾞｯﾄ</vt:lpstr>
      <vt:lpstr>産業分類</vt:lpstr>
      <vt:lpstr>温室効果ガス</vt:lpstr>
      <vt:lpstr>排出活動</vt:lpstr>
      <vt:lpstr>排出活動区分</vt:lpstr>
      <vt:lpstr>燃料種</vt:lpstr>
      <vt:lpstr>燃料種設定</vt:lpstr>
      <vt:lpstr>_①</vt:lpstr>
      <vt:lpstr>_②</vt:lpstr>
      <vt:lpstr>_③</vt:lpstr>
      <vt:lpstr>_C01</vt:lpstr>
      <vt:lpstr>_C0101</vt:lpstr>
      <vt:lpstr>_C0102</vt:lpstr>
      <vt:lpstr>_C0103</vt:lpstr>
      <vt:lpstr>_C0104</vt:lpstr>
      <vt:lpstr>_C0105</vt:lpstr>
      <vt:lpstr>_C0106</vt:lpstr>
      <vt:lpstr>_C0107</vt:lpstr>
      <vt:lpstr>_C0108</vt:lpstr>
      <vt:lpstr>_C0109</vt:lpstr>
      <vt:lpstr>_C0110</vt:lpstr>
      <vt:lpstr>_C0111</vt:lpstr>
      <vt:lpstr>_C0112</vt:lpstr>
      <vt:lpstr>_C0113</vt:lpstr>
      <vt:lpstr>_C0114</vt:lpstr>
      <vt:lpstr>_C0115</vt:lpstr>
      <vt:lpstr>_C0116</vt:lpstr>
      <vt:lpstr>_C0117</vt:lpstr>
      <vt:lpstr>_C0118</vt:lpstr>
      <vt:lpstr>_C0119</vt:lpstr>
      <vt:lpstr>_C0120</vt:lpstr>
      <vt:lpstr>_C0121</vt:lpstr>
      <vt:lpstr>_C0122</vt:lpstr>
      <vt:lpstr>_C0123</vt:lpstr>
      <vt:lpstr>_C0124</vt:lpstr>
      <vt:lpstr>_C0125</vt:lpstr>
      <vt:lpstr>_C0126</vt:lpstr>
      <vt:lpstr>_C0127</vt:lpstr>
      <vt:lpstr>_C0128</vt:lpstr>
      <vt:lpstr>_C0129</vt:lpstr>
      <vt:lpstr>_C0130</vt:lpstr>
      <vt:lpstr>_C0131</vt:lpstr>
      <vt:lpstr>_C0132</vt:lpstr>
      <vt:lpstr>_C0133</vt:lpstr>
      <vt:lpstr>_C0134</vt:lpstr>
      <vt:lpstr>_C0135</vt:lpstr>
      <vt:lpstr>_C0136</vt:lpstr>
      <vt:lpstr>_C0137</vt:lpstr>
      <vt:lpstr>_C0138</vt:lpstr>
      <vt:lpstr>_C0139</vt:lpstr>
      <vt:lpstr>_C0140</vt:lpstr>
      <vt:lpstr>_C0141</vt:lpstr>
      <vt:lpstr>_C02</vt:lpstr>
      <vt:lpstr>_C03</vt:lpstr>
      <vt:lpstr>_c04</vt:lpstr>
      <vt:lpstr>_C05</vt:lpstr>
      <vt:lpstr>_C06</vt:lpstr>
      <vt:lpstr>_C07</vt:lpstr>
      <vt:lpstr>_C08</vt:lpstr>
      <vt:lpstr>_C09</vt:lpstr>
      <vt:lpstr>_C10</vt:lpstr>
      <vt:lpstr>_C11</vt:lpstr>
      <vt:lpstr>_C12</vt:lpstr>
      <vt:lpstr>_C13</vt:lpstr>
      <vt:lpstr>_C14</vt:lpstr>
      <vt:lpstr>_C15</vt:lpstr>
      <vt:lpstr>_C16</vt:lpstr>
      <vt:lpstr>_C17</vt:lpstr>
      <vt:lpstr>_C18</vt:lpstr>
      <vt:lpstr>_C19</vt:lpstr>
      <vt:lpstr>_C20</vt:lpstr>
      <vt:lpstr>_C21</vt:lpstr>
      <vt:lpstr>_C22</vt:lpstr>
      <vt:lpstr>_H01</vt:lpstr>
      <vt:lpstr>_H02</vt:lpstr>
      <vt:lpstr>_H03</vt:lpstr>
      <vt:lpstr>_H04</vt:lpstr>
      <vt:lpstr>_H05</vt:lpstr>
      <vt:lpstr>_H06</vt:lpstr>
      <vt:lpstr>_H07</vt:lpstr>
      <vt:lpstr>_H08</vt:lpstr>
      <vt:lpstr>_H09</vt:lpstr>
      <vt:lpstr>_H10</vt:lpstr>
      <vt:lpstr>_H11</vt:lpstr>
      <vt:lpstr>_N01</vt:lpstr>
      <vt:lpstr>_N0101</vt:lpstr>
      <vt:lpstr>_N0102</vt:lpstr>
      <vt:lpstr>_N0103</vt:lpstr>
      <vt:lpstr>_N0104</vt:lpstr>
      <vt:lpstr>_N0105</vt:lpstr>
      <vt:lpstr>_N0106</vt:lpstr>
      <vt:lpstr>_N0107</vt:lpstr>
      <vt:lpstr>_N0108</vt:lpstr>
      <vt:lpstr>_N0109</vt:lpstr>
      <vt:lpstr>_N0110</vt:lpstr>
      <vt:lpstr>_N0111</vt:lpstr>
      <vt:lpstr>_N0112</vt:lpstr>
      <vt:lpstr>_N0113</vt:lpstr>
      <vt:lpstr>_N0114</vt:lpstr>
      <vt:lpstr>_N0115</vt:lpstr>
      <vt:lpstr>_N0116</vt:lpstr>
      <vt:lpstr>_N0117</vt:lpstr>
      <vt:lpstr>_N0118</vt:lpstr>
      <vt:lpstr>_N0119</vt:lpstr>
      <vt:lpstr>_N0120</vt:lpstr>
      <vt:lpstr>_N0121</vt:lpstr>
      <vt:lpstr>_N0122</vt:lpstr>
      <vt:lpstr>_N0123</vt:lpstr>
      <vt:lpstr>_N0124</vt:lpstr>
      <vt:lpstr>_N0125</vt:lpstr>
      <vt:lpstr>_N0126</vt:lpstr>
      <vt:lpstr>_N0127</vt:lpstr>
      <vt:lpstr>_N0128</vt:lpstr>
      <vt:lpstr>_N0129</vt:lpstr>
      <vt:lpstr>_N0130</vt:lpstr>
      <vt:lpstr>_N0131</vt:lpstr>
      <vt:lpstr>_N0132</vt:lpstr>
      <vt:lpstr>_N0133</vt:lpstr>
      <vt:lpstr>_N0134</vt:lpstr>
      <vt:lpstr>_N0135</vt:lpstr>
      <vt:lpstr>_N0136</vt:lpstr>
      <vt:lpstr>_N0137</vt:lpstr>
      <vt:lpstr>_N0138</vt:lpstr>
      <vt:lpstr>_N0139</vt:lpstr>
      <vt:lpstr>_N0140</vt:lpstr>
      <vt:lpstr>_N0141</vt:lpstr>
      <vt:lpstr>_N0142</vt:lpstr>
      <vt:lpstr>_N0143</vt:lpstr>
      <vt:lpstr>_N0144</vt:lpstr>
      <vt:lpstr>_N0145</vt:lpstr>
      <vt:lpstr>_N0146</vt:lpstr>
      <vt:lpstr>_N0147</vt:lpstr>
      <vt:lpstr>_N0148</vt:lpstr>
      <vt:lpstr>_N0149</vt:lpstr>
      <vt:lpstr>_N0150</vt:lpstr>
      <vt:lpstr>_N0151</vt:lpstr>
      <vt:lpstr>_N0152</vt:lpstr>
      <vt:lpstr>_N0153</vt:lpstr>
      <vt:lpstr>_N0154</vt:lpstr>
      <vt:lpstr>_N0155</vt:lpstr>
      <vt:lpstr>_N0156</vt:lpstr>
      <vt:lpstr>_N0157</vt:lpstr>
      <vt:lpstr>_N0158</vt:lpstr>
      <vt:lpstr>_N0159</vt:lpstr>
      <vt:lpstr>_N0160</vt:lpstr>
      <vt:lpstr>_N0161</vt:lpstr>
      <vt:lpstr>_N0162</vt:lpstr>
      <vt:lpstr>_N0163</vt:lpstr>
      <vt:lpstr>_N0164</vt:lpstr>
      <vt:lpstr>_N0165</vt:lpstr>
      <vt:lpstr>_N0166</vt:lpstr>
      <vt:lpstr>_N0167</vt:lpstr>
      <vt:lpstr>_N0168</vt:lpstr>
      <vt:lpstr>_N0169</vt:lpstr>
      <vt:lpstr>_N0170</vt:lpstr>
      <vt:lpstr>_N0171</vt:lpstr>
      <vt:lpstr>_N0172</vt:lpstr>
      <vt:lpstr>_N0173</vt:lpstr>
      <vt:lpstr>_N0174</vt:lpstr>
      <vt:lpstr>_N0175</vt:lpstr>
      <vt:lpstr>_N0176</vt:lpstr>
      <vt:lpstr>_N0177</vt:lpstr>
      <vt:lpstr>_N0178</vt:lpstr>
      <vt:lpstr>_N0179</vt:lpstr>
      <vt:lpstr>_N0180</vt:lpstr>
      <vt:lpstr>_N0181</vt:lpstr>
      <vt:lpstr>_N0182</vt:lpstr>
      <vt:lpstr>_N0183</vt:lpstr>
      <vt:lpstr>_N0184</vt:lpstr>
      <vt:lpstr>_N0185</vt:lpstr>
      <vt:lpstr>_N0186</vt:lpstr>
      <vt:lpstr>_N0187</vt:lpstr>
      <vt:lpstr>_N0188</vt:lpstr>
      <vt:lpstr>_N0189</vt:lpstr>
      <vt:lpstr>_N0190</vt:lpstr>
      <vt:lpstr>_N0191</vt:lpstr>
      <vt:lpstr>_N0192</vt:lpstr>
      <vt:lpstr>_N0193</vt:lpstr>
      <vt:lpstr>_N02</vt:lpstr>
      <vt:lpstr>_N03</vt:lpstr>
      <vt:lpstr>_N04</vt:lpstr>
      <vt:lpstr>_N05</vt:lpstr>
      <vt:lpstr>_N06</vt:lpstr>
      <vt:lpstr>_N07</vt:lpstr>
      <vt:lpstr>_N08</vt:lpstr>
      <vt:lpstr>_N09</vt:lpstr>
      <vt:lpstr>_N10</vt:lpstr>
      <vt:lpstr>_N11</vt:lpstr>
      <vt:lpstr>_N12</vt:lpstr>
      <vt:lpstr>_N13</vt:lpstr>
      <vt:lpstr>_N14</vt:lpstr>
      <vt:lpstr>_N15</vt:lpstr>
      <vt:lpstr>_P01</vt:lpstr>
      <vt:lpstr>_P02</vt:lpstr>
      <vt:lpstr>_P03</vt:lpstr>
      <vt:lpstr>_P04</vt:lpstr>
      <vt:lpstr>_S01</vt:lpstr>
      <vt:lpstr>_S02</vt:lpstr>
      <vt:lpstr>_S03</vt:lpstr>
      <vt:lpstr>_S04</vt:lpstr>
      <vt:lpstr>_S05</vt:lpstr>
      <vt:lpstr>_S06</vt:lpstr>
      <vt:lpstr>_S07</vt:lpstr>
      <vt:lpstr>_T01</vt:lpstr>
      <vt:lpstr>_T02</vt:lpstr>
      <vt:lpstr>DA</vt:lpstr>
      <vt:lpstr>DB</vt:lpstr>
      <vt:lpstr>DC</vt:lpstr>
      <vt:lpstr>DD</vt:lpstr>
      <vt:lpstr>DE</vt:lpstr>
      <vt:lpstr>DF</vt:lpstr>
      <vt:lpstr>DG</vt:lpstr>
      <vt:lpstr>DH</vt:lpstr>
      <vt:lpstr>DI</vt:lpstr>
      <vt:lpstr>DJ</vt:lpstr>
      <vt:lpstr>DK</vt:lpstr>
      <vt:lpstr>DL</vt:lpstr>
      <vt:lpstr>DM</vt:lpstr>
      <vt:lpstr>DN</vt:lpstr>
      <vt:lpstr>DO</vt:lpstr>
      <vt:lpstr>DP</vt:lpstr>
      <vt:lpstr>DQ</vt:lpstr>
      <vt:lpstr>DR</vt:lpstr>
      <vt:lpstr>DS</vt:lpstr>
      <vt:lpstr>DT</vt:lpstr>
      <vt:lpstr>計算書①!Print_Area</vt:lpstr>
      <vt:lpstr>計算書②!Print_Area</vt:lpstr>
      <vt:lpstr>計算書③!Print_Area</vt:lpstr>
      <vt:lpstr>実施状況書提出書!Print_Area</vt:lpstr>
      <vt:lpstr>'別紙１ 推進体制'!Print_Area</vt:lpstr>
      <vt:lpstr>'別紙２ 排出状況'!Print_Area</vt:lpstr>
      <vt:lpstr>'別紙３ 工場毎'!Print_Area</vt:lpstr>
      <vt:lpstr>'別紙４ 抑制'!Print_Area</vt:lpstr>
      <vt:lpstr>'別紙５ 削減対策'!Print_Area</vt:lpstr>
      <vt:lpstr>'別紙６ 先進対策'!Print_Area</vt:lpstr>
      <vt:lpstr>'別紙７ ｸﾚｼﾞｯﾄ'!Print_Area</vt:lpstr>
      <vt:lpstr>温室効果ガス!Print_Titles</vt:lpstr>
      <vt:lpstr>燃料種!Print_Titles</vt:lpstr>
      <vt:lpstr>燃料種設定!Print_Titles</vt:lpstr>
      <vt:lpstr>排出活動!Print_Titles</vt:lpstr>
      <vt:lpstr>排出活動区分!Print_Titles</vt:lpstr>
      <vt:lpstr>パーフルオロカーボン</vt:lpstr>
      <vt:lpstr>パーフルオロカーボンリスト</vt:lpstr>
      <vt:lpstr>ハイドロフルオロカーボン</vt:lpstr>
      <vt:lpstr>ハイドロフルオロカーボンリスト</vt:lpstr>
      <vt:lpstr>メタン</vt:lpstr>
      <vt:lpstr>一酸化二窒素</vt:lpstr>
      <vt:lpstr>三ふっ化窒素</vt:lpstr>
      <vt:lpstr>大分類</vt:lpstr>
      <vt:lpstr>燃料種―</vt:lpstr>
      <vt:lpstr>六ふっ化硫黄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2023-03-30T04:03:28Z</cp:lastPrinted>
  <dcterms:created xsi:type="dcterms:W3CDTF">2010-08-02T07:59:07Z</dcterms:created>
  <dcterms:modified xsi:type="dcterms:W3CDTF">2024-03-28T08:36:13Z</dcterms:modified>
</cp:coreProperties>
</file>