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66925"/>
  <xr:revisionPtr revIDLastSave="0" documentId="13_ncr:1_{A6919C75-CAEC-4342-804A-1697AE50FBE7}" xr6:coauthVersionLast="47" xr6:coauthVersionMax="47" xr10:uidLastSave="{00000000-0000-0000-0000-000000000000}"/>
  <bookViews>
    <workbookView xWindow="2040" yWindow="-16320" windowWidth="29040" windowHeight="15840" tabRatio="822" xr2:uid="{0D97343B-871E-40A9-A7B0-81B93812B579}"/>
  </bookViews>
  <sheets>
    <sheet name="入力シート" sheetId="14" r:id="rId1"/>
    <sheet name="比較表 (2)" sheetId="25" state="hidden" r:id="rId2"/>
    <sheet name="4週8休" sheetId="11" r:id="rId3"/>
    <sheet name="入力シートSample" sheetId="23" state="hidden" r:id="rId4"/>
    <sheet name="4週8休(記載例)" sheetId="24" r:id="rId5"/>
    <sheet name="確認方法" sheetId="12" r:id="rId6"/>
    <sheet name="リスト" sheetId="2" r:id="rId7"/>
    <sheet name="国民の祝日" sheetId="22" r:id="rId8"/>
  </sheets>
  <definedNames>
    <definedName name="_xlnm.Print_Area" localSheetId="2">'4週8休'!$A$1:$R$171</definedName>
    <definedName name="_xlnm.Print_Area" localSheetId="4">'4週8休(記載例)'!$A$1:$R$171</definedName>
    <definedName name="_xlnm.Print_Area" localSheetId="0">入力シート!$A$1:$AI$19</definedName>
    <definedName name="_xlnm.Print_Area" localSheetId="3">入力シートSample!$A$1:$AI$16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68" i="11" l="1"/>
  <c r="V167" i="11"/>
  <c r="V165" i="11"/>
  <c r="V164" i="11"/>
  <c r="V162" i="11"/>
  <c r="V161" i="11"/>
  <c r="V159" i="11"/>
  <c r="V158" i="11"/>
  <c r="V156" i="11"/>
  <c r="V155" i="11"/>
  <c r="V153" i="11"/>
  <c r="V152" i="11"/>
  <c r="V150" i="11"/>
  <c r="V149" i="11"/>
  <c r="V147" i="11"/>
  <c r="V146" i="11"/>
  <c r="V144" i="11"/>
  <c r="V143" i="11"/>
  <c r="V141" i="11"/>
  <c r="V140" i="11"/>
  <c r="V138" i="11"/>
  <c r="V137" i="11"/>
  <c r="V135" i="11"/>
  <c r="V134" i="11"/>
  <c r="V132" i="11"/>
  <c r="V131" i="11"/>
  <c r="V129" i="11"/>
  <c r="V128" i="11"/>
  <c r="V126" i="11"/>
  <c r="V125" i="11"/>
  <c r="V123" i="11"/>
  <c r="V122" i="11"/>
  <c r="V120" i="11"/>
  <c r="V119" i="11"/>
  <c r="V117" i="11"/>
  <c r="V116" i="11"/>
  <c r="V114" i="11"/>
  <c r="V113" i="11"/>
  <c r="V111" i="11"/>
  <c r="V110" i="11"/>
  <c r="V108" i="11"/>
  <c r="V107" i="11"/>
  <c r="V105" i="11"/>
  <c r="V104" i="11"/>
  <c r="V102" i="11"/>
  <c r="V101" i="11"/>
  <c r="V99" i="11"/>
  <c r="V98" i="11"/>
  <c r="V96" i="11"/>
  <c r="V95" i="11"/>
  <c r="V93" i="11"/>
  <c r="V92" i="11"/>
  <c r="V90" i="11"/>
  <c r="V89" i="11"/>
  <c r="V87" i="11"/>
  <c r="V86" i="11"/>
  <c r="V84" i="11"/>
  <c r="V83" i="11"/>
  <c r="V81" i="11"/>
  <c r="V80" i="11"/>
  <c r="V78" i="11"/>
  <c r="V77" i="11"/>
  <c r="V75" i="11"/>
  <c r="V74" i="11"/>
  <c r="V72" i="11"/>
  <c r="V71" i="11"/>
  <c r="V69" i="11"/>
  <c r="V68" i="11"/>
  <c r="V66" i="11"/>
  <c r="V65" i="11"/>
  <c r="V63" i="11"/>
  <c r="V62" i="11"/>
  <c r="V60" i="11"/>
  <c r="V59" i="11"/>
  <c r="V57" i="11"/>
  <c r="V56" i="11"/>
  <c r="V54" i="11"/>
  <c r="V53" i="11"/>
  <c r="V51" i="11"/>
  <c r="V50" i="11"/>
  <c r="V48" i="11"/>
  <c r="V47" i="11"/>
  <c r="V45" i="11"/>
  <c r="V44" i="11"/>
  <c r="V42" i="11"/>
  <c r="V41" i="11"/>
  <c r="V39" i="11"/>
  <c r="V38" i="11"/>
  <c r="V36" i="11"/>
  <c r="V35" i="11"/>
  <c r="V33" i="11"/>
  <c r="V32" i="11"/>
  <c r="V30" i="11"/>
  <c r="V29" i="11"/>
  <c r="V27" i="11"/>
  <c r="V26" i="11"/>
  <c r="V24" i="11"/>
  <c r="V23" i="11"/>
  <c r="V21" i="11"/>
  <c r="V20" i="11"/>
  <c r="V18" i="11"/>
  <c r="V17" i="11"/>
  <c r="U96" i="24"/>
  <c r="U95" i="24"/>
  <c r="U93" i="24"/>
  <c r="U92" i="24"/>
  <c r="U90" i="24"/>
  <c r="U89" i="24"/>
  <c r="U87" i="24"/>
  <c r="U86" i="24"/>
  <c r="U84" i="24"/>
  <c r="U83" i="24"/>
  <c r="U81" i="24"/>
  <c r="T81" i="24" s="1"/>
  <c r="U80" i="24"/>
  <c r="U78" i="24"/>
  <c r="U77" i="24"/>
  <c r="U75" i="24"/>
  <c r="U74" i="24"/>
  <c r="U72" i="24"/>
  <c r="U71" i="24"/>
  <c r="U69" i="24"/>
  <c r="U68" i="24"/>
  <c r="U66" i="24"/>
  <c r="U65" i="24"/>
  <c r="U63" i="24"/>
  <c r="U62" i="24"/>
  <c r="T62" i="24" s="1"/>
  <c r="O62" i="24" s="1"/>
  <c r="U60" i="24"/>
  <c r="U59" i="24"/>
  <c r="U57" i="24"/>
  <c r="U56" i="24"/>
  <c r="U54" i="24"/>
  <c r="U53" i="24"/>
  <c r="U51" i="24"/>
  <c r="U50" i="24"/>
  <c r="U48" i="24"/>
  <c r="U47" i="24"/>
  <c r="U45" i="24"/>
  <c r="U44" i="24"/>
  <c r="T44" i="24" s="1"/>
  <c r="O44" i="24" s="1"/>
  <c r="U42" i="24"/>
  <c r="U41" i="24"/>
  <c r="U39" i="24"/>
  <c r="U38" i="24"/>
  <c r="U36" i="24"/>
  <c r="U35" i="24"/>
  <c r="U33" i="24"/>
  <c r="U32" i="24"/>
  <c r="U30" i="24"/>
  <c r="U29" i="24"/>
  <c r="U27" i="24"/>
  <c r="U26" i="24"/>
  <c r="T26" i="24" s="1"/>
  <c r="O26" i="24" s="1"/>
  <c r="U24" i="24"/>
  <c r="U23" i="24"/>
  <c r="U21" i="24"/>
  <c r="U20" i="24"/>
  <c r="U18" i="24"/>
  <c r="U17" i="24"/>
  <c r="O72" i="24"/>
  <c r="O71" i="24"/>
  <c r="O69" i="24"/>
  <c r="O68" i="24"/>
  <c r="O66" i="24"/>
  <c r="O65" i="24"/>
  <c r="O56" i="24"/>
  <c r="O54" i="24"/>
  <c r="O53" i="24"/>
  <c r="O51" i="24"/>
  <c r="O50" i="24"/>
  <c r="O48" i="24"/>
  <c r="O47" i="24"/>
  <c r="O38" i="24"/>
  <c r="O36" i="24"/>
  <c r="O35" i="24"/>
  <c r="O33" i="24"/>
  <c r="O32" i="24"/>
  <c r="O30" i="24"/>
  <c r="O29" i="24"/>
  <c r="O24" i="24"/>
  <c r="O23" i="24"/>
  <c r="O21" i="24"/>
  <c r="O20" i="24"/>
  <c r="O18" i="24"/>
  <c r="T96" i="24"/>
  <c r="T95" i="24"/>
  <c r="T144" i="24"/>
  <c r="T143" i="24"/>
  <c r="T141" i="24"/>
  <c r="T140" i="24"/>
  <c r="T138" i="24"/>
  <c r="T137" i="24"/>
  <c r="T135" i="24"/>
  <c r="T134" i="24"/>
  <c r="T132" i="24"/>
  <c r="T131" i="24"/>
  <c r="T129" i="24"/>
  <c r="T128" i="24"/>
  <c r="T126" i="24"/>
  <c r="T125" i="24"/>
  <c r="T123" i="24"/>
  <c r="T122" i="24"/>
  <c r="T120" i="24"/>
  <c r="T119" i="24"/>
  <c r="T117" i="24"/>
  <c r="T116" i="24"/>
  <c r="T114" i="24"/>
  <c r="T113" i="24"/>
  <c r="T111" i="24"/>
  <c r="T110" i="24"/>
  <c r="T108" i="24"/>
  <c r="T107" i="24"/>
  <c r="T105" i="24"/>
  <c r="T104" i="24"/>
  <c r="T102" i="24"/>
  <c r="T101" i="24"/>
  <c r="T99" i="24"/>
  <c r="T98" i="24"/>
  <c r="T93" i="24"/>
  <c r="T92" i="24"/>
  <c r="T90" i="24"/>
  <c r="T89" i="24"/>
  <c r="T87" i="24"/>
  <c r="T86" i="24"/>
  <c r="T84" i="24"/>
  <c r="T83" i="24"/>
  <c r="T78" i="24"/>
  <c r="T77" i="24"/>
  <c r="T75" i="24"/>
  <c r="T74" i="24"/>
  <c r="T72" i="24"/>
  <c r="T71" i="24"/>
  <c r="T69" i="24"/>
  <c r="T68" i="24"/>
  <c r="T66" i="24"/>
  <c r="T65" i="24"/>
  <c r="T63" i="24"/>
  <c r="O63" i="24" s="1"/>
  <c r="T60" i="24"/>
  <c r="O60" i="24" s="1"/>
  <c r="T59" i="24"/>
  <c r="O59" i="24" s="1"/>
  <c r="T57" i="24"/>
  <c r="O57" i="24" s="1"/>
  <c r="T56" i="24"/>
  <c r="T54" i="24"/>
  <c r="T53" i="24"/>
  <c r="T51" i="24"/>
  <c r="T50" i="24"/>
  <c r="T48" i="24"/>
  <c r="T47" i="24"/>
  <c r="T45" i="24"/>
  <c r="O45" i="24" s="1"/>
  <c r="T42" i="24"/>
  <c r="O42" i="24" s="1"/>
  <c r="T41" i="24"/>
  <c r="O41" i="24" s="1"/>
  <c r="T39" i="24"/>
  <c r="O39" i="24" s="1"/>
  <c r="T38" i="24"/>
  <c r="T36" i="24"/>
  <c r="T35" i="24"/>
  <c r="T33" i="24"/>
  <c r="T32" i="24"/>
  <c r="T30" i="24"/>
  <c r="T29" i="24"/>
  <c r="T27" i="24"/>
  <c r="O27" i="24" s="1"/>
  <c r="T24" i="24"/>
  <c r="T23" i="24"/>
  <c r="T21" i="24"/>
  <c r="T20" i="24"/>
  <c r="T18" i="24"/>
  <c r="T17" i="24"/>
  <c r="O17" i="24" s="1"/>
  <c r="T15" i="24"/>
  <c r="O15" i="24" s="1"/>
  <c r="T14" i="24"/>
  <c r="O14" i="24" s="1"/>
  <c r="V15" i="11"/>
  <c r="V14" i="11"/>
  <c r="V96" i="24"/>
  <c r="V95" i="24"/>
  <c r="V93" i="24"/>
  <c r="V92" i="24"/>
  <c r="V90" i="24"/>
  <c r="V89" i="24"/>
  <c r="V87" i="24"/>
  <c r="V86" i="24"/>
  <c r="V84" i="24"/>
  <c r="V83" i="24"/>
  <c r="V81" i="24"/>
  <c r="V80" i="24"/>
  <c r="V78" i="24"/>
  <c r="V77" i="24"/>
  <c r="V75" i="24"/>
  <c r="V74" i="24"/>
  <c r="V72" i="24"/>
  <c r="V71" i="24"/>
  <c r="V69" i="24"/>
  <c r="V68" i="24"/>
  <c r="V66" i="24"/>
  <c r="V65" i="24"/>
  <c r="V63" i="24"/>
  <c r="V62" i="24"/>
  <c r="V60" i="24"/>
  <c r="V59" i="24"/>
  <c r="V57" i="24"/>
  <c r="V56" i="24"/>
  <c r="V54" i="24"/>
  <c r="V53" i="24"/>
  <c r="V51" i="24"/>
  <c r="V50" i="24"/>
  <c r="V48" i="24"/>
  <c r="V47" i="24"/>
  <c r="V45" i="24"/>
  <c r="V44" i="24"/>
  <c r="V42" i="24"/>
  <c r="V41" i="24"/>
  <c r="V39" i="24"/>
  <c r="V38" i="24"/>
  <c r="V36" i="24"/>
  <c r="V35" i="24"/>
  <c r="V33" i="24"/>
  <c r="V32" i="24"/>
  <c r="V30" i="24"/>
  <c r="V29" i="24"/>
  <c r="V27" i="24"/>
  <c r="V26" i="24"/>
  <c r="V24" i="24"/>
  <c r="V23" i="24"/>
  <c r="V18" i="24"/>
  <c r="V17" i="24"/>
  <c r="V15" i="24"/>
  <c r="V14" i="24"/>
  <c r="V21" i="24"/>
  <c r="V20" i="24"/>
  <c r="L7" i="11"/>
  <c r="Q168" i="24" l="1"/>
  <c r="Q167" i="24"/>
  <c r="Q165" i="24"/>
  <c r="Q162" i="24"/>
  <c r="Q161" i="24"/>
  <c r="Q159" i="24"/>
  <c r="Q158" i="24"/>
  <c r="Q156" i="24"/>
  <c r="Q155" i="24"/>
  <c r="Q153" i="24"/>
  <c r="Q152" i="24"/>
  <c r="Q150" i="24"/>
  <c r="Q149" i="24"/>
  <c r="Q147" i="24"/>
  <c r="Q146" i="24"/>
  <c r="Q144" i="24"/>
  <c r="Q143" i="24"/>
  <c r="Q141" i="24"/>
  <c r="Q140" i="24"/>
  <c r="Q138" i="24"/>
  <c r="Q137" i="24"/>
  <c r="Q135" i="24"/>
  <c r="Q134" i="24"/>
  <c r="Q132" i="24"/>
  <c r="Q131" i="24"/>
  <c r="Q129" i="24"/>
  <c r="Q128" i="24"/>
  <c r="Q126" i="24"/>
  <c r="Q125" i="24"/>
  <c r="Q123" i="24"/>
  <c r="Q122" i="24"/>
  <c r="Q120" i="24"/>
  <c r="Q119" i="24"/>
  <c r="Q117" i="24"/>
  <c r="Q116" i="24"/>
  <c r="Q114" i="24"/>
  <c r="Q113" i="24"/>
  <c r="Q111" i="24"/>
  <c r="Q110" i="24"/>
  <c r="Q108" i="24"/>
  <c r="Q107" i="24"/>
  <c r="Q105" i="24"/>
  <c r="Q104" i="24"/>
  <c r="Q102" i="24"/>
  <c r="Q101" i="24"/>
  <c r="Q99" i="24"/>
  <c r="Q98" i="24"/>
  <c r="Q96" i="24"/>
  <c r="Q95" i="24"/>
  <c r="Q93" i="24"/>
  <c r="Q92" i="24"/>
  <c r="Q90" i="24"/>
  <c r="Q89" i="24"/>
  <c r="Q87" i="24"/>
  <c r="Q86" i="24"/>
  <c r="J8" i="24"/>
  <c r="I8" i="24"/>
  <c r="H8" i="24"/>
  <c r="G8" i="24"/>
  <c r="F8" i="24"/>
  <c r="E8" i="24"/>
  <c r="D8" i="24"/>
  <c r="L7" i="24"/>
  <c r="K5" i="24"/>
  <c r="D5" i="24"/>
  <c r="K3" i="24"/>
  <c r="D3" i="24"/>
  <c r="AF13" i="23"/>
  <c r="D4" i="23"/>
  <c r="D4" i="24" s="1"/>
  <c r="W87" i="24" l="1" a="1"/>
  <c r="W87" i="24" s="1"/>
  <c r="W63" i="24" a="1"/>
  <c r="W63" i="24" s="1"/>
  <c r="W27" i="24" a="1"/>
  <c r="W27" i="24" s="1"/>
  <c r="W50" i="24" a="1"/>
  <c r="W50" i="24" s="1"/>
  <c r="W57" i="24" a="1"/>
  <c r="W57" i="24" s="1"/>
  <c r="W41" i="24" a="1"/>
  <c r="W41" i="24" s="1"/>
  <c r="W48" i="24" a="1"/>
  <c r="W48" i="24" s="1"/>
  <c r="W56" i="24" a="1"/>
  <c r="W56" i="24" s="1"/>
  <c r="W75" i="24" a="1"/>
  <c r="W75" i="24" s="1"/>
  <c r="W51" i="24" a="1"/>
  <c r="W51" i="24" s="1"/>
  <c r="W39" i="24" a="1"/>
  <c r="W39" i="24" s="1"/>
  <c r="W35" i="24" a="1"/>
  <c r="W35" i="24" s="1"/>
  <c r="W62" i="24" a="1"/>
  <c r="W62" i="24" s="1"/>
  <c r="W77" i="24" a="1"/>
  <c r="W77" i="24" s="1"/>
  <c r="W36" i="24" a="1"/>
  <c r="W36" i="24" s="1"/>
  <c r="W24" i="24" a="1"/>
  <c r="W24" i="24" s="1"/>
  <c r="W17" i="24" a="1"/>
  <c r="W17" i="24" s="1"/>
  <c r="W21" i="24" a="1"/>
  <c r="W21" i="24" s="1"/>
  <c r="W32" i="24" a="1"/>
  <c r="W32" i="24" s="1"/>
  <c r="W95" i="24" a="1"/>
  <c r="W95" i="24" s="1"/>
  <c r="W83" i="24" a="1"/>
  <c r="W83" i="24" s="1"/>
  <c r="W71" i="24" a="1"/>
  <c r="W71" i="24" s="1"/>
  <c r="W59" i="24" a="1"/>
  <c r="W59" i="24" s="1"/>
  <c r="W47" i="24" a="1"/>
  <c r="W47" i="24" s="1"/>
  <c r="W23" i="24" a="1"/>
  <c r="W23" i="24" s="1"/>
  <c r="W15" i="24" a="1"/>
  <c r="W15" i="24" s="1"/>
  <c r="W20" i="24" a="1"/>
  <c r="W20" i="24" s="1"/>
  <c r="W38" i="24" a="1"/>
  <c r="W38" i="24" s="1"/>
  <c r="W18" i="24" a="1"/>
  <c r="W18" i="24" s="1"/>
  <c r="W93" i="24" a="1"/>
  <c r="W93" i="24" s="1"/>
  <c r="W33" i="24" a="1"/>
  <c r="W33" i="24" s="1"/>
  <c r="W65" i="24" a="1"/>
  <c r="W65" i="24" s="1"/>
  <c r="W29" i="24" a="1"/>
  <c r="W29" i="24" s="1"/>
  <c r="W44" i="24" a="1"/>
  <c r="W44" i="24" s="1"/>
  <c r="W90" i="24" a="1"/>
  <c r="W90" i="24" s="1"/>
  <c r="W78" i="24" a="1"/>
  <c r="W78" i="24" s="1"/>
  <c r="W54" i="24" a="1"/>
  <c r="W54" i="24" s="1"/>
  <c r="W30" i="24" a="1"/>
  <c r="W30" i="24" s="1"/>
  <c r="W86" i="24" a="1"/>
  <c r="W86" i="24" s="1"/>
  <c r="W74" i="24" a="1"/>
  <c r="W74" i="24" s="1"/>
  <c r="W26" i="24" a="1"/>
  <c r="W26" i="24" s="1"/>
  <c r="W14" i="24" a="1"/>
  <c r="W14" i="24" s="1"/>
  <c r="W81" i="24" a="1"/>
  <c r="W81" i="24" s="1"/>
  <c r="W69" i="24" a="1"/>
  <c r="W69" i="24" s="1"/>
  <c r="W89" i="24" a="1"/>
  <c r="W89" i="24" s="1"/>
  <c r="W53" i="24" a="1"/>
  <c r="W53" i="24" s="1"/>
  <c r="W60" i="24" a="1"/>
  <c r="W60" i="24" s="1"/>
  <c r="W92" i="24" a="1"/>
  <c r="W92" i="24" s="1"/>
  <c r="W66" i="24" a="1"/>
  <c r="W66" i="24" s="1"/>
  <c r="W42" i="24" a="1"/>
  <c r="W42" i="24" s="1"/>
  <c r="W45" i="24" a="1"/>
  <c r="W45" i="24" s="1"/>
  <c r="W96" i="24" a="1"/>
  <c r="W96" i="24" s="1"/>
  <c r="W84" i="24" a="1"/>
  <c r="W84" i="24" s="1"/>
  <c r="W72" i="24" a="1"/>
  <c r="W72" i="24" s="1"/>
  <c r="W80" i="24" a="1"/>
  <c r="W80" i="24" s="1"/>
  <c r="W68" i="24" a="1"/>
  <c r="W68" i="24" s="1"/>
  <c r="D10" i="24"/>
  <c r="Q14" i="11"/>
  <c r="Q168" i="11"/>
  <c r="Q167" i="11"/>
  <c r="Q165" i="11"/>
  <c r="Q162" i="11"/>
  <c r="Q161" i="11"/>
  <c r="Q159" i="11"/>
  <c r="Q158" i="11"/>
  <c r="Q156" i="11"/>
  <c r="Q155" i="11"/>
  <c r="Q153" i="11"/>
  <c r="Q152" i="11"/>
  <c r="Q150" i="11"/>
  <c r="Q149" i="11"/>
  <c r="Q147" i="11"/>
  <c r="Q146" i="11"/>
  <c r="Q144" i="11"/>
  <c r="Q143" i="11"/>
  <c r="Q141" i="11"/>
  <c r="Q140" i="11"/>
  <c r="Q138" i="11"/>
  <c r="Q137" i="11"/>
  <c r="Q135" i="11"/>
  <c r="Q134" i="11"/>
  <c r="Q132" i="11"/>
  <c r="Q131" i="11"/>
  <c r="Q129" i="11"/>
  <c r="Q128" i="11"/>
  <c r="Q126" i="11"/>
  <c r="Q125" i="11"/>
  <c r="Q123" i="11"/>
  <c r="Q122" i="11"/>
  <c r="Q120" i="11"/>
  <c r="Q119" i="11"/>
  <c r="Q117" i="11"/>
  <c r="Q116" i="11"/>
  <c r="Q114" i="11"/>
  <c r="Q113" i="11"/>
  <c r="Q111" i="11"/>
  <c r="Q110" i="11"/>
  <c r="Q108" i="11"/>
  <c r="Q107" i="11"/>
  <c r="Q105" i="11"/>
  <c r="Q104" i="11"/>
  <c r="Q102" i="11"/>
  <c r="Q101" i="11"/>
  <c r="Q99" i="11"/>
  <c r="Q98" i="11"/>
  <c r="Q96" i="11"/>
  <c r="Q95" i="11"/>
  <c r="Q93" i="11"/>
  <c r="Q92" i="11"/>
  <c r="Q90" i="11"/>
  <c r="Q89" i="11"/>
  <c r="Q87" i="11"/>
  <c r="Q86" i="11"/>
  <c r="Q84" i="11"/>
  <c r="Q83" i="11"/>
  <c r="Q81" i="11"/>
  <c r="Q80" i="11"/>
  <c r="Q78" i="11"/>
  <c r="Q77" i="11"/>
  <c r="Q75" i="11"/>
  <c r="Q74" i="11"/>
  <c r="Q72" i="11"/>
  <c r="Q71" i="11"/>
  <c r="Q69" i="11"/>
  <c r="Q68" i="11"/>
  <c r="Q66" i="11"/>
  <c r="Q65" i="11"/>
  <c r="Q63" i="11"/>
  <c r="Q62" i="11"/>
  <c r="Q60" i="11"/>
  <c r="Q59" i="11"/>
  <c r="Q57" i="11"/>
  <c r="Q56" i="11"/>
  <c r="Q54" i="11"/>
  <c r="Q53" i="11"/>
  <c r="Q51" i="11"/>
  <c r="Q50" i="11"/>
  <c r="Q48" i="11"/>
  <c r="Q47" i="11"/>
  <c r="Q45" i="11"/>
  <c r="Q44" i="11"/>
  <c r="Q42" i="11"/>
  <c r="Q41" i="11"/>
  <c r="Q39" i="11"/>
  <c r="Q38" i="11"/>
  <c r="Q36" i="11"/>
  <c r="Q35" i="11"/>
  <c r="Q33" i="11"/>
  <c r="Q32" i="11"/>
  <c r="Q30" i="11"/>
  <c r="Q29" i="11"/>
  <c r="Q27" i="11"/>
  <c r="Q26" i="11"/>
  <c r="Q24" i="11"/>
  <c r="Q23" i="11"/>
  <c r="Q21" i="11"/>
  <c r="Q20" i="11"/>
  <c r="Q18" i="11"/>
  <c r="Q17" i="11"/>
  <c r="Q15" i="11"/>
  <c r="E10" i="24" l="1"/>
  <c r="D11" i="24"/>
  <c r="AF13" i="14"/>
  <c r="F10" i="24" l="1"/>
  <c r="E11" i="24"/>
  <c r="D8" i="11"/>
  <c r="F11" i="24" l="1"/>
  <c r="G10" i="24"/>
  <c r="G11" i="24" l="1"/>
  <c r="H10" i="24"/>
  <c r="H11" i="24" l="1"/>
  <c r="I10" i="24"/>
  <c r="I11" i="24" l="1"/>
  <c r="J10" i="24"/>
  <c r="D13" i="24" l="1"/>
  <c r="J11" i="24"/>
  <c r="X15" i="24" l="1" a="1"/>
  <c r="X15" i="24" s="1"/>
  <c r="X14" i="24" a="1"/>
  <c r="X14" i="24" s="1"/>
  <c r="E13" i="24"/>
  <c r="F13" i="24" s="1"/>
  <c r="G13" i="24" s="1"/>
  <c r="H13" i="24" s="1"/>
  <c r="I13" i="24" s="1"/>
  <c r="J13" i="24" s="1"/>
  <c r="D16" i="24" s="1"/>
  <c r="U15" i="24" l="1"/>
  <c r="U14" i="24"/>
  <c r="E16" i="24"/>
  <c r="D4" i="14"/>
  <c r="K3" i="11"/>
  <c r="K5" i="11"/>
  <c r="D5" i="11"/>
  <c r="D3" i="11"/>
  <c r="D10" i="11"/>
  <c r="X17" i="24" l="1" a="1"/>
  <c r="X17" i="24" s="1"/>
  <c r="X18" i="24" a="1"/>
  <c r="X18" i="24" s="1"/>
  <c r="F16" i="24"/>
  <c r="G16" i="24" s="1"/>
  <c r="H16" i="24" s="1"/>
  <c r="I16" i="24" s="1"/>
  <c r="J16" i="24" s="1"/>
  <c r="D19" i="24" s="1"/>
  <c r="E10" i="11"/>
  <c r="J8" i="11"/>
  <c r="D4" i="11"/>
  <c r="F8" i="11"/>
  <c r="G8" i="11"/>
  <c r="H8" i="11"/>
  <c r="I8" i="11"/>
  <c r="E8" i="11"/>
  <c r="W161" i="11" l="1" a="1"/>
  <c r="W161" i="11" s="1"/>
  <c r="W41" i="11" a="1"/>
  <c r="W41" i="11" s="1"/>
  <c r="W24" i="11" a="1"/>
  <c r="W24" i="11" s="1"/>
  <c r="W122" i="11" a="1"/>
  <c r="W122" i="11" s="1"/>
  <c r="W69" i="11" a="1"/>
  <c r="W69" i="11" s="1"/>
  <c r="W141" i="11" a="1"/>
  <c r="W141" i="11" s="1"/>
  <c r="W158" i="11" a="1"/>
  <c r="W158" i="11" s="1"/>
  <c r="W30" i="11" a="1"/>
  <c r="W30" i="11" s="1"/>
  <c r="W87" i="11" a="1"/>
  <c r="W87" i="11" s="1"/>
  <c r="W119" i="11" a="1"/>
  <c r="W119" i="11" s="1"/>
  <c r="W81" i="11" a="1"/>
  <c r="W81" i="11" s="1"/>
  <c r="W135" i="11" a="1"/>
  <c r="W135" i="11" s="1"/>
  <c r="W78" i="11" a="1"/>
  <c r="W78" i="11" s="1"/>
  <c r="W32" i="11" a="1"/>
  <c r="W32" i="11" s="1"/>
  <c r="W36" i="11" a="1"/>
  <c r="W36" i="11" s="1"/>
  <c r="W45" i="11" a="1"/>
  <c r="W45" i="11" s="1"/>
  <c r="W38" i="11" a="1"/>
  <c r="W38" i="11" s="1"/>
  <c r="W90" i="11" a="1"/>
  <c r="W90" i="11" s="1"/>
  <c r="W168" i="11" a="1"/>
  <c r="W168" i="11" s="1"/>
  <c r="W15" i="11" a="1"/>
  <c r="W15" i="11" s="1"/>
  <c r="W117" i="11" a="1"/>
  <c r="W117" i="11" s="1"/>
  <c r="W138" i="11" a="1"/>
  <c r="W138" i="11" s="1"/>
  <c r="W92" i="11" a="1"/>
  <c r="W92" i="11" s="1"/>
  <c r="W153" i="11" a="1"/>
  <c r="W153" i="11" s="1"/>
  <c r="W21" i="11" a="1"/>
  <c r="W21" i="11" s="1"/>
  <c r="W71" i="11" a="1"/>
  <c r="W71" i="11" s="1"/>
  <c r="W51" i="11" a="1"/>
  <c r="W51" i="11" s="1"/>
  <c r="W44" i="11" a="1"/>
  <c r="W44" i="11" s="1"/>
  <c r="W83" i="11" a="1"/>
  <c r="W83" i="11" s="1"/>
  <c r="W128" i="11" a="1"/>
  <c r="W128" i="11" s="1"/>
  <c r="W116" i="11" a="1"/>
  <c r="W116" i="11" s="1"/>
  <c r="W98" i="11" a="1"/>
  <c r="W98" i="11" s="1"/>
  <c r="W107" i="11" a="1"/>
  <c r="W107" i="11" s="1"/>
  <c r="W129" i="11" a="1"/>
  <c r="W129" i="11" s="1"/>
  <c r="W74" i="11" a="1"/>
  <c r="W74" i="11" s="1"/>
  <c r="W164" i="11" a="1"/>
  <c r="W164" i="11" s="1"/>
  <c r="W159" i="11" a="1"/>
  <c r="W159" i="11" s="1"/>
  <c r="W113" i="11" a="1"/>
  <c r="W113" i="11" s="1"/>
  <c r="W108" i="11" a="1"/>
  <c r="W108" i="11" s="1"/>
  <c r="W59" i="11" a="1"/>
  <c r="W59" i="11" s="1"/>
  <c r="W149" i="11" a="1"/>
  <c r="W149" i="11" s="1"/>
  <c r="W155" i="11" a="1"/>
  <c r="W155" i="11" s="1"/>
  <c r="W33" i="11" a="1"/>
  <c r="W33" i="11" s="1"/>
  <c r="W86" i="11" a="1"/>
  <c r="W86" i="11" s="1"/>
  <c r="W140" i="11" a="1"/>
  <c r="W140" i="11" s="1"/>
  <c r="W114" i="11" a="1"/>
  <c r="W114" i="11" s="1"/>
  <c r="W63" i="11" a="1"/>
  <c r="W63" i="11" s="1"/>
  <c r="W162" i="11" a="1"/>
  <c r="W162" i="11" s="1"/>
  <c r="W50" i="11" a="1"/>
  <c r="W50" i="11" s="1"/>
  <c r="W62" i="11" a="1"/>
  <c r="W62" i="11" s="1"/>
  <c r="W131" i="11" a="1"/>
  <c r="W131" i="11" s="1"/>
  <c r="W57" i="11" a="1"/>
  <c r="W57" i="11" s="1"/>
  <c r="W126" i="11" a="1"/>
  <c r="W126" i="11" s="1"/>
  <c r="W143" i="11" a="1"/>
  <c r="W143" i="11" s="1"/>
  <c r="W101" i="11" a="1"/>
  <c r="W101" i="11" s="1"/>
  <c r="W96" i="11" a="1"/>
  <c r="W96" i="11" s="1"/>
  <c r="W42" i="11" a="1"/>
  <c r="W42" i="11" s="1"/>
  <c r="W137" i="11" a="1"/>
  <c r="W137" i="11" s="1"/>
  <c r="W150" i="11" a="1"/>
  <c r="W150" i="11" s="1"/>
  <c r="W20" i="11" a="1"/>
  <c r="W20" i="11" s="1"/>
  <c r="W75" i="11" a="1"/>
  <c r="W75" i="11" s="1"/>
  <c r="W105" i="11" a="1"/>
  <c r="W105" i="11" s="1"/>
  <c r="W120" i="11" a="1"/>
  <c r="W120" i="11" s="1"/>
  <c r="W102" i="11" a="1"/>
  <c r="W102" i="11" s="1"/>
  <c r="W26" i="11" a="1"/>
  <c r="W26" i="11" s="1"/>
  <c r="W146" i="11" a="1"/>
  <c r="W146" i="11" s="1"/>
  <c r="W104" i="11" a="1"/>
  <c r="W104" i="11" s="1"/>
  <c r="W165" i="11" a="1"/>
  <c r="W165" i="11" s="1"/>
  <c r="W156" i="11" a="1"/>
  <c r="W156" i="11" s="1"/>
  <c r="W110" i="11" a="1"/>
  <c r="W110" i="11" s="1"/>
  <c r="W72" i="11" a="1"/>
  <c r="W72" i="11" s="1"/>
  <c r="W89" i="11" a="1"/>
  <c r="W89" i="11" s="1"/>
  <c r="W84" i="11" a="1"/>
  <c r="W84" i="11" s="1"/>
  <c r="W35" i="11" a="1"/>
  <c r="W35" i="11" s="1"/>
  <c r="W125" i="11" a="1"/>
  <c r="W125" i="11" s="1"/>
  <c r="W134" i="11" a="1"/>
  <c r="W134" i="11" s="1"/>
  <c r="W56" i="11" a="1"/>
  <c r="W56" i="11" s="1"/>
  <c r="W147" i="11" a="1"/>
  <c r="W147" i="11" s="1"/>
  <c r="W47" i="11" a="1"/>
  <c r="W47" i="11" s="1"/>
  <c r="W18" i="11" a="1"/>
  <c r="W18" i="11" s="1"/>
  <c r="W167" i="11" a="1"/>
  <c r="W167" i="11" s="1"/>
  <c r="W123" i="11" a="1"/>
  <c r="W123" i="11" s="1"/>
  <c r="W66" i="11" a="1"/>
  <c r="W66" i="11" s="1"/>
  <c r="W27" i="11" a="1"/>
  <c r="W27" i="11" s="1"/>
  <c r="W29" i="11" a="1"/>
  <c r="W29" i="11" s="1"/>
  <c r="W99" i="11" a="1"/>
  <c r="W99" i="11" s="1"/>
  <c r="W152" i="11" a="1"/>
  <c r="W152" i="11" s="1"/>
  <c r="W93" i="11" a="1"/>
  <c r="W93" i="11" s="1"/>
  <c r="W60" i="11" a="1"/>
  <c r="W60" i="11" s="1"/>
  <c r="W39" i="11" a="1"/>
  <c r="W39" i="11" s="1"/>
  <c r="W80" i="11" a="1"/>
  <c r="W80" i="11" s="1"/>
  <c r="W95" i="11" a="1"/>
  <c r="W95" i="11" s="1"/>
  <c r="W54" i="11" a="1"/>
  <c r="W54" i="11" s="1"/>
  <c r="W144" i="11" a="1"/>
  <c r="W144" i="11" s="1"/>
  <c r="W48" i="11" a="1"/>
  <c r="W48" i="11" s="1"/>
  <c r="W53" i="11" a="1"/>
  <c r="W53" i="11" s="1"/>
  <c r="W132" i="11" a="1"/>
  <c r="W132" i="11" s="1"/>
  <c r="W68" i="11" a="1"/>
  <c r="W68" i="11" s="1"/>
  <c r="W77" i="11" a="1"/>
  <c r="W77" i="11" s="1"/>
  <c r="W65" i="11" a="1"/>
  <c r="W65" i="11" s="1"/>
  <c r="W111" i="11" a="1"/>
  <c r="W111" i="11" s="1"/>
  <c r="W17" i="11" a="1"/>
  <c r="W17" i="11" s="1"/>
  <c r="W23" i="11" a="1"/>
  <c r="W23" i="11" s="1"/>
  <c r="E19" i="24"/>
  <c r="W14" i="11" a="1"/>
  <c r="W14" i="11" s="1"/>
  <c r="F19" i="24"/>
  <c r="G19" i="24" s="1"/>
  <c r="H19" i="24" s="1"/>
  <c r="I19" i="24" s="1"/>
  <c r="J19" i="24" s="1"/>
  <c r="D22" i="24" s="1"/>
  <c r="D11" i="11"/>
  <c r="X21" i="24" l="1" a="1"/>
  <c r="X21" i="24" s="1"/>
  <c r="X20" i="24" a="1"/>
  <c r="X20" i="24" s="1"/>
  <c r="E22" i="24"/>
  <c r="X23" i="24" a="1"/>
  <c r="X23" i="24" s="1"/>
  <c r="X24" i="24" a="1"/>
  <c r="X24" i="24" s="1"/>
  <c r="F22" i="24"/>
  <c r="G22" i="24" s="1"/>
  <c r="H22" i="24" s="1"/>
  <c r="I22" i="24" s="1"/>
  <c r="J22" i="24" s="1"/>
  <c r="D25" i="24" s="1"/>
  <c r="B13" i="24"/>
  <c r="E11" i="11"/>
  <c r="E25" i="24" l="1"/>
  <c r="F25" i="24" s="1"/>
  <c r="G25" i="24" s="1"/>
  <c r="H25" i="24" s="1"/>
  <c r="I25" i="24" s="1"/>
  <c r="J25" i="24" s="1"/>
  <c r="D28" i="24" s="1"/>
  <c r="X26" i="24" a="1"/>
  <c r="X26" i="24" s="1"/>
  <c r="X27" i="24" a="1"/>
  <c r="X27" i="24" s="1"/>
  <c r="L13" i="24"/>
  <c r="B22" i="24"/>
  <c r="Q15" i="24"/>
  <c r="B16" i="24"/>
  <c r="B19" i="24"/>
  <c r="Q14" i="24"/>
  <c r="M13" i="24"/>
  <c r="E28" i="24"/>
  <c r="F28" i="24" s="1"/>
  <c r="G28" i="24" s="1"/>
  <c r="H28" i="24" s="1"/>
  <c r="I28" i="24" s="1"/>
  <c r="J28" i="24" s="1"/>
  <c r="D31" i="24" s="1"/>
  <c r="F10" i="11"/>
  <c r="X30" i="24" l="1" a="1"/>
  <c r="X30" i="24" s="1"/>
  <c r="X29" i="24" a="1"/>
  <c r="X29" i="24" s="1"/>
  <c r="N13" i="24"/>
  <c r="Q21" i="24"/>
  <c r="Q20" i="24"/>
  <c r="Q18" i="24"/>
  <c r="Q17" i="24"/>
  <c r="Q23" i="24"/>
  <c r="Q24" i="24"/>
  <c r="E31" i="24"/>
  <c r="F31" i="24" s="1"/>
  <c r="G31" i="24" s="1"/>
  <c r="H31" i="24" s="1"/>
  <c r="I31" i="24" s="1"/>
  <c r="J31" i="24" s="1"/>
  <c r="D34" i="24" s="1"/>
  <c r="G10" i="11"/>
  <c r="F11" i="11"/>
  <c r="X32" i="24" l="1" a="1"/>
  <c r="X32" i="24" s="1"/>
  <c r="X33" i="24" a="1"/>
  <c r="X33" i="24" s="1"/>
  <c r="E34" i="24"/>
  <c r="H10" i="11"/>
  <c r="G11" i="11"/>
  <c r="F34" i="24" l="1"/>
  <c r="I10" i="11"/>
  <c r="I11" i="11" s="1"/>
  <c r="H11" i="11"/>
  <c r="G34" i="24" l="1"/>
  <c r="J10" i="11"/>
  <c r="H34" i="24" l="1"/>
  <c r="D13" i="11"/>
  <c r="J11" i="11"/>
  <c r="X15" i="11" l="1" a="1"/>
  <c r="X15" i="11" s="1"/>
  <c r="I34" i="24"/>
  <c r="X14" i="11" a="1"/>
  <c r="X14" i="11" s="1"/>
  <c r="E13" i="11"/>
  <c r="F13" i="11" s="1"/>
  <c r="G13" i="11" s="1"/>
  <c r="H13" i="11" s="1"/>
  <c r="I13" i="11" s="1"/>
  <c r="J13" i="11" s="1"/>
  <c r="D16" i="11" s="1"/>
  <c r="X17" i="11" l="1" a="1"/>
  <c r="X17" i="11" s="1"/>
  <c r="X18" i="11" a="1"/>
  <c r="X18" i="11" s="1"/>
  <c r="U15" i="11"/>
  <c r="T15" i="11" s="1"/>
  <c r="J34" i="24"/>
  <c r="B25" i="24"/>
  <c r="U14" i="11"/>
  <c r="T14" i="11" s="1"/>
  <c r="E16" i="11"/>
  <c r="F16" i="11" s="1"/>
  <c r="G16" i="11" s="1"/>
  <c r="H16" i="11" s="1"/>
  <c r="I16" i="11" s="1"/>
  <c r="J16" i="11" s="1"/>
  <c r="D19" i="11" s="1"/>
  <c r="U17" i="11" l="1"/>
  <c r="T17" i="11" s="1"/>
  <c r="U18" i="11"/>
  <c r="T18" i="11" s="1"/>
  <c r="M25" i="24"/>
  <c r="N25" i="24" s="1"/>
  <c r="B31" i="24"/>
  <c r="B28" i="24"/>
  <c r="Q27" i="24"/>
  <c r="Q26" i="24"/>
  <c r="B34" i="24"/>
  <c r="L25" i="24"/>
  <c r="D37" i="24"/>
  <c r="X36" i="24" a="1"/>
  <c r="X36" i="24" s="1"/>
  <c r="X35" i="24" a="1"/>
  <c r="X35" i="24" s="1"/>
  <c r="E19" i="11"/>
  <c r="Q35" i="24" l="1"/>
  <c r="Q36" i="24"/>
  <c r="X39" i="24" a="1"/>
  <c r="X39" i="24" s="1"/>
  <c r="X38" i="24" a="1"/>
  <c r="X38" i="24" s="1"/>
  <c r="E37" i="24"/>
  <c r="F37" i="24" s="1"/>
  <c r="G37" i="24" s="1"/>
  <c r="H37" i="24" s="1"/>
  <c r="I37" i="24" s="1"/>
  <c r="J37" i="24" s="1"/>
  <c r="D40" i="24" s="1"/>
  <c r="Q29" i="24"/>
  <c r="Q30" i="24"/>
  <c r="Q33" i="24"/>
  <c r="Q32" i="24"/>
  <c r="F19" i="11"/>
  <c r="X42" i="24" l="1" a="1"/>
  <c r="X42" i="24" s="1"/>
  <c r="X41" i="24" a="1"/>
  <c r="X41" i="24" s="1"/>
  <c r="E40" i="24"/>
  <c r="F40" i="24" s="1"/>
  <c r="G40" i="24" s="1"/>
  <c r="H40" i="24" s="1"/>
  <c r="I40" i="24" s="1"/>
  <c r="J40" i="24" s="1"/>
  <c r="D43" i="24" s="1"/>
  <c r="G19" i="11"/>
  <c r="H19" i="11" l="1"/>
  <c r="E43" i="24"/>
  <c r="I19" i="11" l="1"/>
  <c r="F43" i="24"/>
  <c r="J19" i="11" l="1"/>
  <c r="U20" i="11"/>
  <c r="G43" i="24"/>
  <c r="D22" i="11" l="1"/>
  <c r="X20" i="11" a="1"/>
  <c r="X20" i="11" s="1"/>
  <c r="T20" i="11" s="1"/>
  <c r="X21" i="11" a="1"/>
  <c r="X21" i="11" s="1"/>
  <c r="U21" i="11"/>
  <c r="H43" i="24"/>
  <c r="T21" i="11" l="1"/>
  <c r="E22" i="11"/>
  <c r="F22" i="11" s="1"/>
  <c r="G22" i="11" s="1"/>
  <c r="H22" i="11" s="1"/>
  <c r="I22" i="11" s="1"/>
  <c r="I43" i="24"/>
  <c r="J43" i="24" s="1"/>
  <c r="D46" i="24" s="1"/>
  <c r="X45" i="24" a="1"/>
  <c r="X45" i="24" s="1"/>
  <c r="X44" i="24" a="1"/>
  <c r="X44" i="24" s="1"/>
  <c r="X23" i="11" l="1" a="1"/>
  <c r="X23" i="11" s="1"/>
  <c r="X24" i="11" a="1"/>
  <c r="X24" i="11" s="1"/>
  <c r="X47" i="24" a="1"/>
  <c r="X47" i="24" s="1"/>
  <c r="X48" i="24" a="1"/>
  <c r="X48" i="24" s="1"/>
  <c r="E46" i="24"/>
  <c r="F46" i="24" s="1"/>
  <c r="G46" i="24" s="1"/>
  <c r="H46" i="24" s="1"/>
  <c r="I46" i="24" s="1"/>
  <c r="J46" i="24" s="1"/>
  <c r="J22" i="11"/>
  <c r="U24" i="11" s="1"/>
  <c r="T24" i="11" s="1"/>
  <c r="B13" i="11"/>
  <c r="O14" i="11" l="1"/>
  <c r="O15" i="11"/>
  <c r="U23" i="11"/>
  <c r="T23" i="11" s="1"/>
  <c r="O23" i="11" s="1"/>
  <c r="D49" i="24"/>
  <c r="B37" i="24"/>
  <c r="L13" i="11"/>
  <c r="M13" i="11"/>
  <c r="N13" i="11" s="1"/>
  <c r="B19" i="11"/>
  <c r="B16" i="11"/>
  <c r="B22" i="11"/>
  <c r="O24" i="11" s="1"/>
  <c r="D25" i="11"/>
  <c r="X27" i="11" l="1" a="1"/>
  <c r="X27" i="11" s="1"/>
  <c r="X26" i="11" a="1"/>
  <c r="X26" i="11" s="1"/>
  <c r="O17" i="11"/>
  <c r="O18" i="11"/>
  <c r="O20" i="11"/>
  <c r="O21" i="11"/>
  <c r="B43" i="24"/>
  <c r="Q38" i="24"/>
  <c r="B46" i="24"/>
  <c r="M37" i="24"/>
  <c r="B40" i="24"/>
  <c r="Q39" i="24"/>
  <c r="L37" i="24"/>
  <c r="N37" i="24"/>
  <c r="E49" i="24"/>
  <c r="F49" i="24" s="1"/>
  <c r="G49" i="24" s="1"/>
  <c r="H49" i="24" s="1"/>
  <c r="I49" i="24" s="1"/>
  <c r="J49" i="24" s="1"/>
  <c r="D52" i="24" s="1"/>
  <c r="X51" i="24" a="1"/>
  <c r="X51" i="24" s="1"/>
  <c r="E25" i="11"/>
  <c r="F25" i="11" s="1"/>
  <c r="G25" i="11" s="1"/>
  <c r="H25" i="11" s="1"/>
  <c r="I25" i="11" s="1"/>
  <c r="J25" i="11" s="1"/>
  <c r="D28" i="11" s="1"/>
  <c r="X30" i="11" l="1" a="1"/>
  <c r="X30" i="11" s="1"/>
  <c r="X29" i="11" a="1"/>
  <c r="X29" i="11" s="1"/>
  <c r="U26" i="11"/>
  <c r="T26" i="11" s="1"/>
  <c r="U27" i="11"/>
  <c r="T27" i="11" s="1"/>
  <c r="X53" i="24" a="1"/>
  <c r="X53" i="24" s="1"/>
  <c r="X54" i="24" a="1"/>
  <c r="X54" i="24" s="1"/>
  <c r="E52" i="24"/>
  <c r="F52" i="24" s="1"/>
  <c r="G52" i="24" s="1"/>
  <c r="H52" i="24" s="1"/>
  <c r="I52" i="24" s="1"/>
  <c r="J52" i="24" s="1"/>
  <c r="D55" i="24" s="1"/>
  <c r="Q42" i="24"/>
  <c r="Q41" i="24"/>
  <c r="Q47" i="24"/>
  <c r="Q48" i="24"/>
  <c r="X50" i="24" a="1"/>
  <c r="X50" i="24" s="1"/>
  <c r="Q45" i="24"/>
  <c r="Q44" i="24"/>
  <c r="E28" i="11"/>
  <c r="F28" i="11" s="1"/>
  <c r="G28" i="11" s="1"/>
  <c r="H28" i="11" s="1"/>
  <c r="I28" i="11" s="1"/>
  <c r="J28" i="11" s="1"/>
  <c r="D31" i="11" s="1"/>
  <c r="U29" i="11" l="1"/>
  <c r="T29" i="11" s="1"/>
  <c r="U30" i="11"/>
  <c r="T30" i="11" s="1"/>
  <c r="E55" i="24"/>
  <c r="E31" i="11"/>
  <c r="F55" i="24" l="1"/>
  <c r="F31" i="11"/>
  <c r="G55" i="24" l="1"/>
  <c r="G31" i="11"/>
  <c r="H55" i="24" l="1"/>
  <c r="H31" i="11"/>
  <c r="I55" i="24" l="1"/>
  <c r="I31" i="11"/>
  <c r="J55" i="24" l="1"/>
  <c r="J31" i="11"/>
  <c r="U33" i="11" l="1"/>
  <c r="U32" i="11"/>
  <c r="X32" i="11" a="1"/>
  <c r="X32" i="11" s="1"/>
  <c r="X33" i="11" a="1"/>
  <c r="X33" i="11" s="1"/>
  <c r="D58" i="24"/>
  <c r="X57" i="24" a="1"/>
  <c r="X57" i="24" s="1"/>
  <c r="X56" i="24" a="1"/>
  <c r="X56" i="24" s="1"/>
  <c r="D34" i="11"/>
  <c r="X36" i="11" l="1" a="1"/>
  <c r="X36" i="11" s="1"/>
  <c r="X35" i="11" a="1"/>
  <c r="X35" i="11" s="1"/>
  <c r="T32" i="11"/>
  <c r="T33" i="11"/>
  <c r="E58" i="24"/>
  <c r="F58" i="24" s="1"/>
  <c r="G58" i="24" s="1"/>
  <c r="H58" i="24" s="1"/>
  <c r="I58" i="24" s="1"/>
  <c r="J58" i="24" s="1"/>
  <c r="X59" i="24" a="1"/>
  <c r="X59" i="24" s="1"/>
  <c r="X60" i="24" a="1"/>
  <c r="X60" i="24" s="1"/>
  <c r="E34" i="11"/>
  <c r="F34" i="11" s="1"/>
  <c r="G34" i="11" s="1"/>
  <c r="H34" i="11" s="1"/>
  <c r="I34" i="11" s="1"/>
  <c r="J34" i="11" s="1"/>
  <c r="U36" i="11" l="1"/>
  <c r="T36" i="11" s="1"/>
  <c r="U35" i="11"/>
  <c r="T35" i="11" s="1"/>
  <c r="D61" i="24"/>
  <c r="B49" i="24"/>
  <c r="D37" i="11"/>
  <c r="B25" i="11"/>
  <c r="O27" i="11" l="1"/>
  <c r="O26" i="11"/>
  <c r="X39" i="11" a="1"/>
  <c r="X39" i="11" s="1"/>
  <c r="X38" i="11" a="1"/>
  <c r="X38" i="11" s="1"/>
  <c r="O36" i="11"/>
  <c r="B58" i="24"/>
  <c r="Q51" i="24"/>
  <c r="L49" i="24"/>
  <c r="B55" i="24"/>
  <c r="B52" i="24"/>
  <c r="M49" i="24"/>
  <c r="Q50" i="24"/>
  <c r="N49" i="24"/>
  <c r="E61" i="24"/>
  <c r="F61" i="24" s="1"/>
  <c r="G61" i="24" s="1"/>
  <c r="H61" i="24" s="1"/>
  <c r="I61" i="24" s="1"/>
  <c r="J61" i="24" s="1"/>
  <c r="D64" i="24" s="1"/>
  <c r="B34" i="11"/>
  <c r="O35" i="11" s="1"/>
  <c r="B28" i="11"/>
  <c r="B31" i="11"/>
  <c r="L25" i="11"/>
  <c r="M25" i="11"/>
  <c r="N25" i="11" s="1"/>
  <c r="E37" i="11"/>
  <c r="F37" i="11" s="1"/>
  <c r="G37" i="11" s="1"/>
  <c r="H37" i="11" s="1"/>
  <c r="I37" i="11" s="1"/>
  <c r="J37" i="11" s="1"/>
  <c r="D40" i="11" s="1"/>
  <c r="O33" i="11" l="1"/>
  <c r="O32" i="11"/>
  <c r="O30" i="11"/>
  <c r="O29" i="11"/>
  <c r="U38" i="11"/>
  <c r="T38" i="11" s="1"/>
  <c r="U39" i="11"/>
  <c r="T39" i="11" s="1"/>
  <c r="X66" i="24" a="1"/>
  <c r="X66" i="24" s="1"/>
  <c r="X65" i="24" a="1"/>
  <c r="X65" i="24" s="1"/>
  <c r="E64" i="24"/>
  <c r="F64" i="24" s="1"/>
  <c r="G64" i="24" s="1"/>
  <c r="H64" i="24" s="1"/>
  <c r="I64" i="24" s="1"/>
  <c r="J64" i="24" s="1"/>
  <c r="D67" i="24" s="1"/>
  <c r="Q54" i="24"/>
  <c r="Q53" i="24"/>
  <c r="Q56" i="24"/>
  <c r="Q57" i="24"/>
  <c r="X63" i="24" a="1"/>
  <c r="X63" i="24" s="1"/>
  <c r="X62" i="24" a="1"/>
  <c r="X62" i="24" s="1"/>
  <c r="Q59" i="24"/>
  <c r="Q60" i="24"/>
  <c r="E40" i="11"/>
  <c r="E67" i="24" l="1"/>
  <c r="F40" i="11"/>
  <c r="F67" i="24" l="1"/>
  <c r="G40" i="11"/>
  <c r="G67" i="24" l="1"/>
  <c r="H40" i="11"/>
  <c r="H67" i="24" l="1"/>
  <c r="I40" i="11"/>
  <c r="I67" i="24" l="1"/>
  <c r="J40" i="11"/>
  <c r="U41" i="11" l="1"/>
  <c r="X41" i="11" a="1"/>
  <c r="X41" i="11" s="1"/>
  <c r="X42" i="11" a="1"/>
  <c r="X42" i="11" s="1"/>
  <c r="U42" i="11"/>
  <c r="J67" i="24"/>
  <c r="D43" i="11"/>
  <c r="X45" i="11" l="1" a="1"/>
  <c r="X45" i="11" s="1"/>
  <c r="X44" i="11" a="1"/>
  <c r="X44" i="11" s="1"/>
  <c r="T42" i="11"/>
  <c r="T41" i="11"/>
  <c r="D70" i="24"/>
  <c r="X69" i="24" a="1"/>
  <c r="X69" i="24" s="1"/>
  <c r="X68" i="24" a="1"/>
  <c r="X68" i="24" s="1"/>
  <c r="E43" i="11"/>
  <c r="F43" i="11" s="1"/>
  <c r="G43" i="11" s="1"/>
  <c r="H43" i="11" s="1"/>
  <c r="I43" i="11" s="1"/>
  <c r="J43" i="11" s="1"/>
  <c r="D46" i="11" s="1"/>
  <c r="X48" i="11" l="1" a="1"/>
  <c r="X48" i="11" s="1"/>
  <c r="X47" i="11" a="1"/>
  <c r="X47" i="11" s="1"/>
  <c r="U44" i="11"/>
  <c r="T44" i="11" s="1"/>
  <c r="U45" i="11"/>
  <c r="T45" i="11" s="1"/>
  <c r="X71" i="24" a="1"/>
  <c r="X71" i="24" s="1"/>
  <c r="X72" i="24" a="1"/>
  <c r="X72" i="24" s="1"/>
  <c r="E70" i="24"/>
  <c r="F70" i="24" s="1"/>
  <c r="G70" i="24" s="1"/>
  <c r="H70" i="24" s="1"/>
  <c r="I70" i="24" s="1"/>
  <c r="J70" i="24" s="1"/>
  <c r="E46" i="11"/>
  <c r="F46" i="11" s="1"/>
  <c r="G46" i="11" s="1"/>
  <c r="H46" i="11" s="1"/>
  <c r="I46" i="11" s="1"/>
  <c r="J46" i="11" s="1"/>
  <c r="U47" i="11" l="1"/>
  <c r="T47" i="11" s="1"/>
  <c r="U48" i="11"/>
  <c r="T48" i="11" s="1"/>
  <c r="D73" i="24"/>
  <c r="B61" i="24"/>
  <c r="D49" i="11"/>
  <c r="B37" i="11"/>
  <c r="O38" i="11" l="1"/>
  <c r="O39" i="11"/>
  <c r="Q62" i="24"/>
  <c r="Q63" i="24"/>
  <c r="B64" i="24"/>
  <c r="B67" i="24"/>
  <c r="L61" i="24"/>
  <c r="N61" i="24" s="1"/>
  <c r="B70" i="24"/>
  <c r="M61" i="24"/>
  <c r="X74" i="24" a="1"/>
  <c r="X74" i="24" s="1"/>
  <c r="X75" i="24" a="1"/>
  <c r="X75" i="24" s="1"/>
  <c r="E73" i="24"/>
  <c r="F73" i="24" s="1"/>
  <c r="G73" i="24" s="1"/>
  <c r="H73" i="24" s="1"/>
  <c r="I73" i="24" s="1"/>
  <c r="J73" i="24" s="1"/>
  <c r="D76" i="24" s="1"/>
  <c r="B40" i="11"/>
  <c r="L37" i="11"/>
  <c r="B43" i="11"/>
  <c r="M37" i="11"/>
  <c r="B46" i="11"/>
  <c r="O48" i="11" s="1"/>
  <c r="E49" i="11"/>
  <c r="F49" i="11" s="1"/>
  <c r="G49" i="11" s="1"/>
  <c r="H49" i="11" s="1"/>
  <c r="I49" i="11" s="1"/>
  <c r="J49" i="11" s="1"/>
  <c r="D52" i="11" s="1"/>
  <c r="O45" i="11" l="1"/>
  <c r="O44" i="11"/>
  <c r="O47" i="11"/>
  <c r="O42" i="11"/>
  <c r="O41" i="11"/>
  <c r="U50" i="11"/>
  <c r="X50" i="11" a="1"/>
  <c r="X50" i="11" s="1"/>
  <c r="X51" i="11" a="1"/>
  <c r="X51" i="11" s="1"/>
  <c r="U51" i="11"/>
  <c r="Q72" i="24"/>
  <c r="Q71" i="24"/>
  <c r="Q68" i="24"/>
  <c r="Q69" i="24"/>
  <c r="Q65" i="24"/>
  <c r="Q66" i="24"/>
  <c r="E76" i="24"/>
  <c r="N37" i="11"/>
  <c r="E52" i="11"/>
  <c r="T50" i="11" l="1"/>
  <c r="T51" i="11"/>
  <c r="F76" i="24"/>
  <c r="F52" i="11"/>
  <c r="G52" i="11" l="1"/>
  <c r="G76" i="24"/>
  <c r="H52" i="11" l="1"/>
  <c r="H76" i="24"/>
  <c r="I52" i="11" l="1"/>
  <c r="I76" i="24"/>
  <c r="J52" i="11" l="1"/>
  <c r="U53" i="11" s="1"/>
  <c r="J76" i="24"/>
  <c r="X78" i="24" a="1"/>
  <c r="X78" i="24" s="1"/>
  <c r="Q164" i="24"/>
  <c r="D55" i="11" l="1"/>
  <c r="X53" i="11" a="1"/>
  <c r="X53" i="11" s="1"/>
  <c r="T53" i="11" s="1"/>
  <c r="X54" i="11" a="1"/>
  <c r="X54" i="11" s="1"/>
  <c r="U54" i="11"/>
  <c r="D79" i="24"/>
  <c r="X77" i="24" a="1"/>
  <c r="X77" i="24" s="1"/>
  <c r="X56" i="11" l="1" a="1"/>
  <c r="X56" i="11" s="1"/>
  <c r="X57" i="11" a="1"/>
  <c r="X57" i="11" s="1"/>
  <c r="E55" i="11"/>
  <c r="F55" i="11" s="1"/>
  <c r="G55" i="11" s="1"/>
  <c r="H55" i="11" s="1"/>
  <c r="I55" i="11" s="1"/>
  <c r="T54" i="11"/>
  <c r="X81" i="24" a="1"/>
  <c r="X81" i="24" s="1"/>
  <c r="X80" i="24" a="1"/>
  <c r="X80" i="24" s="1"/>
  <c r="T80" i="24" s="1"/>
  <c r="E79" i="24"/>
  <c r="F79" i="24" s="1"/>
  <c r="G79" i="24" s="1"/>
  <c r="H79" i="24" s="1"/>
  <c r="I79" i="24" s="1"/>
  <c r="J79" i="24" s="1"/>
  <c r="D82" i="24" s="1"/>
  <c r="J55" i="11"/>
  <c r="U57" i="11" l="1"/>
  <c r="T57" i="11" s="1"/>
  <c r="U56" i="11"/>
  <c r="T56" i="11" s="1"/>
  <c r="X83" i="24" a="1"/>
  <c r="X83" i="24" s="1"/>
  <c r="X84" i="24" a="1"/>
  <c r="X84" i="24" s="1"/>
  <c r="E82" i="24"/>
  <c r="F82" i="24" s="1"/>
  <c r="G82" i="24" s="1"/>
  <c r="H82" i="24" s="1"/>
  <c r="I82" i="24" s="1"/>
  <c r="J82" i="24" s="1"/>
  <c r="D58" i="11"/>
  <c r="X60" i="11" l="1" a="1"/>
  <c r="X60" i="11" s="1"/>
  <c r="X59" i="11" a="1"/>
  <c r="X59" i="11" s="1"/>
  <c r="D85" i="24"/>
  <c r="B73" i="24"/>
  <c r="E58" i="11"/>
  <c r="F58" i="11" s="1"/>
  <c r="G58" i="11" s="1"/>
  <c r="H58" i="11" s="1"/>
  <c r="I58" i="11" s="1"/>
  <c r="J58" i="11" s="1"/>
  <c r="U59" i="11" l="1"/>
  <c r="T59" i="11" s="1"/>
  <c r="U60" i="11"/>
  <c r="T60" i="11" s="1"/>
  <c r="O75" i="24"/>
  <c r="O74" i="24"/>
  <c r="Q74" i="24" s="1"/>
  <c r="L73" i="24"/>
  <c r="B76" i="24"/>
  <c r="B79" i="24"/>
  <c r="B82" i="24"/>
  <c r="M73" i="24"/>
  <c r="Q75" i="24"/>
  <c r="E85" i="24"/>
  <c r="F85" i="24" s="1"/>
  <c r="G85" i="24" s="1"/>
  <c r="H85" i="24" s="1"/>
  <c r="I85" i="24" s="1"/>
  <c r="J85" i="24" s="1"/>
  <c r="D88" i="24" s="1"/>
  <c r="X87" i="24" a="1"/>
  <c r="X87" i="24" s="1"/>
  <c r="X86" i="24" a="1"/>
  <c r="X86" i="24" s="1"/>
  <c r="D61" i="11"/>
  <c r="B49" i="11"/>
  <c r="U62" i="11" l="1"/>
  <c r="X63" i="11" a="1"/>
  <c r="X63" i="11" s="1"/>
  <c r="X62" i="11" a="1"/>
  <c r="X62" i="11" s="1"/>
  <c r="O51" i="11"/>
  <c r="O50" i="11"/>
  <c r="O83" i="24"/>
  <c r="O84" i="24"/>
  <c r="O81" i="24"/>
  <c r="O80" i="24"/>
  <c r="O78" i="24"/>
  <c r="Q78" i="24" s="1"/>
  <c r="O77" i="24"/>
  <c r="Q77" i="24" s="1"/>
  <c r="N73" i="24"/>
  <c r="Q83" i="24"/>
  <c r="Q84" i="24"/>
  <c r="Q81" i="24"/>
  <c r="Q80" i="24"/>
  <c r="E88" i="24"/>
  <c r="E61" i="11"/>
  <c r="F61" i="11" s="1"/>
  <c r="G61" i="11" s="1"/>
  <c r="H61" i="11" s="1"/>
  <c r="I61" i="11" s="1"/>
  <c r="J61" i="11" s="1"/>
  <c r="D64" i="11" s="1"/>
  <c r="L49" i="11"/>
  <c r="B55" i="11"/>
  <c r="B58" i="11"/>
  <c r="O59" i="11" s="1"/>
  <c r="M49" i="11"/>
  <c r="N49" i="11" s="1"/>
  <c r="B52" i="11"/>
  <c r="O53" i="11" l="1"/>
  <c r="O54" i="11"/>
  <c r="O56" i="11"/>
  <c r="O57" i="11"/>
  <c r="O60" i="11"/>
  <c r="U63" i="11"/>
  <c r="T63" i="11" s="1"/>
  <c r="T62" i="11"/>
  <c r="O169" i="24"/>
  <c r="X90" i="24" a="1"/>
  <c r="X90" i="24" s="1"/>
  <c r="F88" i="24"/>
  <c r="G88" i="24" s="1"/>
  <c r="H88" i="24" s="1"/>
  <c r="I88" i="24" s="1"/>
  <c r="J88" i="24" s="1"/>
  <c r="D91" i="24" s="1"/>
  <c r="X89" i="24" a="1"/>
  <c r="X89" i="24" s="1"/>
  <c r="E64" i="11"/>
  <c r="E91" i="24" l="1"/>
  <c r="F64" i="11"/>
  <c r="F91" i="24" l="1"/>
  <c r="G64" i="11"/>
  <c r="G91" i="24" l="1"/>
  <c r="H64" i="11"/>
  <c r="H91" i="24" l="1"/>
  <c r="I64" i="11"/>
  <c r="Q164" i="11"/>
  <c r="O169" i="11" s="1"/>
  <c r="I91" i="24" l="1"/>
  <c r="J64" i="11"/>
  <c r="X66" i="11" l="1" a="1"/>
  <c r="X66" i="11" s="1"/>
  <c r="X65" i="11" a="1"/>
  <c r="X65" i="11" s="1"/>
  <c r="U66" i="11"/>
  <c r="U65" i="11"/>
  <c r="J91" i="24"/>
  <c r="D67" i="11"/>
  <c r="X68" i="11" l="1" a="1"/>
  <c r="X68" i="11" s="1"/>
  <c r="X69" i="11" a="1"/>
  <c r="X69" i="11" s="1"/>
  <c r="T65" i="11"/>
  <c r="T66" i="11"/>
  <c r="D94" i="24"/>
  <c r="X92" i="24" a="1"/>
  <c r="X92" i="24" s="1"/>
  <c r="X93" i="24" a="1"/>
  <c r="X93" i="24" s="1"/>
  <c r="E67" i="11"/>
  <c r="F67" i="11" s="1"/>
  <c r="G67" i="11" s="1"/>
  <c r="H67" i="11" s="1"/>
  <c r="I67" i="11" s="1"/>
  <c r="J67" i="11" s="1"/>
  <c r="D70" i="11" s="1"/>
  <c r="X72" i="11" l="1" a="1"/>
  <c r="X72" i="11" s="1"/>
  <c r="X71" i="11" a="1"/>
  <c r="X71" i="11" s="1"/>
  <c r="U68" i="11"/>
  <c r="T68" i="11" s="1"/>
  <c r="U69" i="11"/>
  <c r="T69" i="11" s="1"/>
  <c r="X95" i="24" a="1"/>
  <c r="X95" i="24" s="1"/>
  <c r="X96" i="24" a="1"/>
  <c r="X96" i="24" s="1"/>
  <c r="E94" i="24"/>
  <c r="F94" i="24" s="1"/>
  <c r="G94" i="24" s="1"/>
  <c r="H94" i="24" s="1"/>
  <c r="I94" i="24" s="1"/>
  <c r="J94" i="24" s="1"/>
  <c r="E70" i="11"/>
  <c r="F70" i="11" s="1"/>
  <c r="G70" i="11" s="1"/>
  <c r="H70" i="11" s="1"/>
  <c r="I70" i="11" s="1"/>
  <c r="J70" i="11" s="1"/>
  <c r="U72" i="11" l="1"/>
  <c r="T72" i="11" s="1"/>
  <c r="U71" i="11"/>
  <c r="T71" i="11" s="1"/>
  <c r="D97" i="24"/>
  <c r="E97" i="24" s="1"/>
  <c r="F97" i="24" s="1"/>
  <c r="G97" i="24" s="1"/>
  <c r="H97" i="24" s="1"/>
  <c r="I97" i="24" s="1"/>
  <c r="J97" i="24" s="1"/>
  <c r="D100" i="24" s="1"/>
  <c r="E100" i="24" s="1"/>
  <c r="F100" i="24" s="1"/>
  <c r="G100" i="24" s="1"/>
  <c r="H100" i="24" s="1"/>
  <c r="I100" i="24" s="1"/>
  <c r="J100" i="24" s="1"/>
  <c r="D103" i="24" s="1"/>
  <c r="E103" i="24" s="1"/>
  <c r="F103" i="24" s="1"/>
  <c r="G103" i="24" s="1"/>
  <c r="H103" i="24" s="1"/>
  <c r="I103" i="24" s="1"/>
  <c r="J103" i="24" s="1"/>
  <c r="D106" i="24" s="1"/>
  <c r="E106" i="24" s="1"/>
  <c r="F106" i="24" s="1"/>
  <c r="G106" i="24" s="1"/>
  <c r="H106" i="24" s="1"/>
  <c r="I106" i="24" s="1"/>
  <c r="J106" i="24" s="1"/>
  <c r="D109" i="24" s="1"/>
  <c r="E109" i="24" s="1"/>
  <c r="F109" i="24" s="1"/>
  <c r="G109" i="24" s="1"/>
  <c r="H109" i="24" s="1"/>
  <c r="I109" i="24" s="1"/>
  <c r="J109" i="24" s="1"/>
  <c r="D112" i="24" s="1"/>
  <c r="E112" i="24" s="1"/>
  <c r="F112" i="24" s="1"/>
  <c r="G112" i="24" s="1"/>
  <c r="H112" i="24" s="1"/>
  <c r="I112" i="24" s="1"/>
  <c r="J112" i="24" s="1"/>
  <c r="D115" i="24" s="1"/>
  <c r="E115" i="24" s="1"/>
  <c r="F115" i="24" s="1"/>
  <c r="G115" i="24" s="1"/>
  <c r="H115" i="24" s="1"/>
  <c r="I115" i="24" s="1"/>
  <c r="J115" i="24" s="1"/>
  <c r="D118" i="24" s="1"/>
  <c r="E118" i="24" s="1"/>
  <c r="F118" i="24" s="1"/>
  <c r="G118" i="24" s="1"/>
  <c r="H118" i="24" s="1"/>
  <c r="I118" i="24" s="1"/>
  <c r="J118" i="24" s="1"/>
  <c r="D121" i="24" s="1"/>
  <c r="E121" i="24" s="1"/>
  <c r="F121" i="24" s="1"/>
  <c r="G121" i="24" s="1"/>
  <c r="H121" i="24" s="1"/>
  <c r="I121" i="24" s="1"/>
  <c r="J121" i="24" s="1"/>
  <c r="D124" i="24" s="1"/>
  <c r="E124" i="24" s="1"/>
  <c r="F124" i="24" s="1"/>
  <c r="G124" i="24" s="1"/>
  <c r="H124" i="24" s="1"/>
  <c r="I124" i="24" s="1"/>
  <c r="J124" i="24" s="1"/>
  <c r="D127" i="24" s="1"/>
  <c r="E127" i="24" s="1"/>
  <c r="F127" i="24" s="1"/>
  <c r="G127" i="24" s="1"/>
  <c r="H127" i="24" s="1"/>
  <c r="I127" i="24" s="1"/>
  <c r="J127" i="24" s="1"/>
  <c r="D130" i="24" s="1"/>
  <c r="E130" i="24" s="1"/>
  <c r="F130" i="24" s="1"/>
  <c r="G130" i="24" s="1"/>
  <c r="H130" i="24" s="1"/>
  <c r="I130" i="24" s="1"/>
  <c r="J130" i="24" s="1"/>
  <c r="D133" i="24" s="1"/>
  <c r="E133" i="24" s="1"/>
  <c r="F133" i="24" s="1"/>
  <c r="G133" i="24" s="1"/>
  <c r="H133" i="24" s="1"/>
  <c r="I133" i="24" s="1"/>
  <c r="J133" i="24" s="1"/>
  <c r="D136" i="24" s="1"/>
  <c r="E136" i="24" s="1"/>
  <c r="F136" i="24" s="1"/>
  <c r="G136" i="24" s="1"/>
  <c r="H136" i="24" s="1"/>
  <c r="I136" i="24" s="1"/>
  <c r="J136" i="24" s="1"/>
  <c r="D139" i="24" s="1"/>
  <c r="E139" i="24" s="1"/>
  <c r="F139" i="24" s="1"/>
  <c r="G139" i="24" s="1"/>
  <c r="H139" i="24" s="1"/>
  <c r="I139" i="24" s="1"/>
  <c r="J139" i="24" s="1"/>
  <c r="D142" i="24" s="1"/>
  <c r="E142" i="24" s="1"/>
  <c r="F142" i="24" s="1"/>
  <c r="G142" i="24" s="1"/>
  <c r="H142" i="24" s="1"/>
  <c r="I142" i="24" s="1"/>
  <c r="J142" i="24" s="1"/>
  <c r="D145" i="24" s="1"/>
  <c r="E145" i="24" s="1"/>
  <c r="F145" i="24" s="1"/>
  <c r="G145" i="24" s="1"/>
  <c r="H145" i="24" s="1"/>
  <c r="I145" i="24" s="1"/>
  <c r="J145" i="24" s="1"/>
  <c r="D148" i="24" s="1"/>
  <c r="E148" i="24" s="1"/>
  <c r="F148" i="24" s="1"/>
  <c r="G148" i="24" s="1"/>
  <c r="H148" i="24" s="1"/>
  <c r="I148" i="24" s="1"/>
  <c r="J148" i="24" s="1"/>
  <c r="D151" i="24" s="1"/>
  <c r="E151" i="24" s="1"/>
  <c r="F151" i="24" s="1"/>
  <c r="G151" i="24" s="1"/>
  <c r="H151" i="24" s="1"/>
  <c r="I151" i="24" s="1"/>
  <c r="J151" i="24" s="1"/>
  <c r="D154" i="24" s="1"/>
  <c r="E154" i="24" s="1"/>
  <c r="F154" i="24" s="1"/>
  <c r="G154" i="24" s="1"/>
  <c r="H154" i="24" s="1"/>
  <c r="I154" i="24" s="1"/>
  <c r="J154" i="24" s="1"/>
  <c r="D157" i="24" s="1"/>
  <c r="E157" i="24" s="1"/>
  <c r="F157" i="24" s="1"/>
  <c r="G157" i="24" s="1"/>
  <c r="H157" i="24" s="1"/>
  <c r="I157" i="24" s="1"/>
  <c r="J157" i="24" s="1"/>
  <c r="D160" i="24" s="1"/>
  <c r="E160" i="24" s="1"/>
  <c r="F160" i="24" s="1"/>
  <c r="G160" i="24" s="1"/>
  <c r="H160" i="24" s="1"/>
  <c r="I160" i="24" s="1"/>
  <c r="J160" i="24" s="1"/>
  <c r="D163" i="24" s="1"/>
  <c r="E163" i="24" s="1"/>
  <c r="F163" i="24" s="1"/>
  <c r="G163" i="24" s="1"/>
  <c r="H163" i="24" s="1"/>
  <c r="I163" i="24" s="1"/>
  <c r="J163" i="24" s="1"/>
  <c r="D166" i="24" s="1"/>
  <c r="E166" i="24" s="1"/>
  <c r="F166" i="24" s="1"/>
  <c r="G166" i="24" s="1"/>
  <c r="H166" i="24" s="1"/>
  <c r="I166" i="24" s="1"/>
  <c r="J166" i="24" s="1"/>
  <c r="B85" i="24"/>
  <c r="D73" i="11"/>
  <c r="B61" i="11"/>
  <c r="O62" i="11" l="1"/>
  <c r="O63" i="11"/>
  <c r="X75" i="11" a="1"/>
  <c r="X75" i="11" s="1"/>
  <c r="X74" i="11" a="1"/>
  <c r="X74" i="11" s="1"/>
  <c r="O72" i="11"/>
  <c r="O87" i="24"/>
  <c r="O86" i="24"/>
  <c r="B94" i="24"/>
  <c r="N85" i="24"/>
  <c r="B88" i="24"/>
  <c r="B97" i="24"/>
  <c r="L85" i="24"/>
  <c r="B91" i="24"/>
  <c r="M85" i="24"/>
  <c r="B64" i="11"/>
  <c r="B70" i="11"/>
  <c r="O71" i="11" s="1"/>
  <c r="L61" i="11"/>
  <c r="M61" i="11"/>
  <c r="B67" i="11"/>
  <c r="E73" i="11"/>
  <c r="F73" i="11" s="1"/>
  <c r="G73" i="11" s="1"/>
  <c r="H73" i="11" s="1"/>
  <c r="I73" i="11" s="1"/>
  <c r="J73" i="11" s="1"/>
  <c r="D76" i="11" s="1"/>
  <c r="O69" i="11" l="1"/>
  <c r="O68" i="11"/>
  <c r="O65" i="11"/>
  <c r="O66" i="11"/>
  <c r="U75" i="11"/>
  <c r="T75" i="11" s="1"/>
  <c r="U74" i="11"/>
  <c r="T74" i="11" s="1"/>
  <c r="O90" i="24"/>
  <c r="O89" i="24"/>
  <c r="O96" i="24"/>
  <c r="O95" i="24"/>
  <c r="O93" i="24"/>
  <c r="O92" i="24"/>
  <c r="B100" i="24"/>
  <c r="N97" i="24"/>
  <c r="B109" i="24"/>
  <c r="B103" i="24"/>
  <c r="L97" i="24"/>
  <c r="O98" i="24"/>
  <c r="O99" i="24"/>
  <c r="M97" i="24"/>
  <c r="B106" i="24"/>
  <c r="N61" i="11"/>
  <c r="E76" i="11"/>
  <c r="O105" i="24" l="1"/>
  <c r="O104" i="24"/>
  <c r="B121" i="24"/>
  <c r="O111" i="24"/>
  <c r="O110" i="24"/>
  <c r="L109" i="24"/>
  <c r="B112" i="24"/>
  <c r="N109" i="24"/>
  <c r="B115" i="24"/>
  <c r="B118" i="24"/>
  <c r="M109" i="24"/>
  <c r="O101" i="24"/>
  <c r="O102" i="24"/>
  <c r="O108" i="24"/>
  <c r="O107" i="24"/>
  <c r="F76" i="11"/>
  <c r="O113" i="24" l="1"/>
  <c r="O114" i="24"/>
  <c r="O120" i="24"/>
  <c r="O119" i="24"/>
  <c r="B124" i="24"/>
  <c r="L121" i="24"/>
  <c r="N121" i="24"/>
  <c r="O122" i="24"/>
  <c r="B130" i="24"/>
  <c r="B127" i="24"/>
  <c r="B133" i="24"/>
  <c r="M121" i="24"/>
  <c r="O123" i="24"/>
  <c r="O117" i="24"/>
  <c r="O116" i="24"/>
  <c r="G76" i="11"/>
  <c r="O126" i="24" l="1"/>
  <c r="O125" i="24"/>
  <c r="B139" i="24"/>
  <c r="B145" i="24"/>
  <c r="B142" i="24"/>
  <c r="N133" i="24"/>
  <c r="B136" i="24"/>
  <c r="L133" i="24"/>
  <c r="M133" i="24"/>
  <c r="O135" i="24"/>
  <c r="O134" i="24"/>
  <c r="O131" i="24"/>
  <c r="O132" i="24"/>
  <c r="O128" i="24"/>
  <c r="O129" i="24"/>
  <c r="H76" i="11"/>
  <c r="B154" i="24" l="1"/>
  <c r="L145" i="24"/>
  <c r="N145" i="24"/>
  <c r="O147" i="24"/>
  <c r="B151" i="24"/>
  <c r="B148" i="24"/>
  <c r="B157" i="24"/>
  <c r="O146" i="24"/>
  <c r="M145" i="24"/>
  <c r="O141" i="24"/>
  <c r="O140" i="24"/>
  <c r="O144" i="24"/>
  <c r="O143" i="24"/>
  <c r="O138" i="24"/>
  <c r="O137" i="24"/>
  <c r="I76" i="11"/>
  <c r="B166" i="24" l="1"/>
  <c r="B163" i="24"/>
  <c r="B160" i="24"/>
  <c r="N157" i="24"/>
  <c r="L169" i="24" s="1"/>
  <c r="L157" i="24"/>
  <c r="M157" i="24"/>
  <c r="O159" i="24"/>
  <c r="O158" i="24"/>
  <c r="O153" i="24"/>
  <c r="O152" i="24"/>
  <c r="O150" i="24"/>
  <c r="O149" i="24"/>
  <c r="O155" i="24"/>
  <c r="O156" i="24"/>
  <c r="J76" i="11"/>
  <c r="X78" i="11" l="1" a="1"/>
  <c r="X78" i="11" s="1"/>
  <c r="X77" i="11" a="1"/>
  <c r="X77" i="11" s="1"/>
  <c r="U78" i="11"/>
  <c r="U77" i="11"/>
  <c r="L170" i="24"/>
  <c r="L171" i="24"/>
  <c r="O170" i="24"/>
  <c r="O162" i="24"/>
  <c r="O161" i="24"/>
  <c r="O164" i="24"/>
  <c r="O165" i="24"/>
  <c r="O168" i="24"/>
  <c r="O167" i="24"/>
  <c r="D79" i="11"/>
  <c r="X80" i="11" l="1" a="1"/>
  <c r="X80" i="11" s="1"/>
  <c r="X81" i="11" a="1"/>
  <c r="X81" i="11" s="1"/>
  <c r="T77" i="11"/>
  <c r="T78" i="11"/>
  <c r="E79" i="11"/>
  <c r="F79" i="11" s="1"/>
  <c r="G79" i="11" s="1"/>
  <c r="H79" i="11" s="1"/>
  <c r="I79" i="11" s="1"/>
  <c r="J79" i="11" s="1"/>
  <c r="D82" i="11" s="1"/>
  <c r="X84" i="11" l="1" a="1"/>
  <c r="X84" i="11" s="1"/>
  <c r="X83" i="11" a="1"/>
  <c r="X83" i="11" s="1"/>
  <c r="U81" i="11"/>
  <c r="T81" i="11" s="1"/>
  <c r="U80" i="11"/>
  <c r="T80" i="11" s="1"/>
  <c r="E82" i="11"/>
  <c r="F82" i="11" s="1"/>
  <c r="G82" i="11" s="1"/>
  <c r="H82" i="11" s="1"/>
  <c r="I82" i="11" s="1"/>
  <c r="J82" i="11" s="1"/>
  <c r="U84" i="11" l="1"/>
  <c r="T84" i="11" s="1"/>
  <c r="U83" i="11"/>
  <c r="T83" i="11" s="1"/>
  <c r="D85" i="11"/>
  <c r="B73" i="11"/>
  <c r="O75" i="11" l="1"/>
  <c r="O74" i="11"/>
  <c r="X86" i="11" a="1"/>
  <c r="X86" i="11" s="1"/>
  <c r="X87" i="11" a="1"/>
  <c r="X87" i="11" s="1"/>
  <c r="U86" i="11"/>
  <c r="B79" i="11"/>
  <c r="M73" i="11"/>
  <c r="B82" i="11"/>
  <c r="O83" i="11" s="1"/>
  <c r="L73" i="11"/>
  <c r="B76" i="11"/>
  <c r="E85" i="11"/>
  <c r="F85" i="11" s="1"/>
  <c r="G85" i="11" s="1"/>
  <c r="H85" i="11" s="1"/>
  <c r="I85" i="11" s="1"/>
  <c r="J85" i="11" s="1"/>
  <c r="D88" i="11" s="1"/>
  <c r="O80" i="11" l="1"/>
  <c r="O81" i="11"/>
  <c r="O84" i="11"/>
  <c r="T86" i="11"/>
  <c r="U87" i="11"/>
  <c r="T87" i="11" s="1"/>
  <c r="O78" i="11"/>
  <c r="O77" i="11"/>
  <c r="N73" i="11"/>
  <c r="E88" i="11"/>
  <c r="F88" i="11" l="1"/>
  <c r="G88" i="11" l="1"/>
  <c r="H88" i="11" l="1"/>
  <c r="I88" i="11" l="1"/>
  <c r="J88" i="11" l="1"/>
  <c r="U89" i="11" l="1"/>
  <c r="U90" i="11"/>
  <c r="X90" i="11" a="1"/>
  <c r="X90" i="11" s="1"/>
  <c r="X89" i="11" a="1"/>
  <c r="X89" i="11" s="1"/>
  <c r="T89" i="11" s="1"/>
  <c r="D91" i="11"/>
  <c r="X92" i="11" l="1" a="1"/>
  <c r="X92" i="11" s="1"/>
  <c r="X93" i="11" a="1"/>
  <c r="X93" i="11" s="1"/>
  <c r="T90" i="11"/>
  <c r="E91" i="11"/>
  <c r="F91" i="11" s="1"/>
  <c r="G91" i="11" s="1"/>
  <c r="H91" i="11" s="1"/>
  <c r="I91" i="11" s="1"/>
  <c r="J91" i="11" s="1"/>
  <c r="D94" i="11" s="1"/>
  <c r="X96" i="11" l="1" a="1"/>
  <c r="X96" i="11" s="1"/>
  <c r="X95" i="11" a="1"/>
  <c r="X95" i="11" s="1"/>
  <c r="U93" i="11"/>
  <c r="T93" i="11" s="1"/>
  <c r="U92" i="11"/>
  <c r="T92" i="11" s="1"/>
  <c r="E94" i="11"/>
  <c r="F94" i="11" s="1"/>
  <c r="G94" i="11" s="1"/>
  <c r="H94" i="11" s="1"/>
  <c r="I94" i="11" s="1"/>
  <c r="J94" i="11" s="1"/>
  <c r="U96" i="11" l="1"/>
  <c r="T96" i="11" s="1"/>
  <c r="U95" i="11"/>
  <c r="T95" i="11" s="1"/>
  <c r="D97" i="11"/>
  <c r="B85" i="11"/>
  <c r="O87" i="11" l="1"/>
  <c r="O86" i="11"/>
  <c r="U99" i="11"/>
  <c r="U98" i="11"/>
  <c r="X98" i="11" a="1"/>
  <c r="X98" i="11" s="1"/>
  <c r="X99" i="11" a="1"/>
  <c r="X99" i="11" s="1"/>
  <c r="B88" i="11"/>
  <c r="M85" i="11"/>
  <c r="B94" i="11"/>
  <c r="O95" i="11" s="1"/>
  <c r="B91" i="11"/>
  <c r="L85" i="11"/>
  <c r="E97" i="11"/>
  <c r="F97" i="11" s="1"/>
  <c r="G97" i="11" s="1"/>
  <c r="H97" i="11" s="1"/>
  <c r="I97" i="11" s="1"/>
  <c r="J97" i="11" s="1"/>
  <c r="D100" i="11" s="1"/>
  <c r="O92" i="11" l="1"/>
  <c r="O93" i="11"/>
  <c r="O89" i="11"/>
  <c r="O90" i="11"/>
  <c r="O96" i="11"/>
  <c r="T98" i="11"/>
  <c r="T99" i="11"/>
  <c r="N85" i="11"/>
  <c r="E100" i="11"/>
  <c r="F100" i="11" l="1"/>
  <c r="G100" i="11" l="1"/>
  <c r="H100" i="11" l="1"/>
  <c r="I100" i="11" l="1"/>
  <c r="J100" i="11" l="1"/>
  <c r="X101" i="11" l="1" a="1"/>
  <c r="X101" i="11" s="1"/>
  <c r="X102" i="11" a="1"/>
  <c r="X102" i="11" s="1"/>
  <c r="U102" i="11"/>
  <c r="U101" i="11"/>
  <c r="D103" i="11"/>
  <c r="X105" i="11" l="1" a="1"/>
  <c r="X105" i="11" s="1"/>
  <c r="X104" i="11" a="1"/>
  <c r="X104" i="11" s="1"/>
  <c r="T101" i="11"/>
  <c r="T102" i="11"/>
  <c r="E103" i="11"/>
  <c r="F103" i="11" s="1"/>
  <c r="G103" i="11" s="1"/>
  <c r="H103" i="11" s="1"/>
  <c r="I103" i="11" s="1"/>
  <c r="J103" i="11" s="1"/>
  <c r="D106" i="11" s="1"/>
  <c r="X108" i="11" l="1" a="1"/>
  <c r="X108" i="11" s="1"/>
  <c r="X107" i="11" a="1"/>
  <c r="X107" i="11" s="1"/>
  <c r="U105" i="11"/>
  <c r="T105" i="11" s="1"/>
  <c r="U104" i="11"/>
  <c r="T104" i="11" s="1"/>
  <c r="E106" i="11"/>
  <c r="F106" i="11" s="1"/>
  <c r="G106" i="11" s="1"/>
  <c r="H106" i="11" s="1"/>
  <c r="I106" i="11" s="1"/>
  <c r="J106" i="11" s="1"/>
  <c r="U108" i="11" l="1"/>
  <c r="T108" i="11" s="1"/>
  <c r="U107" i="11"/>
  <c r="T107" i="11" s="1"/>
  <c r="D109" i="11"/>
  <c r="B97" i="11"/>
  <c r="O99" i="11" l="1"/>
  <c r="O98" i="11"/>
  <c r="U111" i="11"/>
  <c r="X110" i="11" a="1"/>
  <c r="X110" i="11" s="1"/>
  <c r="U110" i="11"/>
  <c r="X111" i="11" a="1"/>
  <c r="X111" i="11" s="1"/>
  <c r="B103" i="11"/>
  <c r="M97" i="11"/>
  <c r="B106" i="11"/>
  <c r="O107" i="11" s="1"/>
  <c r="B100" i="11"/>
  <c r="L97" i="11"/>
  <c r="E109" i="11"/>
  <c r="F109" i="11" s="1"/>
  <c r="G109" i="11" s="1"/>
  <c r="H109" i="11" s="1"/>
  <c r="I109" i="11" s="1"/>
  <c r="J109" i="11" s="1"/>
  <c r="D112" i="11" s="1"/>
  <c r="O101" i="11" l="1"/>
  <c r="O102" i="11"/>
  <c r="O104" i="11"/>
  <c r="O105" i="11"/>
  <c r="O108" i="11"/>
  <c r="T110" i="11"/>
  <c r="T111" i="11"/>
  <c r="N97" i="11"/>
  <c r="E112" i="11"/>
  <c r="F112" i="11" l="1"/>
  <c r="G112" i="11" l="1"/>
  <c r="H112" i="11" l="1"/>
  <c r="I112" i="11" l="1"/>
  <c r="J112" i="11" l="1"/>
  <c r="X113" i="11" l="1" a="1"/>
  <c r="X113" i="11" s="1"/>
  <c r="X114" i="11" a="1"/>
  <c r="X114" i="11" s="1"/>
  <c r="U113" i="11"/>
  <c r="U114" i="11"/>
  <c r="D115" i="11"/>
  <c r="X117" i="11" l="1" a="1"/>
  <c r="X117" i="11" s="1"/>
  <c r="X116" i="11" a="1"/>
  <c r="X116" i="11" s="1"/>
  <c r="T114" i="11"/>
  <c r="T113" i="11"/>
  <c r="E115" i="11"/>
  <c r="F115" i="11" s="1"/>
  <c r="G115" i="11" s="1"/>
  <c r="H115" i="11" s="1"/>
  <c r="I115" i="11" s="1"/>
  <c r="J115" i="11" s="1"/>
  <c r="D118" i="11" s="1"/>
  <c r="X119" i="11" l="1" a="1"/>
  <c r="X119" i="11" s="1"/>
  <c r="X120" i="11" a="1"/>
  <c r="X120" i="11" s="1"/>
  <c r="U117" i="11"/>
  <c r="T117" i="11" s="1"/>
  <c r="U116" i="11"/>
  <c r="T116" i="11" s="1"/>
  <c r="E118" i="11"/>
  <c r="F118" i="11" s="1"/>
  <c r="G118" i="11" s="1"/>
  <c r="H118" i="11" s="1"/>
  <c r="I118" i="11" s="1"/>
  <c r="J118" i="11" s="1"/>
  <c r="U119" i="11" l="1"/>
  <c r="T119" i="11" s="1"/>
  <c r="U120" i="11"/>
  <c r="T120" i="11" s="1"/>
  <c r="D121" i="11"/>
  <c r="B109" i="11"/>
  <c r="O111" i="11" l="1"/>
  <c r="O110" i="11"/>
  <c r="X123" i="11" a="1"/>
  <c r="X123" i="11" s="1"/>
  <c r="U123" i="11"/>
  <c r="U122" i="11"/>
  <c r="X122" i="11" a="1"/>
  <c r="X122" i="11" s="1"/>
  <c r="B115" i="11"/>
  <c r="M109" i="11"/>
  <c r="B112" i="11"/>
  <c r="B118" i="11"/>
  <c r="O120" i="11" s="1"/>
  <c r="L109" i="11"/>
  <c r="E121" i="11"/>
  <c r="F121" i="11" s="1"/>
  <c r="G121" i="11" s="1"/>
  <c r="H121" i="11" s="1"/>
  <c r="I121" i="11" s="1"/>
  <c r="J121" i="11" s="1"/>
  <c r="D124" i="11" s="1"/>
  <c r="O114" i="11" l="1"/>
  <c r="O113" i="11"/>
  <c r="O116" i="11"/>
  <c r="O117" i="11"/>
  <c r="O119" i="11"/>
  <c r="T123" i="11"/>
  <c r="T122" i="11"/>
  <c r="N109" i="11"/>
  <c r="E124" i="11"/>
  <c r="F124" i="11" l="1"/>
  <c r="G124" i="11" l="1"/>
  <c r="H124" i="11" l="1"/>
  <c r="I124" i="11" l="1"/>
  <c r="J124" i="11" l="1"/>
  <c r="X126" i="11" l="1" a="1"/>
  <c r="X126" i="11" s="1"/>
  <c r="X125" i="11" a="1"/>
  <c r="X125" i="11" s="1"/>
  <c r="T125" i="11" s="1"/>
  <c r="U126" i="11"/>
  <c r="U125" i="11"/>
  <c r="D127" i="11"/>
  <c r="X129" i="11" l="1" a="1"/>
  <c r="X129" i="11" s="1"/>
  <c r="X128" i="11" a="1"/>
  <c r="X128" i="11" s="1"/>
  <c r="T126" i="11"/>
  <c r="E127" i="11"/>
  <c r="F127" i="11" s="1"/>
  <c r="G127" i="11" s="1"/>
  <c r="H127" i="11" s="1"/>
  <c r="I127" i="11" s="1"/>
  <c r="J127" i="11" s="1"/>
  <c r="D130" i="11" s="1"/>
  <c r="U129" i="11" l="1"/>
  <c r="T129" i="11" s="1"/>
  <c r="X131" i="11" a="1"/>
  <c r="X131" i="11" s="1"/>
  <c r="X132" i="11" a="1"/>
  <c r="X132" i="11" s="1"/>
  <c r="U128" i="11"/>
  <c r="T128" i="11" s="1"/>
  <c r="E130" i="11"/>
  <c r="F130" i="11" s="1"/>
  <c r="G130" i="11" s="1"/>
  <c r="H130" i="11" s="1"/>
  <c r="I130" i="11" s="1"/>
  <c r="J130" i="11" s="1"/>
  <c r="U131" i="11" l="1"/>
  <c r="T131" i="11" s="1"/>
  <c r="U132" i="11"/>
  <c r="T132" i="11" s="1"/>
  <c r="D133" i="11"/>
  <c r="B121" i="11"/>
  <c r="O123" i="11" l="1"/>
  <c r="O122" i="11"/>
  <c r="X135" i="11" a="1"/>
  <c r="X135" i="11" s="1"/>
  <c r="X134" i="11" a="1"/>
  <c r="X134" i="11" s="1"/>
  <c r="B127" i="11"/>
  <c r="L121" i="11"/>
  <c r="B130" i="11"/>
  <c r="O132" i="11" s="1"/>
  <c r="B124" i="11"/>
  <c r="M121" i="11"/>
  <c r="E133" i="11"/>
  <c r="F133" i="11" s="1"/>
  <c r="G133" i="11" s="1"/>
  <c r="H133" i="11" s="1"/>
  <c r="I133" i="11" s="1"/>
  <c r="J133" i="11" s="1"/>
  <c r="D136" i="11" s="1"/>
  <c r="O125" i="11" l="1"/>
  <c r="O126" i="11"/>
  <c r="O128" i="11"/>
  <c r="O129" i="11"/>
  <c r="U134" i="11"/>
  <c r="T134" i="11" s="1"/>
  <c r="O131" i="11"/>
  <c r="U135" i="11"/>
  <c r="T135" i="11" s="1"/>
  <c r="N121" i="11"/>
  <c r="E136" i="11"/>
  <c r="F136" i="11" l="1"/>
  <c r="G136" i="11" l="1"/>
  <c r="H136" i="11" l="1"/>
  <c r="I136" i="11" l="1"/>
  <c r="J136" i="11" l="1"/>
  <c r="X138" i="11" l="1" a="1"/>
  <c r="X138" i="11" s="1"/>
  <c r="X137" i="11" a="1"/>
  <c r="X137" i="11" s="1"/>
  <c r="U137" i="11"/>
  <c r="U138" i="11"/>
  <c r="D139" i="11"/>
  <c r="X140" i="11" l="1" a="1"/>
  <c r="X140" i="11" s="1"/>
  <c r="X141" i="11" a="1"/>
  <c r="X141" i="11" s="1"/>
  <c r="T138" i="11"/>
  <c r="T137" i="11"/>
  <c r="E139" i="11"/>
  <c r="F139" i="11" s="1"/>
  <c r="G139" i="11" s="1"/>
  <c r="H139" i="11" s="1"/>
  <c r="I139" i="11" s="1"/>
  <c r="J139" i="11" s="1"/>
  <c r="D142" i="11" s="1"/>
  <c r="X144" i="11" l="1" a="1"/>
  <c r="X144" i="11" s="1"/>
  <c r="X143" i="11" a="1"/>
  <c r="X143" i="11" s="1"/>
  <c r="U141" i="11"/>
  <c r="T141" i="11" s="1"/>
  <c r="U140" i="11"/>
  <c r="T140" i="11" s="1"/>
  <c r="E142" i="11"/>
  <c r="F142" i="11" s="1"/>
  <c r="G142" i="11" s="1"/>
  <c r="H142" i="11" s="1"/>
  <c r="I142" i="11" s="1"/>
  <c r="J142" i="11" s="1"/>
  <c r="U143" i="11" l="1"/>
  <c r="T143" i="11" s="1"/>
  <c r="U144" i="11"/>
  <c r="T144" i="11" s="1"/>
  <c r="D145" i="11"/>
  <c r="B133" i="11"/>
  <c r="O134" i="11" l="1"/>
  <c r="O135" i="11"/>
  <c r="X147" i="11" a="1"/>
  <c r="X147" i="11" s="1"/>
  <c r="U147" i="11"/>
  <c r="X146" i="11" a="1"/>
  <c r="X146" i="11" s="1"/>
  <c r="U146" i="11"/>
  <c r="B139" i="11"/>
  <c r="B136" i="11"/>
  <c r="B142" i="11"/>
  <c r="O143" i="11" s="1"/>
  <c r="L133" i="11"/>
  <c r="M133" i="11"/>
  <c r="E145" i="11"/>
  <c r="F145" i="11" s="1"/>
  <c r="G145" i="11" s="1"/>
  <c r="H145" i="11" s="1"/>
  <c r="I145" i="11" s="1"/>
  <c r="J145" i="11" s="1"/>
  <c r="D148" i="11" s="1"/>
  <c r="O137" i="11" l="1"/>
  <c r="O138" i="11"/>
  <c r="O140" i="11"/>
  <c r="O141" i="11"/>
  <c r="T146" i="11"/>
  <c r="T147" i="11"/>
  <c r="O144" i="11"/>
  <c r="N133" i="11"/>
  <c r="E148" i="11"/>
  <c r="F148" i="11" l="1"/>
  <c r="G148" i="11" l="1"/>
  <c r="H148" i="11" l="1"/>
  <c r="I148" i="11" l="1"/>
  <c r="J148" i="11" l="1"/>
  <c r="X149" i="11" l="1" a="1"/>
  <c r="X149" i="11" s="1"/>
  <c r="X150" i="11" a="1"/>
  <c r="X150" i="11" s="1"/>
  <c r="U149" i="11"/>
  <c r="U150" i="11"/>
  <c r="D151" i="11"/>
  <c r="X152" i="11" l="1" a="1"/>
  <c r="X152" i="11" s="1"/>
  <c r="X153" i="11" a="1"/>
  <c r="X153" i="11" s="1"/>
  <c r="T150" i="11"/>
  <c r="T149" i="11"/>
  <c r="E151" i="11"/>
  <c r="F151" i="11" s="1"/>
  <c r="G151" i="11" s="1"/>
  <c r="H151" i="11" s="1"/>
  <c r="I151" i="11" s="1"/>
  <c r="J151" i="11" s="1"/>
  <c r="D154" i="11" s="1"/>
  <c r="X156" i="11" l="1" a="1"/>
  <c r="X156" i="11" s="1"/>
  <c r="X155" i="11" a="1"/>
  <c r="X155" i="11" s="1"/>
  <c r="U153" i="11"/>
  <c r="T153" i="11" s="1"/>
  <c r="U152" i="11"/>
  <c r="T152" i="11" s="1"/>
  <c r="E154" i="11"/>
  <c r="F154" i="11" s="1"/>
  <c r="G154" i="11" s="1"/>
  <c r="H154" i="11" s="1"/>
  <c r="I154" i="11" s="1"/>
  <c r="J154" i="11" s="1"/>
  <c r="U156" i="11" l="1"/>
  <c r="T156" i="11" s="1"/>
  <c r="U155" i="11"/>
  <c r="T155" i="11" s="1"/>
  <c r="D157" i="11"/>
  <c r="B145" i="11"/>
  <c r="O147" i="11" l="1"/>
  <c r="O146" i="11"/>
  <c r="X159" i="11" a="1"/>
  <c r="X159" i="11" s="1"/>
  <c r="U159" i="11"/>
  <c r="U158" i="11"/>
  <c r="X158" i="11" a="1"/>
  <c r="X158" i="11" s="1"/>
  <c r="B154" i="11"/>
  <c r="O155" i="11" s="1"/>
  <c r="B148" i="11"/>
  <c r="L145" i="11"/>
  <c r="M145" i="11"/>
  <c r="B151" i="11"/>
  <c r="E157" i="11"/>
  <c r="F157" i="11" s="1"/>
  <c r="G157" i="11" s="1"/>
  <c r="H157" i="11" s="1"/>
  <c r="I157" i="11" s="1"/>
  <c r="J157" i="11" s="1"/>
  <c r="D160" i="11" s="1"/>
  <c r="O153" i="11" l="1"/>
  <c r="O152" i="11"/>
  <c r="O149" i="11"/>
  <c r="O150" i="11"/>
  <c r="O156" i="11"/>
  <c r="T159" i="11"/>
  <c r="T158" i="11"/>
  <c r="N145" i="11"/>
  <c r="E160" i="11"/>
  <c r="F160" i="11" l="1"/>
  <c r="G160" i="11" l="1"/>
  <c r="H160" i="11" l="1"/>
  <c r="I160" i="11" l="1"/>
  <c r="J160" i="11" l="1"/>
  <c r="X162" i="11" l="1" a="1"/>
  <c r="X162" i="11" s="1"/>
  <c r="X161" i="11" a="1"/>
  <c r="X161" i="11" s="1"/>
  <c r="T161" i="11" s="1"/>
  <c r="U161" i="11"/>
  <c r="U162" i="11"/>
  <c r="D163" i="11"/>
  <c r="X164" i="11" l="1" a="1"/>
  <c r="X164" i="11" s="1"/>
  <c r="X165" i="11" a="1"/>
  <c r="X165" i="11" s="1"/>
  <c r="T162" i="11"/>
  <c r="E163" i="11"/>
  <c r="F163" i="11" s="1"/>
  <c r="G163" i="11" s="1"/>
  <c r="H163" i="11" s="1"/>
  <c r="I163" i="11" s="1"/>
  <c r="J163" i="11" s="1"/>
  <c r="D166" i="11" s="1"/>
  <c r="X168" i="11" l="1" a="1"/>
  <c r="X168" i="11" s="1"/>
  <c r="X167" i="11" a="1"/>
  <c r="X167" i="11" s="1"/>
  <c r="U165" i="11"/>
  <c r="T165" i="11" s="1"/>
  <c r="U164" i="11"/>
  <c r="T164" i="11" s="1"/>
  <c r="E166" i="11"/>
  <c r="F166" i="11" s="1"/>
  <c r="G166" i="11" s="1"/>
  <c r="H166" i="11" s="1"/>
  <c r="I166" i="11" s="1"/>
  <c r="J166" i="11" s="1"/>
  <c r="B157" i="11" s="1"/>
  <c r="O159" i="11" l="1"/>
  <c r="O158" i="11"/>
  <c r="U167" i="11"/>
  <c r="T167" i="11" s="1"/>
  <c r="O167" i="11" s="1"/>
  <c r="U168" i="11"/>
  <c r="T168" i="11" s="1"/>
  <c r="O168" i="11" s="1"/>
  <c r="B160" i="11"/>
  <c r="B166" i="11"/>
  <c r="B163" i="11"/>
  <c r="O165" i="11" s="1"/>
  <c r="M157" i="11"/>
  <c r="L157" i="11"/>
  <c r="O164" i="11" l="1"/>
  <c r="N157" i="11"/>
  <c r="L169" i="11" s="1"/>
  <c r="O161" i="11"/>
  <c r="O162" i="11"/>
  <c r="O170" i="11"/>
  <c r="L170" i="11"/>
  <c r="L171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13" authorId="0" shapeId="0" xr:uid="{E0E18EDB-055C-4C4B-BEE5-F65D516ED4E6}">
      <text>
        <r>
          <rPr>
            <sz val="11"/>
            <color theme="1"/>
            <rFont val="游ゴシック"/>
            <family val="2"/>
            <charset val="128"/>
            <scheme val="minor"/>
          </rPr>
          <t>起算日の曜日を選択して下さい。
"4週8休"シートに反映されます。
選択は初回提出時に
受注者の希望で決められます。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L7" authorId="0" shapeId="0" xr:uid="{27C93051-A78E-4820-BCF3-134A0803EA17}">
      <text>
        <r>
          <rPr>
            <sz val="9"/>
            <color indexed="81"/>
            <rFont val="MS P ゴシック"/>
            <family val="3"/>
            <charset val="128"/>
          </rPr>
          <t>入力シートの工事着手日を入力すると、カレンダーに反映されます。</t>
        </r>
      </text>
    </comment>
    <comment ref="O9" authorId="0" shapeId="0" xr:uid="{E8AD6B79-9AB8-40F1-8830-1626772EE58B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  <r>
          <rPr>
            <sz val="9"/>
            <color indexed="81"/>
            <rFont val="MS P ゴシック"/>
            <family val="3"/>
            <charset val="128"/>
          </rPr>
          <t>（デフォルト）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9"/>
            <color indexed="81"/>
            <rFont val="MS P ゴシック"/>
            <family val="3"/>
            <charset val="128"/>
          </rPr>
          <t>数式を削除して
手入力でも良い。</t>
        </r>
      </text>
    </comment>
    <comment ref="L13" authorId="0" shapeId="0" xr:uid="{24D85992-E1D2-4835-AC3C-4B6FBF521285}">
      <text>
        <r>
          <rPr>
            <sz val="9"/>
            <color indexed="81"/>
            <rFont val="MS P ゴシック"/>
            <family val="3"/>
            <charset val="128"/>
          </rPr>
          <t xml:space="preserve">夏季休暇（土日祝以外の8月の3日間）、年末年始休暇（土日祝以外の12月下旬から1月上旬の5日間）も休工日としてカウント
</t>
        </r>
      </text>
    </comment>
    <comment ref="L166" authorId="0" shapeId="0" xr:uid="{5ED58888-FB4B-4FE7-A82E-5F522F69D687}">
      <text>
        <r>
          <rPr>
            <sz val="9"/>
            <color indexed="81"/>
            <rFont val="MS P ゴシック"/>
            <family val="3"/>
            <charset val="128"/>
          </rPr>
          <t xml:space="preserve">4週に満たない週は評価対象外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L7" authorId="0" shapeId="0" xr:uid="{17BC967E-D56F-48C2-BD92-FEDAEE2D3570}">
      <text>
        <r>
          <rPr>
            <sz val="9"/>
            <color indexed="81"/>
            <rFont val="MS P ゴシック"/>
            <family val="3"/>
            <charset val="128"/>
          </rPr>
          <t>入力シートの工事着手日を入力すると、カレンダーに反映されます。</t>
        </r>
      </text>
    </comment>
    <comment ref="O9" authorId="0" shapeId="0" xr:uid="{C4AFF6E5-920A-4537-AA1A-8FAEA58B1345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  <r>
          <rPr>
            <sz val="9"/>
            <color indexed="81"/>
            <rFont val="MS P ゴシック"/>
            <family val="3"/>
            <charset val="128"/>
          </rPr>
          <t>（デフォルト）
数式を削除して
手入力でも良い。</t>
        </r>
      </text>
    </comment>
    <comment ref="L13" authorId="0" shapeId="0" xr:uid="{DEBA0FA4-8742-44F9-A479-EEE5C1C779EB}">
      <text>
        <r>
          <rPr>
            <sz val="9"/>
            <color indexed="81"/>
            <rFont val="MS P ゴシック"/>
            <family val="3"/>
            <charset val="128"/>
          </rPr>
          <t xml:space="preserve">夏季休暇（土日祝以外の8月の3日間）、年末年始休暇（土日祝以外の12月下旬から1月上旬の5日間）も休工日としてカウント
</t>
        </r>
      </text>
    </comment>
    <comment ref="M13" authorId="0" shapeId="0" xr:uid="{D250F78A-D31E-47D3-B372-F3D8FB5185A9}">
      <text>
        <r>
          <rPr>
            <sz val="9"/>
            <color indexed="81"/>
            <rFont val="MS P ゴシック"/>
            <family val="3"/>
            <charset val="128"/>
          </rPr>
          <t>1期間内の休工日数をカウント</t>
        </r>
      </text>
    </comment>
    <comment ref="P18" authorId="0" shapeId="0" xr:uid="{893FD599-EE87-4A03-AAE0-41D63FFDD74B}">
      <text>
        <r>
          <rPr>
            <sz val="9"/>
            <color indexed="81"/>
            <rFont val="MS P ゴシック"/>
            <family val="3"/>
            <charset val="128"/>
          </rPr>
          <t>完全週休2日では、休日以外の休工はカウントしない。（休日振替として同一週の振替休工を除く）</t>
        </r>
      </text>
    </comment>
    <comment ref="P30" authorId="0" shapeId="0" xr:uid="{F919ACB2-42EA-4525-9B9A-75EF640F1ED2}">
      <text>
        <r>
          <rPr>
            <sz val="9"/>
            <color indexed="81"/>
            <rFont val="MS P ゴシック"/>
            <family val="3"/>
            <charset val="128"/>
          </rPr>
          <t>8/24(土)の振替として翌週の9/2に休工しても週が異なるのでカウントされない。</t>
        </r>
      </text>
    </comment>
    <comment ref="K85" authorId="0" shapeId="0" xr:uid="{A2D7AFEA-4CB0-4630-9A72-03F0C626F440}">
      <text>
        <r>
          <rPr>
            <sz val="9"/>
            <color indexed="81"/>
            <rFont val="MS P ゴシック"/>
            <family val="3"/>
            <charset val="128"/>
          </rPr>
          <t>1期間に満たないものは評価対象外とする。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<sst xmlns="http://schemas.openxmlformats.org/spreadsheetml/2006/main" count="1147" uniqueCount="154">
  <si>
    <t>入力シート</t>
    <phoneticPr fontId="2"/>
  </si>
  <si>
    <t>部分を直接入力</t>
    <rPh sb="0" eb="2">
      <t>ブブン</t>
    </rPh>
    <rPh sb="3" eb="5">
      <t>チョクセツ</t>
    </rPh>
    <rPh sb="5" eb="7">
      <t>ニュウリョク</t>
    </rPh>
    <phoneticPr fontId="22"/>
  </si>
  <si>
    <t>部分を▼を押してリストから選んでください</t>
    <rPh sb="0" eb="2">
      <t>ブブン</t>
    </rPh>
    <rPh sb="5" eb="6">
      <t>オシ</t>
    </rPh>
    <rPh sb="13" eb="14">
      <t>エラ</t>
    </rPh>
    <phoneticPr fontId="22"/>
  </si>
  <si>
    <t>工事名</t>
    <rPh sb="0" eb="3">
      <t>コウジメイ</t>
    </rPh>
    <phoneticPr fontId="2"/>
  </si>
  <si>
    <t>○○○○工事</t>
    <rPh sb="4" eb="6">
      <t>コウジ</t>
    </rPh>
    <phoneticPr fontId="2"/>
  </si>
  <si>
    <t>工　期</t>
    <rPh sb="0" eb="1">
      <t>コウ</t>
    </rPh>
    <rPh sb="2" eb="3">
      <t>キ</t>
    </rPh>
    <phoneticPr fontId="2"/>
  </si>
  <si>
    <t>工期（自）</t>
    <rPh sb="0" eb="2">
      <t>コウキ</t>
    </rPh>
    <rPh sb="3" eb="4">
      <t>ジ</t>
    </rPh>
    <phoneticPr fontId="2"/>
  </si>
  <si>
    <t>工期（至）</t>
    <rPh sb="0" eb="2">
      <t>コウキ</t>
    </rPh>
    <rPh sb="3" eb="4">
      <t>イタ</t>
    </rPh>
    <phoneticPr fontId="2"/>
  </si>
  <si>
    <t>形　式</t>
    <rPh sb="0" eb="1">
      <t>カタチ</t>
    </rPh>
    <rPh sb="2" eb="3">
      <t>シキ</t>
    </rPh>
    <phoneticPr fontId="2"/>
  </si>
  <si>
    <t>週休２日工事</t>
    <rPh sb="0" eb="2">
      <t>シュウキュウ</t>
    </rPh>
    <rPh sb="3" eb="4">
      <t>ニチ</t>
    </rPh>
    <rPh sb="4" eb="6">
      <t>コウジ</t>
    </rPh>
    <phoneticPr fontId="2"/>
  </si>
  <si>
    <t>受注者</t>
    <rPh sb="0" eb="3">
      <t>ジュチュウシャ</t>
    </rPh>
    <phoneticPr fontId="2"/>
  </si>
  <si>
    <t>○○建設</t>
    <rPh sb="2" eb="4">
      <t>ケンセツ</t>
    </rPh>
    <phoneticPr fontId="2"/>
  </si>
  <si>
    <t>発注者</t>
    <rPh sb="0" eb="3">
      <t>ハッチュウシャ</t>
    </rPh>
    <phoneticPr fontId="2"/>
  </si>
  <si>
    <t>○○建設事務所△△△△課</t>
    <rPh sb="2" eb="4">
      <t>ケンセツ</t>
    </rPh>
    <rPh sb="4" eb="6">
      <t>ジム</t>
    </rPh>
    <rPh sb="6" eb="7">
      <t>ショ</t>
    </rPh>
    <rPh sb="11" eb="12">
      <t>カ</t>
    </rPh>
    <phoneticPr fontId="2"/>
  </si>
  <si>
    <t>契約日</t>
    <rPh sb="0" eb="3">
      <t>ケイヤクビ</t>
    </rPh>
    <phoneticPr fontId="2"/>
  </si>
  <si>
    <t>工事着手日</t>
    <rPh sb="0" eb="2">
      <t>コウジ</t>
    </rPh>
    <rPh sb="2" eb="5">
      <t>チャクシュビ</t>
    </rPh>
    <phoneticPr fontId="2"/>
  </si>
  <si>
    <t>工事完了日</t>
    <rPh sb="0" eb="2">
      <t>コウジ</t>
    </rPh>
    <rPh sb="2" eb="5">
      <t>カンリョウビ</t>
    </rPh>
    <phoneticPr fontId="2"/>
  </si>
  <si>
    <t>起算日（曜日）</t>
    <rPh sb="0" eb="2">
      <t>キサン</t>
    </rPh>
    <rPh sb="4" eb="6">
      <t>ヨウビ</t>
    </rPh>
    <phoneticPr fontId="2"/>
  </si>
  <si>
    <t>土曜日</t>
    <rPh sb="0" eb="3">
      <t>ドヨウビ</t>
    </rPh>
    <phoneticPr fontId="2"/>
  </si>
  <si>
    <t>注意・確認事項</t>
  </si>
  <si>
    <t>☐</t>
  </si>
  <si>
    <t>国民の祝日データについては、使用前に必ず確認して使用して下さい。</t>
  </si>
  <si>
    <t>現在のデータは、令和6年（2024年）1月1日～令和7年（2025年）12月末日のものです。</t>
  </si>
  <si>
    <t>本様式では祝休日を自動計算する仕様で作成しておりますが、試行的なものであるため、使用者自身の責任で使用して下さい。</t>
  </si>
  <si>
    <t>リスト↓</t>
    <phoneticPr fontId="2"/>
  </si>
  <si>
    <t>起算曜日</t>
    <rPh sb="0" eb="2">
      <t>キサン</t>
    </rPh>
    <rPh sb="2" eb="4">
      <t>ヨウビ</t>
    </rPh>
    <phoneticPr fontId="2"/>
  </si>
  <si>
    <t>checkBox</t>
  </si>
  <si>
    <t>月曜日</t>
    <rPh sb="0" eb="3">
      <t>ゲツヨウビ</t>
    </rPh>
    <phoneticPr fontId="2"/>
  </si>
  <si>
    <t>☑</t>
  </si>
  <si>
    <t>■港湾・漁港工事における達成状況の確認方法</t>
    <rPh sb="1" eb="3">
      <t>コウワン</t>
    </rPh>
    <rPh sb="4" eb="6">
      <t>ギョコウ</t>
    </rPh>
    <rPh sb="6" eb="8">
      <t>コウジ</t>
    </rPh>
    <rPh sb="12" eb="16">
      <t>タッセイジョウキョウ</t>
    </rPh>
    <rPh sb="17" eb="21">
      <t>カクニンホウホウ</t>
    </rPh>
    <phoneticPr fontId="2"/>
  </si>
  <si>
    <t>取組証</t>
    <rPh sb="0" eb="3">
      <t>トリクミショウ</t>
    </rPh>
    <phoneticPr fontId="2"/>
  </si>
  <si>
    <r>
      <t>経費補正</t>
    </r>
    <r>
      <rPr>
        <sz val="10.5"/>
        <color rgb="FFFF0000"/>
        <rFont val="ＭＳ Ｐゴシック"/>
        <family val="3"/>
        <charset val="128"/>
      </rPr>
      <t>・成績評定</t>
    </r>
    <rPh sb="0" eb="4">
      <t>ケイヒホセイ</t>
    </rPh>
    <rPh sb="5" eb="7">
      <t>セイセキ</t>
    </rPh>
    <rPh sb="7" eb="9">
      <t>ヒョウテイ</t>
    </rPh>
    <phoneticPr fontId="2"/>
  </si>
  <si>
    <t>完全週休2日</t>
    <rPh sb="0" eb="4">
      <t>カンゼンシュウキュウ</t>
    </rPh>
    <rPh sb="5" eb="6">
      <t>ニチ</t>
    </rPh>
    <phoneticPr fontId="2"/>
  </si>
  <si>
    <r>
      <t>週休2日</t>
    </r>
    <r>
      <rPr>
        <sz val="10.5"/>
        <color rgb="FFFF0000"/>
        <rFont val="ＭＳ Ｐゴシック"/>
        <family val="3"/>
        <charset val="128"/>
      </rPr>
      <t>（4週8休工事）</t>
    </r>
    <rPh sb="0" eb="2">
      <t>シュウキュウ</t>
    </rPh>
    <rPh sb="3" eb="4">
      <t>ニチ</t>
    </rPh>
    <rPh sb="6" eb="7">
      <t>シュウ</t>
    </rPh>
    <rPh sb="8" eb="9">
      <t>ヤス</t>
    </rPh>
    <rPh sb="9" eb="11">
      <t>コウジ</t>
    </rPh>
    <phoneticPr fontId="2"/>
  </si>
  <si>
    <t>休工状況
確認期間</t>
    <rPh sb="0" eb="2">
      <t>キュウコウ</t>
    </rPh>
    <rPh sb="2" eb="4">
      <t>ジョウキョウ</t>
    </rPh>
    <rPh sb="5" eb="7">
      <t>カクニン</t>
    </rPh>
    <rPh sb="7" eb="9">
      <t>キカン</t>
    </rPh>
    <phoneticPr fontId="2"/>
  </si>
  <si>
    <r>
      <t>施工開始日</t>
    </r>
    <r>
      <rPr>
        <sz val="10.5"/>
        <color rgb="FFFF0000"/>
        <rFont val="ＭＳ Ｐゴシック"/>
        <family val="3"/>
        <charset val="128"/>
      </rPr>
      <t>（工事着手日）</t>
    </r>
    <r>
      <rPr>
        <sz val="10.5"/>
        <color theme="1"/>
        <rFont val="ＭＳ Ｐゴシック"/>
        <family val="3"/>
        <charset val="128"/>
      </rPr>
      <t>から施工完了日まで</t>
    </r>
    <rPh sb="0" eb="2">
      <t>セコウ</t>
    </rPh>
    <rPh sb="2" eb="4">
      <t>カイシ</t>
    </rPh>
    <rPh sb="4" eb="5">
      <t>ビ</t>
    </rPh>
    <rPh sb="6" eb="8">
      <t>コウジ</t>
    </rPh>
    <rPh sb="8" eb="11">
      <t>チャクシュビ</t>
    </rPh>
    <rPh sb="14" eb="16">
      <t>セコウ</t>
    </rPh>
    <rPh sb="16" eb="19">
      <t>カンリョウビ</t>
    </rPh>
    <phoneticPr fontId="2"/>
  </si>
  <si>
    <t>経費補正・成績評定に同じ</t>
    <rPh sb="0" eb="2">
      <t>ケイヒ</t>
    </rPh>
    <rPh sb="2" eb="4">
      <t>ホセイ</t>
    </rPh>
    <rPh sb="5" eb="7">
      <t>セイセキ</t>
    </rPh>
    <rPh sb="7" eb="9">
      <t>ヒョウテイ</t>
    </rPh>
    <rPh sb="10" eb="11">
      <t>オナ</t>
    </rPh>
    <phoneticPr fontId="2"/>
  </si>
  <si>
    <r>
      <rPr>
        <sz val="10.5"/>
        <color rgb="FFFF0000"/>
        <rFont val="ＭＳ Ｐゴシック"/>
        <family val="3"/>
        <charset val="128"/>
      </rPr>
      <t>工事着手日</t>
    </r>
    <r>
      <rPr>
        <sz val="10.5"/>
        <color theme="1"/>
        <rFont val="ＭＳ Ｐゴシック"/>
        <family val="3"/>
        <charset val="128"/>
      </rPr>
      <t>から工事完了日まで</t>
    </r>
    <rPh sb="0" eb="2">
      <t>コウジ</t>
    </rPh>
    <rPh sb="2" eb="4">
      <t>チャクシュ</t>
    </rPh>
    <rPh sb="7" eb="12">
      <t>コウジカンリョウビ</t>
    </rPh>
    <phoneticPr fontId="2"/>
  </si>
  <si>
    <t>週の考え方</t>
    <rPh sb="0" eb="1">
      <t>シュウ</t>
    </rPh>
    <rPh sb="2" eb="3">
      <t>カンガ</t>
    </rPh>
    <rPh sb="4" eb="5">
      <t>カタ</t>
    </rPh>
    <phoneticPr fontId="2"/>
  </si>
  <si>
    <r>
      <rPr>
        <sz val="10.5"/>
        <color rgb="FFFF0000"/>
        <rFont val="ＭＳ Ｐゴシック"/>
        <family val="3"/>
        <charset val="128"/>
      </rPr>
      <t>日曜日</t>
    </r>
    <r>
      <rPr>
        <sz val="10.5"/>
        <color theme="1"/>
        <rFont val="ＭＳ Ｐゴシック"/>
        <family val="3"/>
        <charset val="128"/>
      </rPr>
      <t>始まり</t>
    </r>
    <rPh sb="0" eb="3">
      <t>ニチヨウビ</t>
    </rPh>
    <rPh sb="3" eb="4">
      <t>ハジ</t>
    </rPh>
    <phoneticPr fontId="2"/>
  </si>
  <si>
    <r>
      <rPr>
        <sz val="10.5"/>
        <color theme="4"/>
        <rFont val="ＭＳ Ｐゴシック"/>
        <family val="3"/>
        <charset val="128"/>
      </rPr>
      <t>土曜日</t>
    </r>
    <r>
      <rPr>
        <sz val="10.5"/>
        <color theme="1"/>
        <rFont val="ＭＳ Ｐゴシック"/>
        <family val="3"/>
        <charset val="128"/>
      </rPr>
      <t>始まり or 月曜日始まり</t>
    </r>
    <rPh sb="0" eb="4">
      <t>ドヨウビハジ</t>
    </rPh>
    <rPh sb="10" eb="13">
      <t>ゲツヨウビ</t>
    </rPh>
    <rPh sb="13" eb="14">
      <t>ハジ</t>
    </rPh>
    <phoneticPr fontId="2"/>
  </si>
  <si>
    <t>評価開始日</t>
    <rPh sb="0" eb="2">
      <t>ヒョウカ</t>
    </rPh>
    <rPh sb="2" eb="5">
      <t>カイシビ</t>
    </rPh>
    <phoneticPr fontId="2"/>
  </si>
  <si>
    <r>
      <rPr>
        <u/>
        <sz val="10.5"/>
        <color rgb="FFFF0000"/>
        <rFont val="ＭＳ Ｐゴシック"/>
        <family val="3"/>
        <charset val="128"/>
      </rPr>
      <t>日曜日</t>
    </r>
    <r>
      <rPr>
        <u/>
        <sz val="10.5"/>
        <color theme="1"/>
        <rFont val="ＭＳ Ｐゴシック"/>
        <family val="3"/>
        <charset val="128"/>
      </rPr>
      <t>から</t>
    </r>
    <r>
      <rPr>
        <sz val="10.5"/>
        <color theme="1"/>
        <rFont val="ＭＳ Ｐゴシック"/>
        <family val="3"/>
        <charset val="128"/>
      </rPr>
      <t xml:space="preserve">
・施工開始日が火～土の場合は次の日曜日
・施工開始日が月の場合は前日の日曜日</t>
    </r>
    <rPh sb="0" eb="3">
      <t>ニチヨウビ</t>
    </rPh>
    <rPh sb="7" eb="12">
      <t>セコウカイシビ</t>
    </rPh>
    <rPh sb="13" eb="14">
      <t>ヒ</t>
    </rPh>
    <rPh sb="15" eb="16">
      <t>ツチ</t>
    </rPh>
    <rPh sb="17" eb="19">
      <t>バアイ</t>
    </rPh>
    <rPh sb="20" eb="21">
      <t>ツギ</t>
    </rPh>
    <rPh sb="22" eb="25">
      <t>ニチヨウビ</t>
    </rPh>
    <rPh sb="27" eb="32">
      <t>セコウカイシビ</t>
    </rPh>
    <rPh sb="33" eb="34">
      <t>ツキ</t>
    </rPh>
    <rPh sb="35" eb="37">
      <t>バアイ</t>
    </rPh>
    <rPh sb="38" eb="40">
      <t>ゼンジツ</t>
    </rPh>
    <rPh sb="41" eb="44">
      <t>ニチヨウビ</t>
    </rPh>
    <phoneticPr fontId="2"/>
  </si>
  <si>
    <r>
      <rPr>
        <u/>
        <sz val="10.5"/>
        <color theme="4"/>
        <rFont val="ＭＳ Ｐゴシック"/>
        <family val="3"/>
        <charset val="128"/>
      </rPr>
      <t>土曜日</t>
    </r>
    <r>
      <rPr>
        <u/>
        <sz val="10.5"/>
        <color theme="1"/>
        <rFont val="ＭＳ Ｐゴシック"/>
        <family val="3"/>
        <charset val="128"/>
      </rPr>
      <t>から</t>
    </r>
    <r>
      <rPr>
        <sz val="10.5"/>
        <color theme="1"/>
        <rFont val="ＭＳ Ｐゴシック"/>
        <family val="3"/>
        <charset val="128"/>
      </rPr>
      <t xml:space="preserve">
・</t>
    </r>
    <r>
      <rPr>
        <sz val="10.5"/>
        <color rgb="FFFF0000"/>
        <rFont val="ＭＳ Ｐゴシック"/>
        <family val="3"/>
        <charset val="128"/>
      </rPr>
      <t>工事着手日</t>
    </r>
    <r>
      <rPr>
        <sz val="10.5"/>
        <color theme="1"/>
        <rFont val="ＭＳ Ｐゴシック"/>
        <family val="3"/>
        <charset val="128"/>
      </rPr>
      <t xml:space="preserve">の翌日以降最初の土曜日
</t>
    </r>
    <r>
      <rPr>
        <sz val="10.5"/>
        <color rgb="FFFF0000"/>
        <rFont val="ＭＳ Ｐゴシック"/>
        <family val="3"/>
        <charset val="128"/>
      </rPr>
      <t>月曜日から</t>
    </r>
    <r>
      <rPr>
        <sz val="10.5"/>
        <color theme="1"/>
        <rFont val="ＭＳ Ｐゴシック"/>
        <family val="3"/>
        <charset val="128"/>
      </rPr>
      <t xml:space="preserve">
</t>
    </r>
    <r>
      <rPr>
        <sz val="10.5"/>
        <color rgb="FFFF0000"/>
        <rFont val="ＭＳ Ｐゴシック"/>
        <family val="3"/>
        <charset val="128"/>
      </rPr>
      <t>・工事着手日の翌日以降最初の月曜日</t>
    </r>
    <rPh sb="0" eb="3">
      <t>ドヨウビ</t>
    </rPh>
    <rPh sb="7" eb="11">
      <t>コウジチャクシュ</t>
    </rPh>
    <rPh sb="24" eb="25">
      <t>ゲツ</t>
    </rPh>
    <rPh sb="44" eb="45">
      <t>ゲツ</t>
    </rPh>
    <phoneticPr fontId="2"/>
  </si>
  <si>
    <t>評価終了日</t>
    <rPh sb="0" eb="2">
      <t>ヒョウカ</t>
    </rPh>
    <rPh sb="2" eb="5">
      <t>シュウリョウビ</t>
    </rPh>
    <phoneticPr fontId="2"/>
  </si>
  <si>
    <r>
      <rPr>
        <u/>
        <sz val="10.5"/>
        <color theme="4"/>
        <rFont val="ＭＳ Ｐゴシック"/>
        <family val="3"/>
        <charset val="128"/>
      </rPr>
      <t>土曜日</t>
    </r>
    <r>
      <rPr>
        <u/>
        <sz val="10.5"/>
        <color theme="1"/>
        <rFont val="ＭＳ Ｐゴシック"/>
        <family val="3"/>
        <charset val="128"/>
      </rPr>
      <t>まで</t>
    </r>
    <r>
      <rPr>
        <sz val="10.5"/>
        <color theme="1"/>
        <rFont val="ＭＳ Ｐゴシック"/>
        <family val="3"/>
        <charset val="128"/>
      </rPr>
      <t xml:space="preserve">
・施工完了日が日～木の場合は前の土曜日
・施工完了日が金の場合は次の日の土曜日</t>
    </r>
    <rPh sb="0" eb="3">
      <t>ドヨウビ</t>
    </rPh>
    <rPh sb="7" eb="9">
      <t>セコウ</t>
    </rPh>
    <rPh sb="9" eb="12">
      <t>カンリョウビ</t>
    </rPh>
    <rPh sb="13" eb="14">
      <t>ニチ</t>
    </rPh>
    <rPh sb="15" eb="16">
      <t>キ</t>
    </rPh>
    <rPh sb="17" eb="19">
      <t>バアイ</t>
    </rPh>
    <rPh sb="20" eb="21">
      <t>マエ</t>
    </rPh>
    <rPh sb="22" eb="25">
      <t>ドヨウビ</t>
    </rPh>
    <rPh sb="27" eb="29">
      <t>セコウ</t>
    </rPh>
    <rPh sb="29" eb="32">
      <t>カンリョウビ</t>
    </rPh>
    <rPh sb="33" eb="34">
      <t>キン</t>
    </rPh>
    <rPh sb="35" eb="37">
      <t>バアイ</t>
    </rPh>
    <rPh sb="38" eb="39">
      <t>ツギ</t>
    </rPh>
    <rPh sb="40" eb="41">
      <t>ヒ</t>
    </rPh>
    <rPh sb="42" eb="45">
      <t>ドヨウビ</t>
    </rPh>
    <phoneticPr fontId="2"/>
  </si>
  <si>
    <r>
      <rPr>
        <u/>
        <sz val="10.5"/>
        <color theme="1"/>
        <rFont val="ＭＳ Ｐゴシック"/>
        <family val="3"/>
        <charset val="128"/>
      </rPr>
      <t>金曜日まで</t>
    </r>
    <r>
      <rPr>
        <u/>
        <sz val="10.5"/>
        <color rgb="FFFF0000"/>
        <rFont val="ＭＳ Ｐゴシック"/>
        <family val="3"/>
        <charset val="128"/>
      </rPr>
      <t>（起算日が土曜日の場合）</t>
    </r>
    <r>
      <rPr>
        <sz val="10.5"/>
        <color theme="1"/>
        <rFont val="ＭＳ Ｐゴシック"/>
        <family val="3"/>
        <charset val="128"/>
      </rPr>
      <t xml:space="preserve">
・工事完了日直前の1期間の末日となる金曜日
</t>
    </r>
    <r>
      <rPr>
        <sz val="10.5"/>
        <color rgb="FFFF0000"/>
        <rFont val="ＭＳ Ｐゴシック"/>
        <family val="3"/>
        <charset val="128"/>
      </rPr>
      <t>日曜日まで（起算日が月曜日の場合）
・工事完了日直前の1期間の末日となる日曜日</t>
    </r>
    <rPh sb="0" eb="3">
      <t>キンヨウビ</t>
    </rPh>
    <rPh sb="6" eb="9">
      <t>キサンビ</t>
    </rPh>
    <rPh sb="10" eb="13">
      <t>ドヨウビ</t>
    </rPh>
    <rPh sb="14" eb="16">
      <t>バアイ</t>
    </rPh>
    <rPh sb="40" eb="43">
      <t>ニチヨウビ</t>
    </rPh>
    <rPh sb="46" eb="49">
      <t>キサンビ</t>
    </rPh>
    <rPh sb="50" eb="53">
      <t>ゲツヨウビ</t>
    </rPh>
    <rPh sb="54" eb="56">
      <t>バアイ</t>
    </rPh>
    <rPh sb="76" eb="79">
      <t>ニチヨウビ</t>
    </rPh>
    <phoneticPr fontId="2"/>
  </si>
  <si>
    <t>達成基準</t>
    <rPh sb="0" eb="4">
      <t>タッセイキジュン</t>
    </rPh>
    <phoneticPr fontId="2"/>
  </si>
  <si>
    <t>完全週休2日取得率70％以上
かつ
週休2日取得率28.5％以上</t>
    <rPh sb="0" eb="4">
      <t>カンゼンシュウキュウ</t>
    </rPh>
    <rPh sb="5" eb="6">
      <t>ニチ</t>
    </rPh>
    <rPh sb="6" eb="9">
      <t>シュトクリツ</t>
    </rPh>
    <rPh sb="12" eb="14">
      <t>イジョウ</t>
    </rPh>
    <rPh sb="18" eb="20">
      <t>シュウキュウ</t>
    </rPh>
    <rPh sb="21" eb="22">
      <t>ニチ</t>
    </rPh>
    <rPh sb="22" eb="25">
      <t>シュトクリツ</t>
    </rPh>
    <rPh sb="30" eb="32">
      <t>イジョウ</t>
    </rPh>
    <phoneticPr fontId="2"/>
  </si>
  <si>
    <r>
      <t>4週間を1期間とし、それぞれの期間について、</t>
    </r>
    <r>
      <rPr>
        <u/>
        <sz val="10.5"/>
        <color theme="1"/>
        <rFont val="ＭＳ Ｐゴシック"/>
        <family val="3"/>
        <charset val="128"/>
      </rPr>
      <t>その期間に含まれる土、日、休日、夏季休暇</t>
    </r>
    <r>
      <rPr>
        <sz val="10.5"/>
        <color theme="1"/>
        <rFont val="ＭＳ Ｐゴシック"/>
        <family val="3"/>
        <charset val="128"/>
      </rPr>
      <t>（土・日・休日以外の8月の3日間）</t>
    </r>
    <r>
      <rPr>
        <u/>
        <sz val="10.5"/>
        <color theme="1"/>
        <rFont val="ＭＳ Ｐゴシック"/>
        <family val="3"/>
        <charset val="128"/>
      </rPr>
      <t>及び年末年始休暇</t>
    </r>
    <r>
      <rPr>
        <sz val="10.5"/>
        <color rgb="FFFF0000"/>
        <rFont val="ＭＳ Ｐゴシック"/>
        <family val="3"/>
        <charset val="128"/>
      </rPr>
      <t>（土曜日、日曜日、祝日を含め６日）</t>
    </r>
    <r>
      <rPr>
        <u/>
        <sz val="10.5"/>
        <color theme="1"/>
        <rFont val="ＭＳ Ｐゴシック"/>
        <family val="3"/>
        <charset val="128"/>
      </rPr>
      <t>の日数分の休工日がある場合</t>
    </r>
    <rPh sb="1" eb="3">
      <t>シュウカン</t>
    </rPh>
    <rPh sb="5" eb="7">
      <t>キカン</t>
    </rPh>
    <rPh sb="15" eb="17">
      <t>キカン</t>
    </rPh>
    <rPh sb="24" eb="26">
      <t>キカン</t>
    </rPh>
    <rPh sb="27" eb="28">
      <t>フク</t>
    </rPh>
    <rPh sb="35" eb="37">
      <t>キュウジツ</t>
    </rPh>
    <rPh sb="38" eb="40">
      <t>カキ</t>
    </rPh>
    <rPh sb="40" eb="42">
      <t>キュウカ</t>
    </rPh>
    <rPh sb="43" eb="44">
      <t>ツチ</t>
    </rPh>
    <rPh sb="45" eb="46">
      <t>ヒ</t>
    </rPh>
    <rPh sb="47" eb="49">
      <t>キュウジツ</t>
    </rPh>
    <rPh sb="49" eb="51">
      <t>イガイ</t>
    </rPh>
    <rPh sb="53" eb="54">
      <t>ガツ</t>
    </rPh>
    <rPh sb="56" eb="58">
      <t>ニチカン</t>
    </rPh>
    <rPh sb="59" eb="60">
      <t>オヨ</t>
    </rPh>
    <rPh sb="61" eb="67">
      <t>ネンマツネンシキュウカ</t>
    </rPh>
    <rPh sb="68" eb="71">
      <t>ドヨウビ</t>
    </rPh>
    <rPh sb="72" eb="75">
      <t>ニチヨウビ</t>
    </rPh>
    <rPh sb="76" eb="78">
      <t>シュクジツ</t>
    </rPh>
    <rPh sb="79" eb="80">
      <t>フク</t>
    </rPh>
    <rPh sb="82" eb="83">
      <t>ニチ</t>
    </rPh>
    <rPh sb="85" eb="88">
      <t>ニッスウブン</t>
    </rPh>
    <rPh sb="95" eb="97">
      <t>バアイ</t>
    </rPh>
    <phoneticPr fontId="2"/>
  </si>
  <si>
    <t>休工として
カウントできる日</t>
    <rPh sb="0" eb="2">
      <t>キュウコウ</t>
    </rPh>
    <rPh sb="13" eb="14">
      <t>ヒ</t>
    </rPh>
    <phoneticPr fontId="2"/>
  </si>
  <si>
    <t>・土曜日、日曜日（振替可）
・祝日（休工週に0.5週間分加算）
※天候による休工は対象外</t>
    <rPh sb="1" eb="4">
      <t>ドヨウビ</t>
    </rPh>
    <rPh sb="5" eb="8">
      <t>ニチヨウビ</t>
    </rPh>
    <rPh sb="9" eb="12">
      <t>フリカエカ</t>
    </rPh>
    <rPh sb="15" eb="17">
      <t>シュクジツ</t>
    </rPh>
    <rPh sb="18" eb="20">
      <t>キュウコウ</t>
    </rPh>
    <rPh sb="20" eb="21">
      <t>シュウ</t>
    </rPh>
    <rPh sb="25" eb="28">
      <t>シュウカンブン</t>
    </rPh>
    <rPh sb="28" eb="30">
      <t>カサン</t>
    </rPh>
    <rPh sb="34" eb="36">
      <t>テンコウ</t>
    </rPh>
    <rPh sb="39" eb="41">
      <t>キュウコウ</t>
    </rPh>
    <rPh sb="42" eb="45">
      <t>タイショウガイ</t>
    </rPh>
    <phoneticPr fontId="2"/>
  </si>
  <si>
    <t>曜日及び理由にかかわらず休工した日
※夏季休暇、年末年始休暇も対象</t>
    <rPh sb="0" eb="2">
      <t>ヨウビ</t>
    </rPh>
    <rPh sb="2" eb="3">
      <t>オヨ</t>
    </rPh>
    <rPh sb="4" eb="6">
      <t>リユウ</t>
    </rPh>
    <rPh sb="12" eb="14">
      <t>キュウコウ</t>
    </rPh>
    <rPh sb="16" eb="17">
      <t>ヒ</t>
    </rPh>
    <rPh sb="20" eb="24">
      <t>カキキュウカ</t>
    </rPh>
    <rPh sb="25" eb="27">
      <t>ネンマツ</t>
    </rPh>
    <rPh sb="27" eb="29">
      <t>ネンシ</t>
    </rPh>
    <rPh sb="29" eb="31">
      <t>キュウカ</t>
    </rPh>
    <rPh sb="32" eb="34">
      <t>タイショウ</t>
    </rPh>
    <phoneticPr fontId="2"/>
  </si>
  <si>
    <t>要領該当</t>
    <rPh sb="0" eb="2">
      <t>ヨウリョウ</t>
    </rPh>
    <rPh sb="2" eb="4">
      <t>ガイトウ</t>
    </rPh>
    <phoneticPr fontId="2"/>
  </si>
  <si>
    <t>第8条</t>
    <rPh sb="0" eb="1">
      <t>ダイ</t>
    </rPh>
    <rPh sb="2" eb="3">
      <t>ジョウ</t>
    </rPh>
    <phoneticPr fontId="2"/>
  </si>
  <si>
    <t>第6条</t>
    <rPh sb="0" eb="1">
      <t>ダイ</t>
    </rPh>
    <rPh sb="2" eb="3">
      <t>ジョウ</t>
    </rPh>
    <phoneticPr fontId="2"/>
  </si>
  <si>
    <r>
      <t>週休2日工事（港湾・漁港工事）　休工取得計画確認</t>
    </r>
    <r>
      <rPr>
        <b/>
        <sz val="14"/>
        <rFont val="ＭＳ Ｐゴシック"/>
        <family val="3"/>
        <charset val="128"/>
      </rPr>
      <t>表</t>
    </r>
    <rPh sb="0" eb="2">
      <t>シュウキュウ</t>
    </rPh>
    <rPh sb="3" eb="4">
      <t>ニチ</t>
    </rPh>
    <rPh sb="4" eb="6">
      <t>コウジ</t>
    </rPh>
    <rPh sb="16" eb="18">
      <t>キュウコウ</t>
    </rPh>
    <rPh sb="18" eb="20">
      <t>シュトク</t>
    </rPh>
    <rPh sb="20" eb="22">
      <t>ケイカク</t>
    </rPh>
    <rPh sb="22" eb="24">
      <t>カクニン</t>
    </rPh>
    <rPh sb="24" eb="25">
      <t>ヒョウ</t>
    </rPh>
    <phoneticPr fontId="2"/>
  </si>
  <si>
    <t>工事名：</t>
    <rPh sb="0" eb="3">
      <t>コウジメイ</t>
    </rPh>
    <phoneticPr fontId="2"/>
  </si>
  <si>
    <t>形　式：</t>
    <rPh sb="0" eb="1">
      <t>カタチ</t>
    </rPh>
    <rPh sb="2" eb="3">
      <t>シキ</t>
    </rPh>
    <phoneticPr fontId="2"/>
  </si>
  <si>
    <t>工　期：</t>
    <rPh sb="0" eb="1">
      <t>コウ</t>
    </rPh>
    <rPh sb="2" eb="3">
      <t>キ</t>
    </rPh>
    <phoneticPr fontId="2"/>
  </si>
  <si>
    <t>受注者：</t>
    <rPh sb="0" eb="3">
      <t>ジュチュウシャ</t>
    </rPh>
    <phoneticPr fontId="2"/>
  </si>
  <si>
    <t>発注者：</t>
    <rPh sb="0" eb="3">
      <t>ハッチュウシャ</t>
    </rPh>
    <phoneticPr fontId="2"/>
  </si>
  <si>
    <t>工事着手日</t>
    <rPh sb="0" eb="5">
      <t>コウジチャクシュビ</t>
    </rPh>
    <phoneticPr fontId="2"/>
  </si>
  <si>
    <t>備考</t>
    <rPh sb="0" eb="2">
      <t>ビコウ</t>
    </rPh>
    <phoneticPr fontId="2"/>
  </si>
  <si>
    <t>休工日数</t>
    <rPh sb="0" eb="4">
      <t>キュウコウニッスウ</t>
    </rPh>
    <phoneticPr fontId="2"/>
  </si>
  <si>
    <t>判定</t>
    <rPh sb="0" eb="2">
      <t>ハンテイ</t>
    </rPh>
    <phoneticPr fontId="2"/>
  </si>
  <si>
    <t>完全週休2日実施確認</t>
    <rPh sb="0" eb="2">
      <t>カンゼン</t>
    </rPh>
    <rPh sb="2" eb="4">
      <t>シュウキュウ</t>
    </rPh>
    <rPh sb="5" eb="6">
      <t>ニチ</t>
    </rPh>
    <rPh sb="6" eb="8">
      <t>ジッシ</t>
    </rPh>
    <rPh sb="8" eb="10">
      <t>カクニン</t>
    </rPh>
    <phoneticPr fontId="2"/>
  </si>
  <si>
    <t>計画</t>
    <rPh sb="0" eb="2">
      <t>ケイカク</t>
    </rPh>
    <phoneticPr fontId="2"/>
  </si>
  <si>
    <t>実績</t>
    <rPh sb="0" eb="2">
      <t>ジッセキ</t>
    </rPh>
    <phoneticPr fontId="2"/>
  </si>
  <si>
    <t>休日日数</t>
    <rPh sb="0" eb="2">
      <t>キュウジツ</t>
    </rPh>
    <rPh sb="2" eb="4">
      <t>ニッスウ</t>
    </rPh>
    <phoneticPr fontId="2"/>
  </si>
  <si>
    <t>休日の
休工日数</t>
    <rPh sb="0" eb="2">
      <t>キュウジツ</t>
    </rPh>
    <rPh sb="4" eb="6">
      <t>キュウコウ</t>
    </rPh>
    <rPh sb="6" eb="8">
      <t>ニッスウ</t>
    </rPh>
    <phoneticPr fontId="2"/>
  </si>
  <si>
    <t>完全週休2日実施有無</t>
    <rPh sb="0" eb="2">
      <t>カンゼン</t>
    </rPh>
    <rPh sb="2" eb="4">
      <t>シュウキュウ</t>
    </rPh>
    <rPh sb="5" eb="6">
      <t>ニチ</t>
    </rPh>
    <rPh sb="6" eb="8">
      <t>ジッシ</t>
    </rPh>
    <rPh sb="8" eb="10">
      <t>ウム</t>
    </rPh>
    <phoneticPr fontId="2"/>
  </si>
  <si>
    <t>日付</t>
    <rPh sb="0" eb="2">
      <t>ヒヅケ</t>
    </rPh>
    <phoneticPr fontId="2"/>
  </si>
  <si>
    <t>評価対象外</t>
  </si>
  <si>
    <t>－</t>
    <phoneticPr fontId="2"/>
  </si>
  <si>
    <t>日付</t>
    <phoneticPr fontId="2"/>
  </si>
  <si>
    <t>〇月〇日工事完了日</t>
    <rPh sb="1" eb="2">
      <t>ガツ</t>
    </rPh>
    <rPh sb="3" eb="4">
      <t>ニチ</t>
    </rPh>
    <rPh sb="4" eb="9">
      <t>コウジカンリョウビ</t>
    </rPh>
    <phoneticPr fontId="2"/>
  </si>
  <si>
    <t>評価対象外
7月25日工事着手</t>
    <rPh sb="0" eb="2">
      <t>ヒョウカ</t>
    </rPh>
    <rPh sb="2" eb="4">
      <t>タイショウ</t>
    </rPh>
    <rPh sb="4" eb="5">
      <t>ガイ</t>
    </rPh>
    <rPh sb="7" eb="8">
      <t>ガツ</t>
    </rPh>
    <rPh sb="10" eb="11">
      <t>ニチ</t>
    </rPh>
    <rPh sb="11" eb="13">
      <t>コウジ</t>
    </rPh>
    <rPh sb="13" eb="15">
      <t>チャクシュ</t>
    </rPh>
    <phoneticPr fontId="2"/>
  </si>
  <si>
    <t>工事着手</t>
    <rPh sb="0" eb="2">
      <t>コウジ</t>
    </rPh>
    <rPh sb="2" eb="4">
      <t>チャクシュ</t>
    </rPh>
    <phoneticPr fontId="2"/>
  </si>
  <si>
    <t>休工</t>
    <rPh sb="0" eb="2">
      <t>キュウコウ</t>
    </rPh>
    <phoneticPr fontId="2"/>
  </si>
  <si>
    <t>天候休工</t>
    <rPh sb="0" eb="2">
      <t>テンコウ</t>
    </rPh>
    <rPh sb="2" eb="4">
      <t>キュウコウ</t>
    </rPh>
    <phoneticPr fontId="2"/>
  </si>
  <si>
    <t>8月14日～8月16日夏季休暇</t>
    <phoneticPr fontId="2"/>
  </si>
  <si>
    <t>休工(夏)</t>
    <rPh sb="0" eb="2">
      <t>キュウコウ</t>
    </rPh>
    <rPh sb="3" eb="4">
      <t>ナツ</t>
    </rPh>
    <phoneticPr fontId="2"/>
  </si>
  <si>
    <t>振替休工</t>
    <rPh sb="0" eb="4">
      <t>フリカエキュウコウ</t>
    </rPh>
    <phoneticPr fontId="2"/>
  </si>
  <si>
    <t>休工(年)</t>
    <rPh sb="0" eb="2">
      <t>キュウコウ</t>
    </rPh>
    <rPh sb="3" eb="4">
      <t>ネン</t>
    </rPh>
    <phoneticPr fontId="2"/>
  </si>
  <si>
    <t>評価対象外
（1期間未満）</t>
    <rPh sb="8" eb="10">
      <t>キカン</t>
    </rPh>
    <rPh sb="10" eb="12">
      <t>ミマン</t>
    </rPh>
    <phoneticPr fontId="2"/>
  </si>
  <si>
    <t>工事完了</t>
    <rPh sb="0" eb="2">
      <t>コウジ</t>
    </rPh>
    <rPh sb="2" eb="4">
      <t>カンリョウ</t>
    </rPh>
    <phoneticPr fontId="2"/>
  </si>
  <si>
    <t>評価対象外
（1期間未満）
1月31日工事完了日</t>
    <phoneticPr fontId="2"/>
  </si>
  <si>
    <t>完全週休2日工事</t>
    <rPh sb="0" eb="4">
      <t>カンゼンシュウキュウ</t>
    </rPh>
    <rPh sb="5" eb="6">
      <t>ニチ</t>
    </rPh>
    <rPh sb="6" eb="8">
      <t>コウジ</t>
    </rPh>
    <phoneticPr fontId="2"/>
  </si>
  <si>
    <r>
      <rPr>
        <sz val="10.5"/>
        <color rgb="FFFF0000"/>
        <rFont val="ＭＳ Ｐゴシック"/>
        <family val="3"/>
        <charset val="128"/>
      </rPr>
      <t>工事着手日</t>
    </r>
    <r>
      <rPr>
        <sz val="10.5"/>
        <color theme="1"/>
        <rFont val="ＭＳ Ｐゴシック"/>
        <family val="3"/>
        <charset val="128"/>
      </rPr>
      <t xml:space="preserve">から工事完了日までの
</t>
    </r>
    <r>
      <rPr>
        <sz val="10.5"/>
        <color rgb="FFFF0000"/>
        <rFont val="ＭＳ Ｐゴシック"/>
        <family val="3"/>
        <charset val="128"/>
      </rPr>
      <t>4週を1期間とする期間単位</t>
    </r>
    <rPh sb="0" eb="2">
      <t>コウジ</t>
    </rPh>
    <rPh sb="2" eb="4">
      <t>チャクシュ</t>
    </rPh>
    <rPh sb="7" eb="12">
      <t>コウジカンリョウビ</t>
    </rPh>
    <rPh sb="17" eb="18">
      <t>シュウ</t>
    </rPh>
    <rPh sb="20" eb="22">
      <t>キカン</t>
    </rPh>
    <rPh sb="25" eb="29">
      <t>キカンタンイ</t>
    </rPh>
    <phoneticPr fontId="2"/>
  </si>
  <si>
    <t>同左</t>
    <rPh sb="0" eb="2">
      <t>ドウサ</t>
    </rPh>
    <phoneticPr fontId="2"/>
  </si>
  <si>
    <t>休工状況確認期間内の休日の休工</t>
    <rPh sb="0" eb="2">
      <t>キュウコウ</t>
    </rPh>
    <rPh sb="2" eb="4">
      <t>ジョウキョウ</t>
    </rPh>
    <rPh sb="4" eb="6">
      <t>カクニン</t>
    </rPh>
    <rPh sb="6" eb="8">
      <t>キカン</t>
    </rPh>
    <rPh sb="8" eb="9">
      <t>ナイ</t>
    </rPh>
    <rPh sb="10" eb="12">
      <t>キュウジツ</t>
    </rPh>
    <rPh sb="13" eb="15">
      <t>キュウコウ</t>
    </rPh>
    <phoneticPr fontId="2"/>
  </si>
  <si>
    <t>・土曜日、日曜日、祝日
（振替可、ただし同一週に限る）
・夏季休暇、年末年始休暇も対象
※天候による休工は対象外</t>
    <rPh sb="1" eb="4">
      <t>ドヨウビ</t>
    </rPh>
    <rPh sb="5" eb="8">
      <t>ニチヨウビ</t>
    </rPh>
    <rPh sb="13" eb="16">
      <t>フリカエカ</t>
    </rPh>
    <rPh sb="20" eb="23">
      <t>ドウイツシュウ</t>
    </rPh>
    <rPh sb="24" eb="25">
      <t>カギ</t>
    </rPh>
    <rPh sb="29" eb="33">
      <t>カキキュウカ</t>
    </rPh>
    <rPh sb="34" eb="36">
      <t>ネンマツ</t>
    </rPh>
    <rPh sb="36" eb="38">
      <t>ネンシ</t>
    </rPh>
    <rPh sb="38" eb="40">
      <t>キュウカ</t>
    </rPh>
    <rPh sb="41" eb="43">
      <t>タイショウ</t>
    </rPh>
    <rPh sb="46" eb="48">
      <t>テンコウ</t>
    </rPh>
    <rPh sb="51" eb="53">
      <t>キュウコウ</t>
    </rPh>
    <rPh sb="54" eb="57">
      <t>タイショウガイ</t>
    </rPh>
    <phoneticPr fontId="2"/>
  </si>
  <si>
    <t>詳細は愛知県週休2日工事実施要領（港湾・漁港工事編）（令和6年10月1日）を参照のこと。</t>
  </si>
  <si>
    <t>https://www.pref.aichi.jp/soshiki/kensetsu-kikaku/kensetsuroudoukankyoukaizen.html</t>
  </si>
  <si>
    <t>休工実績</t>
    <rPh sb="0" eb="4">
      <t>キュウコウジッセキ</t>
    </rPh>
    <phoneticPr fontId="2"/>
  </si>
  <si>
    <t>内　　容</t>
    <rPh sb="0" eb="1">
      <t>ウチ</t>
    </rPh>
    <rPh sb="3" eb="4">
      <t>カタチ</t>
    </rPh>
    <phoneticPr fontId="2"/>
  </si>
  <si>
    <t>土曜日、日曜日、祝日の日数分に相当する休工</t>
    <rPh sb="0" eb="3">
      <t>ドヨウビ</t>
    </rPh>
    <rPh sb="4" eb="7">
      <t>ニチヨウビ</t>
    </rPh>
    <rPh sb="8" eb="10">
      <t>シュクジツ</t>
    </rPh>
    <rPh sb="11" eb="14">
      <t>ニッスウブン</t>
    </rPh>
    <rPh sb="15" eb="17">
      <t>ソウトウ</t>
    </rPh>
    <rPh sb="19" eb="21">
      <t>キュウコウ</t>
    </rPh>
    <phoneticPr fontId="2"/>
  </si>
  <si>
    <t>休日の内、夏季休暇に相当する休工</t>
    <rPh sb="0" eb="2">
      <t>キュウジツ</t>
    </rPh>
    <rPh sb="3" eb="4">
      <t>ウチ</t>
    </rPh>
    <rPh sb="5" eb="9">
      <t>カキキュウカ</t>
    </rPh>
    <rPh sb="10" eb="12">
      <t>ソウトウ</t>
    </rPh>
    <rPh sb="14" eb="16">
      <t>キュウコウ</t>
    </rPh>
    <phoneticPr fontId="2"/>
  </si>
  <si>
    <t>休日の内、年末年始休暇に相当する休工</t>
    <rPh sb="0" eb="2">
      <t>キュウジツ</t>
    </rPh>
    <rPh sb="3" eb="4">
      <t>ウチ</t>
    </rPh>
    <rPh sb="5" eb="7">
      <t>ネンマツ</t>
    </rPh>
    <rPh sb="7" eb="9">
      <t>ネンシ</t>
    </rPh>
    <rPh sb="9" eb="11">
      <t>キュウカ</t>
    </rPh>
    <rPh sb="12" eb="14">
      <t>ソウトウ</t>
    </rPh>
    <rPh sb="16" eb="18">
      <t>キュウコウ</t>
    </rPh>
    <phoneticPr fontId="2"/>
  </si>
  <si>
    <t>計画変更に伴う振替休工</t>
    <rPh sb="0" eb="2">
      <t>ケイカク</t>
    </rPh>
    <rPh sb="2" eb="4">
      <t>ヘンコウ</t>
    </rPh>
    <rPh sb="5" eb="6">
      <t>トモナ</t>
    </rPh>
    <rPh sb="7" eb="9">
      <t>フリカエ</t>
    </rPh>
    <rPh sb="9" eb="11">
      <t>キュウコウ</t>
    </rPh>
    <phoneticPr fontId="2"/>
  </si>
  <si>
    <t>天候不良による休工</t>
    <rPh sb="0" eb="2">
      <t>テンコウ</t>
    </rPh>
    <rPh sb="2" eb="4">
      <t>フリョウ</t>
    </rPh>
    <rPh sb="7" eb="9">
      <t>キュウコウ</t>
    </rPh>
    <phoneticPr fontId="2"/>
  </si>
  <si>
    <t>対象外</t>
    <rPh sb="0" eb="3">
      <t>タイショウガイ</t>
    </rPh>
    <phoneticPr fontId="2"/>
  </si>
  <si>
    <t>完全週休2日達成確認時に対象外となる休日（夏季休暇・年末年始休暇）</t>
    <rPh sb="0" eb="2">
      <t>カンゼン</t>
    </rPh>
    <rPh sb="2" eb="4">
      <t>シュウキュウ</t>
    </rPh>
    <rPh sb="5" eb="6">
      <t>ニチ</t>
    </rPh>
    <rPh sb="6" eb="8">
      <t>タッセイ</t>
    </rPh>
    <rPh sb="8" eb="10">
      <t>カクニン</t>
    </rPh>
    <rPh sb="10" eb="11">
      <t>ジ</t>
    </rPh>
    <rPh sb="12" eb="15">
      <t>タイショウガイ</t>
    </rPh>
    <rPh sb="18" eb="20">
      <t>キュウジツ</t>
    </rPh>
    <rPh sb="21" eb="23">
      <t>カキ</t>
    </rPh>
    <rPh sb="23" eb="25">
      <t>キュウカ</t>
    </rPh>
    <rPh sb="26" eb="28">
      <t>ネンマツ</t>
    </rPh>
    <rPh sb="28" eb="30">
      <t>ネンシ</t>
    </rPh>
    <rPh sb="30" eb="32">
      <t>キュウカ</t>
    </rPh>
    <phoneticPr fontId="2"/>
  </si>
  <si>
    <t>施行開始日</t>
    <rPh sb="0" eb="5">
      <t>セコウカイシビ</t>
    </rPh>
    <phoneticPr fontId="2"/>
  </si>
  <si>
    <t>工事完了届提出日</t>
  </si>
  <si>
    <t>←必要に応じて追加可能</t>
    <rPh sb="1" eb="3">
      <t>ヒツヨウ</t>
    </rPh>
    <rPh sb="4" eb="5">
      <t>オウ</t>
    </rPh>
    <rPh sb="7" eb="9">
      <t>ツイカ</t>
    </rPh>
    <rPh sb="9" eb="11">
      <t>カノウ</t>
    </rPh>
    <phoneticPr fontId="2"/>
  </si>
  <si>
    <t>←必要に応じて追加可能（ここまで）</t>
    <rPh sb="1" eb="3">
      <t>ヒツヨウ</t>
    </rPh>
    <rPh sb="4" eb="5">
      <t>オウ</t>
    </rPh>
    <rPh sb="7" eb="9">
      <t>ツイカ</t>
    </rPh>
    <rPh sb="9" eb="11">
      <t>カノウ</t>
    </rPh>
    <phoneticPr fontId="2"/>
  </si>
  <si>
    <t>国民の祝日</t>
    <rPh sb="0" eb="2">
      <t>コクミン</t>
    </rPh>
    <rPh sb="3" eb="5">
      <t>シュクジツ</t>
    </rPh>
    <phoneticPr fontId="2"/>
  </si>
  <si>
    <t>出典：内閣府下記Webより</t>
    <rPh sb="0" eb="2">
      <t>シュッテン</t>
    </rPh>
    <rPh sb="3" eb="6">
      <t>ナイカクフ</t>
    </rPh>
    <rPh sb="6" eb="8">
      <t>カキ</t>
    </rPh>
    <phoneticPr fontId="2"/>
  </si>
  <si>
    <t>https://www8.cao.go.jp/chosei/shukujitsu/gaiyou.html</t>
    <phoneticPr fontId="2"/>
  </si>
  <si>
    <t>〇国民の祝日・休日（令和6年（2024年）～令和7年（2025年））</t>
    <rPh sb="10" eb="12">
      <t>レイワ</t>
    </rPh>
    <rPh sb="13" eb="14">
      <t>ネン</t>
    </rPh>
    <phoneticPr fontId="2"/>
  </si>
  <si>
    <t>年</t>
    <rPh sb="0" eb="1">
      <t>ネン</t>
    </rPh>
    <phoneticPr fontId="2"/>
  </si>
  <si>
    <t>名称</t>
  </si>
  <si>
    <t>日付</t>
  </si>
  <si>
    <t>備考</t>
  </si>
  <si>
    <t>元日</t>
  </si>
  <si>
    <t>成人の日</t>
  </si>
  <si>
    <t>建国記念の日</t>
  </si>
  <si>
    <t>休日</t>
  </si>
  <si>
    <t>祝日法第3条第2項による休日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</si>
  <si>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</si>
  <si>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</si>
  <si>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</si>
  <si>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</si>
  <si>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</si>
  <si>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</si>
  <si>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</si>
  <si>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</si>
  <si>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</si>
  <si>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</si>
  <si>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</si>
  <si>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</si>
  <si>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</si>
  <si>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夏or年</t>
    <rPh sb="0" eb="1">
      <t>ナツ</t>
    </rPh>
    <rPh sb="3" eb="4">
      <t>ネン</t>
    </rPh>
    <phoneticPr fontId="2"/>
  </si>
  <si>
    <t>重複(土日)</t>
    <rPh sb="0" eb="2">
      <t>チョウフク</t>
    </rPh>
    <rPh sb="3" eb="5">
      <t>ドニチ</t>
    </rPh>
    <phoneticPr fontId="2"/>
  </si>
  <si>
    <t>重複(祝)</t>
    <rPh sb="0" eb="2">
      <t>チョウフク</t>
    </rPh>
    <rPh sb="3" eb="4">
      <t>シュク</t>
    </rPh>
    <phoneticPr fontId="2"/>
  </si>
  <si>
    <t>休日日数計</t>
    <rPh sb="0" eb="2">
      <t>キュウジツ</t>
    </rPh>
    <rPh sb="2" eb="4">
      <t>ニッスウ</t>
    </rPh>
    <rPh sb="4" eb="5">
      <t>ケイ</t>
    </rPh>
    <phoneticPr fontId="2"/>
  </si>
  <si>
    <t>T列～X列は完全週休2日達成チェック用（O列で使用）</t>
    <rPh sb="1" eb="2">
      <t>レツ</t>
    </rPh>
    <rPh sb="4" eb="5">
      <t>レツ</t>
    </rPh>
    <rPh sb="6" eb="10">
      <t>カンゼンシュウキュウ</t>
    </rPh>
    <rPh sb="11" eb="12">
      <t>ニチ</t>
    </rPh>
    <rPh sb="12" eb="14">
      <t>タッセイ</t>
    </rPh>
    <rPh sb="18" eb="19">
      <t>ヨウ</t>
    </rPh>
    <rPh sb="21" eb="22">
      <t>レツ</t>
    </rPh>
    <rPh sb="23" eb="25">
      <t>シヨウ</t>
    </rPh>
    <phoneticPr fontId="2"/>
  </si>
  <si>
    <t>土日祝日</t>
    <rPh sb="0" eb="2">
      <t>ドニチ</t>
    </rPh>
    <rPh sb="2" eb="4">
      <t>シュクジツ</t>
    </rPh>
    <phoneticPr fontId="2"/>
  </si>
  <si>
    <t>当該週の土日祝日の日数</t>
    <rPh sb="0" eb="2">
      <t>トウガイ</t>
    </rPh>
    <rPh sb="2" eb="3">
      <t>シュウ</t>
    </rPh>
    <rPh sb="4" eb="6">
      <t>ドニチ</t>
    </rPh>
    <rPh sb="6" eb="8">
      <t>シュクジツ</t>
    </rPh>
    <rPh sb="9" eb="11">
      <t>ニッスウ</t>
    </rPh>
    <phoneticPr fontId="2"/>
  </si>
  <si>
    <t>当該週で計画もしくは実施した夏季休暇又は年末年始休暇</t>
    <rPh sb="0" eb="2">
      <t>トウガイ</t>
    </rPh>
    <rPh sb="2" eb="3">
      <t>シュウ</t>
    </rPh>
    <rPh sb="4" eb="6">
      <t>ケイカク</t>
    </rPh>
    <rPh sb="10" eb="12">
      <t>ジッシ</t>
    </rPh>
    <rPh sb="14" eb="16">
      <t>カキ</t>
    </rPh>
    <rPh sb="16" eb="18">
      <t>キュウカ</t>
    </rPh>
    <rPh sb="18" eb="19">
      <t>マタ</t>
    </rPh>
    <rPh sb="20" eb="22">
      <t>ネンマツ</t>
    </rPh>
    <rPh sb="22" eb="24">
      <t>ネンシ</t>
    </rPh>
    <rPh sb="24" eb="26">
      <t>キュウカ</t>
    </rPh>
    <phoneticPr fontId="2"/>
  </si>
  <si>
    <t>計画表で夏季休暇、年末年始を土日にしたものの数</t>
    <rPh sb="0" eb="2">
      <t>ケイカク</t>
    </rPh>
    <rPh sb="2" eb="3">
      <t>ヒョウ</t>
    </rPh>
    <rPh sb="4" eb="6">
      <t>カキ</t>
    </rPh>
    <rPh sb="6" eb="8">
      <t>キュウカ</t>
    </rPh>
    <rPh sb="9" eb="11">
      <t>ネンマツ</t>
    </rPh>
    <rPh sb="11" eb="13">
      <t>ネンシ</t>
    </rPh>
    <rPh sb="14" eb="16">
      <t>ドニチ</t>
    </rPh>
    <rPh sb="22" eb="23">
      <t>カズ</t>
    </rPh>
    <phoneticPr fontId="2"/>
  </si>
  <si>
    <t>計画表で夏季休暇、年末年始を祝日にしたものの数</t>
    <rPh sb="0" eb="2">
      <t>ケイカク</t>
    </rPh>
    <rPh sb="2" eb="3">
      <t>ヒョウ</t>
    </rPh>
    <rPh sb="4" eb="6">
      <t>カキ</t>
    </rPh>
    <rPh sb="6" eb="8">
      <t>キュウカ</t>
    </rPh>
    <rPh sb="9" eb="11">
      <t>ネンマツ</t>
    </rPh>
    <rPh sb="11" eb="13">
      <t>ネンシ</t>
    </rPh>
    <rPh sb="14" eb="16">
      <t>シュクジツ</t>
    </rPh>
    <rPh sb="22" eb="23">
      <t>カズ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</si>
  <si>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</si>
  <si>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</si>
  <si>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</si>
  <si>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</si>
  <si>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①土日祝日</t>
    <rPh sb="1" eb="3">
      <t>ドニチ</t>
    </rPh>
    <rPh sb="3" eb="5">
      <t>シュクジツ</t>
    </rPh>
    <phoneticPr fontId="2"/>
  </si>
  <si>
    <t>②夏or年</t>
    <rPh sb="1" eb="2">
      <t>ナツ</t>
    </rPh>
    <rPh sb="4" eb="5">
      <t>ネン</t>
    </rPh>
    <phoneticPr fontId="2"/>
  </si>
  <si>
    <t>③重複（土日）</t>
    <rPh sb="1" eb="3">
      <t>チョウフク</t>
    </rPh>
    <rPh sb="4" eb="6">
      <t>ドニチ</t>
    </rPh>
    <phoneticPr fontId="2"/>
  </si>
  <si>
    <t>④重複（祝）</t>
    <rPh sb="1" eb="3">
      <t>チョウフク</t>
    </rPh>
    <rPh sb="4" eb="5">
      <t>シュク</t>
    </rPh>
    <phoneticPr fontId="2"/>
  </si>
  <si>
    <t>休日日数計＝①＋②-（③+④）</t>
    <rPh sb="0" eb="2">
      <t>キュウジツ</t>
    </rPh>
    <rPh sb="2" eb="4">
      <t>ニッスウ</t>
    </rPh>
    <rPh sb="4" eb="5">
      <t>ケイ</t>
    </rPh>
    <phoneticPr fontId="2"/>
  </si>
  <si>
    <t>※年末年始休暇は土日祝日も含むために③、④を集計（土日祝が年末年始休暇となり重複する日数を控除）</t>
    <rPh sb="1" eb="3">
      <t>ネンマツ</t>
    </rPh>
    <rPh sb="3" eb="5">
      <t>ネンシ</t>
    </rPh>
    <rPh sb="5" eb="7">
      <t>キュウカ</t>
    </rPh>
    <rPh sb="8" eb="10">
      <t>ドニチ</t>
    </rPh>
    <rPh sb="10" eb="12">
      <t>シュクジツ</t>
    </rPh>
    <rPh sb="13" eb="14">
      <t>フク</t>
    </rPh>
    <rPh sb="22" eb="24">
      <t>シュウケイ</t>
    </rPh>
    <rPh sb="25" eb="27">
      <t>ドニチ</t>
    </rPh>
    <rPh sb="27" eb="28">
      <t>シュク</t>
    </rPh>
    <rPh sb="29" eb="31">
      <t>ネンマツ</t>
    </rPh>
    <rPh sb="31" eb="33">
      <t>ネンシ</t>
    </rPh>
    <rPh sb="33" eb="35">
      <t>キュウカ</t>
    </rPh>
    <rPh sb="38" eb="40">
      <t>チョウフク</t>
    </rPh>
    <rPh sb="42" eb="44">
      <t>ニッスウ</t>
    </rPh>
    <rPh sb="45" eb="47">
      <t>コウジョ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</si>
</sst>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/&quot;d&quot;&quot;"/>
    <numFmt numFmtId="177" formatCode="aaa"/>
  </numFmts>
  <fonts count="32"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  <font>
      <sz val="10.5"/>
      <color rgb="FFFF0000"/>
      <name val="ＭＳ Ｐゴシック"/>
      <family val="3"/>
      <charset val="128"/>
    </font>
    <font>
      <sz val="10.5"/>
      <color theme="4"/>
      <name val="ＭＳ Ｐゴシック"/>
      <family val="3"/>
      <charset val="128"/>
    </font>
    <font>
      <u/>
      <sz val="10.5"/>
      <color theme="1"/>
      <name val="ＭＳ Ｐゴシック"/>
      <family val="3"/>
      <charset val="128"/>
    </font>
    <font>
      <u/>
      <sz val="10.5"/>
      <color rgb="FFFF0000"/>
      <name val="ＭＳ Ｐゴシック"/>
      <family val="3"/>
      <charset val="128"/>
    </font>
    <font>
      <u/>
      <sz val="10.5"/>
      <color theme="4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.5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9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26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3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1" fillId="0" borderId="0" xfId="0" applyFont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2" fillId="0" borderId="33" xfId="0" applyFont="1" applyBorder="1" applyAlignment="1">
      <alignment horizontal="center" vertical="center" wrapText="1"/>
    </xf>
    <xf numFmtId="177" fontId="3" fillId="0" borderId="0" xfId="0" applyNumberFormat="1" applyFont="1">
      <alignment vertical="center"/>
    </xf>
    <xf numFmtId="0" fontId="18" fillId="0" borderId="0" xfId="0" applyFont="1" applyAlignment="1">
      <alignment horizontal="right" vertical="center"/>
    </xf>
    <xf numFmtId="0" fontId="11" fillId="0" borderId="0" xfId="0" applyFont="1" applyAlignment="1">
      <alignment horizontal="left"/>
    </xf>
    <xf numFmtId="14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20" fillId="8" borderId="1" xfId="1" applyFont="1" applyFill="1" applyBorder="1"/>
    <xf numFmtId="0" fontId="21" fillId="0" borderId="0" xfId="1" applyFont="1"/>
    <xf numFmtId="0" fontId="20" fillId="0" borderId="0" xfId="1" applyFont="1"/>
    <xf numFmtId="0" fontId="20" fillId="7" borderId="1" xfId="1" applyFont="1" applyFill="1" applyBorder="1"/>
    <xf numFmtId="0" fontId="11" fillId="0" borderId="7" xfId="0" applyFont="1" applyBorder="1">
      <alignment vertical="center"/>
    </xf>
    <xf numFmtId="0" fontId="11" fillId="0" borderId="34" xfId="0" applyFont="1" applyBorder="1">
      <alignment vertical="center"/>
    </xf>
    <xf numFmtId="0" fontId="11" fillId="0" borderId="35" xfId="0" applyFont="1" applyBorder="1">
      <alignment vertical="center"/>
    </xf>
    <xf numFmtId="0" fontId="11" fillId="0" borderId="36" xfId="0" applyFont="1" applyBorder="1">
      <alignment vertical="center"/>
    </xf>
    <xf numFmtId="0" fontId="11" fillId="0" borderId="20" xfId="0" applyFont="1" applyBorder="1">
      <alignment vertical="center"/>
    </xf>
    <xf numFmtId="0" fontId="11" fillId="0" borderId="11" xfId="0" applyFont="1" applyBorder="1">
      <alignment vertical="center"/>
    </xf>
    <xf numFmtId="0" fontId="11" fillId="0" borderId="13" xfId="0" applyFont="1" applyBorder="1">
      <alignment vertical="center"/>
    </xf>
    <xf numFmtId="0" fontId="11" fillId="0" borderId="10" xfId="0" applyFont="1" applyBorder="1">
      <alignment vertical="center"/>
    </xf>
    <xf numFmtId="0" fontId="11" fillId="0" borderId="37" xfId="0" applyFont="1" applyBorder="1">
      <alignment vertical="center"/>
    </xf>
    <xf numFmtId="0" fontId="11" fillId="0" borderId="14" xfId="0" applyFont="1" applyBorder="1">
      <alignment vertical="center"/>
    </xf>
    <xf numFmtId="0" fontId="11" fillId="0" borderId="38" xfId="0" applyFont="1" applyBorder="1">
      <alignment vertical="center"/>
    </xf>
    <xf numFmtId="0" fontId="11" fillId="0" borderId="40" xfId="0" applyFont="1" applyBorder="1" applyAlignment="1">
      <alignment horizontal="left" vertical="center"/>
    </xf>
    <xf numFmtId="0" fontId="11" fillId="9" borderId="38" xfId="0" applyFont="1" applyFill="1" applyBorder="1" applyAlignment="1">
      <alignment horizontal="left" vertical="center"/>
    </xf>
    <xf numFmtId="0" fontId="23" fillId="0" borderId="0" xfId="0" applyFont="1" applyAlignment="1">
      <alignment horizontal="right" vertical="center"/>
    </xf>
    <xf numFmtId="0" fontId="13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24" fillId="4" borderId="43" xfId="0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5" fillId="10" borderId="0" xfId="0" applyFont="1" applyFill="1" applyAlignment="1">
      <alignment horizontal="center" vertical="center"/>
    </xf>
    <xf numFmtId="0" fontId="12" fillId="4" borderId="43" xfId="0" applyFont="1" applyFill="1" applyBorder="1" applyAlignment="1">
      <alignment horizontal="center" vertical="center" wrapText="1"/>
    </xf>
    <xf numFmtId="0" fontId="27" fillId="0" borderId="0" xfId="2">
      <alignment vertical="center"/>
    </xf>
    <xf numFmtId="0" fontId="0" fillId="0" borderId="1" xfId="0" applyBorder="1">
      <alignment vertical="center"/>
    </xf>
    <xf numFmtId="56" fontId="0" fillId="0" borderId="1" xfId="0" applyNumberFormat="1" applyBorder="1">
      <alignment vertical="center"/>
    </xf>
    <xf numFmtId="0" fontId="0" fillId="0" borderId="32" xfId="0" applyBorder="1">
      <alignment vertical="center"/>
    </xf>
    <xf numFmtId="0" fontId="0" fillId="0" borderId="27" xfId="0" applyBorder="1">
      <alignment vertical="center"/>
    </xf>
    <xf numFmtId="0" fontId="0" fillId="0" borderId="4" xfId="0" applyBorder="1">
      <alignment vertical="center"/>
    </xf>
    <xf numFmtId="0" fontId="0" fillId="0" borderId="3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3" fillId="4" borderId="45" xfId="0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22" xfId="0" applyFont="1" applyFill="1" applyBorder="1" applyAlignment="1">
      <alignment horizontal="center" vertical="center" shrinkToFit="1"/>
    </xf>
    <xf numFmtId="176" fontId="3" fillId="0" borderId="8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0" fontId="25" fillId="10" borderId="0" xfId="0" applyFont="1" applyFill="1">
      <alignment vertical="center"/>
    </xf>
    <xf numFmtId="0" fontId="25" fillId="10" borderId="0" xfId="0" applyFont="1" applyFill="1" applyAlignment="1">
      <alignment horizontal="left" vertical="center"/>
    </xf>
    <xf numFmtId="176" fontId="25" fillId="0" borderId="8" xfId="0" applyNumberFormat="1" applyFont="1" applyBorder="1" applyAlignment="1">
      <alignment horizontal="center" vertical="center" shrinkToFit="1"/>
    </xf>
    <xf numFmtId="0" fontId="25" fillId="0" borderId="3" xfId="0" applyFont="1" applyBorder="1" applyAlignment="1">
      <alignment horizontal="center" vertical="center" shrinkToFit="1"/>
    </xf>
    <xf numFmtId="0" fontId="25" fillId="0" borderId="24" xfId="0" applyFont="1" applyBorder="1" applyAlignment="1">
      <alignment horizontal="center" vertical="center" shrinkToFit="1"/>
    </xf>
    <xf numFmtId="176" fontId="25" fillId="0" borderId="2" xfId="0" applyNumberFormat="1" applyFont="1" applyBorder="1" applyAlignment="1">
      <alignment horizontal="center" vertical="center" shrinkToFit="1"/>
    </xf>
    <xf numFmtId="0" fontId="25" fillId="0" borderId="44" xfId="0" applyFont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0" fontId="3" fillId="11" borderId="25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3" fillId="0" borderId="22" xfId="0" applyFont="1" applyBorder="1" applyAlignment="1">
      <alignment horizontal="center" vertical="center" shrinkToFit="1"/>
    </xf>
    <xf numFmtId="0" fontId="3" fillId="0" borderId="49" xfId="0" applyFont="1" applyBorder="1" applyAlignment="1">
      <alignment horizontal="center" vertical="center"/>
    </xf>
    <xf numFmtId="176" fontId="3" fillId="0" borderId="50" xfId="0" applyNumberFormat="1" applyFont="1" applyBorder="1" applyAlignment="1">
      <alignment horizontal="center" vertical="center" shrinkToFit="1"/>
    </xf>
    <xf numFmtId="0" fontId="3" fillId="0" borderId="52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27" fillId="0" borderId="0" xfId="3" applyAlignment="1">
      <alignment horizontal="left" vertical="center"/>
    </xf>
    <xf numFmtId="0" fontId="4" fillId="0" borderId="0" xfId="0" applyFont="1" applyAlignment="1">
      <alignment horizontal="left"/>
    </xf>
    <xf numFmtId="0" fontId="1" fillId="0" borderId="60" xfId="0" applyFont="1" applyBorder="1">
      <alignment vertical="center"/>
    </xf>
    <xf numFmtId="0" fontId="1" fillId="0" borderId="61" xfId="0" applyFont="1" applyBorder="1">
      <alignment vertical="center"/>
    </xf>
    <xf numFmtId="0" fontId="1" fillId="0" borderId="63" xfId="0" applyFont="1" applyBorder="1">
      <alignment vertical="center"/>
    </xf>
    <xf numFmtId="0" fontId="1" fillId="0" borderId="64" xfId="0" applyFont="1" applyBorder="1">
      <alignment vertical="center"/>
    </xf>
    <xf numFmtId="0" fontId="30" fillId="0" borderId="0" xfId="0" applyFont="1" applyAlignment="1">
      <alignment horizontal="left"/>
    </xf>
    <xf numFmtId="0" fontId="1" fillId="0" borderId="4" xfId="0" applyFont="1" applyBorder="1">
      <alignment vertical="center"/>
    </xf>
    <xf numFmtId="0" fontId="1" fillId="0" borderId="66" xfId="0" applyFont="1" applyBorder="1" applyAlignment="1">
      <alignment horizontal="center" vertical="center" indent="1"/>
    </xf>
    <xf numFmtId="0" fontId="1" fillId="0" borderId="67" xfId="0" applyFont="1" applyBorder="1">
      <alignment vertical="center"/>
    </xf>
    <xf numFmtId="0" fontId="1" fillId="0" borderId="68" xfId="0" applyFont="1" applyBorder="1">
      <alignment vertical="center"/>
    </xf>
    <xf numFmtId="0" fontId="3" fillId="0" borderId="57" xfId="0" applyFont="1" applyBorder="1" applyAlignment="1">
      <alignment vertical="center" wrapText="1"/>
    </xf>
    <xf numFmtId="0" fontId="3" fillId="0" borderId="58" xfId="0" applyFont="1" applyBorder="1" applyAlignment="1">
      <alignment vertical="center" wrapText="1"/>
    </xf>
    <xf numFmtId="0" fontId="3" fillId="0" borderId="7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78" xfId="0" applyFont="1" applyBorder="1" applyAlignment="1">
      <alignment vertical="center" wrapText="1"/>
    </xf>
    <xf numFmtId="0" fontId="3" fillId="0" borderId="60" xfId="0" applyFont="1" applyBorder="1" applyAlignment="1">
      <alignment vertical="center" wrapText="1"/>
    </xf>
    <xf numFmtId="0" fontId="3" fillId="0" borderId="61" xfId="0" applyFont="1" applyBorder="1" applyAlignment="1">
      <alignment vertical="center" wrapText="1"/>
    </xf>
    <xf numFmtId="0" fontId="3" fillId="0" borderId="79" xfId="0" applyFont="1" applyBorder="1" applyAlignment="1">
      <alignment vertical="center" wrapText="1"/>
    </xf>
    <xf numFmtId="0" fontId="3" fillId="0" borderId="59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83" xfId="0" applyFont="1" applyBorder="1" applyAlignment="1">
      <alignment horizontal="center" vertical="center"/>
    </xf>
    <xf numFmtId="0" fontId="1" fillId="0" borderId="60" xfId="0" applyFont="1" applyBorder="1" applyAlignment="1">
      <alignment horizontal="left" vertical="center"/>
    </xf>
    <xf numFmtId="0" fontId="1" fillId="0" borderId="61" xfId="0" applyFont="1" applyBorder="1" applyAlignment="1">
      <alignment horizontal="left" vertical="center"/>
    </xf>
    <xf numFmtId="0" fontId="1" fillId="0" borderId="62" xfId="0" applyFont="1" applyBorder="1" applyAlignment="1">
      <alignment horizontal="left" vertical="center"/>
    </xf>
    <xf numFmtId="0" fontId="1" fillId="0" borderId="67" xfId="0" applyFont="1" applyBorder="1" applyAlignment="1">
      <alignment horizontal="left" vertical="center"/>
    </xf>
    <xf numFmtId="0" fontId="1" fillId="0" borderId="68" xfId="0" applyFont="1" applyBorder="1" applyAlignment="1">
      <alignment horizontal="left" vertical="center"/>
    </xf>
    <xf numFmtId="0" fontId="1" fillId="0" borderId="69" xfId="0" applyFont="1" applyBorder="1" applyAlignment="1">
      <alignment horizontal="left" vertical="center"/>
    </xf>
    <xf numFmtId="0" fontId="1" fillId="0" borderId="63" xfId="0" applyFont="1" applyBorder="1" applyAlignment="1">
      <alignment horizontal="left" vertical="center" wrapText="1"/>
    </xf>
    <xf numFmtId="0" fontId="1" fillId="0" borderId="64" xfId="0" applyFont="1" applyBorder="1" applyAlignment="1">
      <alignment horizontal="left" vertical="center" wrapText="1"/>
    </xf>
    <xf numFmtId="0" fontId="1" fillId="0" borderId="65" xfId="0" applyFont="1" applyBorder="1" applyAlignment="1">
      <alignment horizontal="left" vertical="center" wrapText="1"/>
    </xf>
    <xf numFmtId="0" fontId="11" fillId="8" borderId="39" xfId="0" applyFont="1" applyFill="1" applyBorder="1" applyAlignment="1">
      <alignment horizontal="left" vertical="center"/>
    </xf>
    <xf numFmtId="0" fontId="11" fillId="8" borderId="34" xfId="0" applyFont="1" applyFill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36" xfId="0" applyFont="1" applyBorder="1" applyAlignment="1">
      <alignment horizontal="left" vertical="center"/>
    </xf>
    <xf numFmtId="0" fontId="11" fillId="8" borderId="6" xfId="0" applyFont="1" applyFill="1" applyBorder="1" applyAlignment="1">
      <alignment horizontal="left" vertical="center"/>
    </xf>
    <xf numFmtId="0" fontId="11" fillId="8" borderId="37" xfId="0" applyFont="1" applyFill="1" applyBorder="1" applyAlignment="1">
      <alignment horizontal="left" vertical="center"/>
    </xf>
    <xf numFmtId="14" fontId="11" fillId="8" borderId="5" xfId="0" applyNumberFormat="1" applyFont="1" applyFill="1" applyBorder="1" applyAlignment="1">
      <alignment horizontal="left" vertical="center"/>
    </xf>
    <xf numFmtId="14" fontId="11" fillId="8" borderId="36" xfId="0" applyNumberFormat="1" applyFont="1" applyFill="1" applyBorder="1" applyAlignment="1">
      <alignment horizontal="left" vertical="center"/>
    </xf>
    <xf numFmtId="0" fontId="11" fillId="7" borderId="40" xfId="0" applyFont="1" applyFill="1" applyBorder="1" applyAlignment="1">
      <alignment horizontal="left" vertical="center"/>
    </xf>
    <xf numFmtId="14" fontId="11" fillId="8" borderId="41" xfId="0" applyNumberFormat="1" applyFont="1" applyFill="1" applyBorder="1" applyAlignment="1">
      <alignment horizontal="left" vertical="center"/>
    </xf>
    <xf numFmtId="0" fontId="11" fillId="8" borderId="5" xfId="0" applyFont="1" applyFill="1" applyBorder="1" applyAlignment="1">
      <alignment horizontal="left" vertical="center"/>
    </xf>
    <xf numFmtId="0" fontId="11" fillId="8" borderId="36" xfId="0" applyFont="1" applyFill="1" applyBorder="1" applyAlignment="1">
      <alignment horizontal="left" vertical="center"/>
    </xf>
    <xf numFmtId="0" fontId="12" fillId="4" borderId="42" xfId="0" applyFont="1" applyFill="1" applyBorder="1" applyAlignment="1">
      <alignment horizontal="center" vertical="center"/>
    </xf>
    <xf numFmtId="0" fontId="12" fillId="4" borderId="43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32" xfId="0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center" vertical="center" wrapText="1"/>
    </xf>
    <xf numFmtId="0" fontId="12" fillId="4" borderId="43" xfId="0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25" xfId="0" applyFont="1" applyBorder="1">
      <alignment vertical="center"/>
    </xf>
    <xf numFmtId="0" fontId="3" fillId="0" borderId="76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77" fontId="10" fillId="0" borderId="21" xfId="0" applyNumberFormat="1" applyFont="1" applyBorder="1" applyAlignment="1">
      <alignment horizontal="center" vertical="center"/>
    </xf>
    <xf numFmtId="177" fontId="10" fillId="0" borderId="24" xfId="0" applyNumberFormat="1" applyFont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11" fillId="0" borderId="41" xfId="0" applyFont="1" applyBorder="1" applyAlignment="1">
      <alignment horizontal="left" vertical="center"/>
    </xf>
    <xf numFmtId="0" fontId="3" fillId="0" borderId="17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 wrapText="1"/>
    </xf>
    <xf numFmtId="0" fontId="25" fillId="0" borderId="17" xfId="0" applyFont="1" applyBorder="1">
      <alignment vertical="center"/>
    </xf>
    <xf numFmtId="0" fontId="25" fillId="0" borderId="18" xfId="0" applyFont="1" applyBorder="1">
      <alignment vertical="center"/>
    </xf>
    <xf numFmtId="0" fontId="25" fillId="0" borderId="25" xfId="0" applyFont="1" applyBorder="1">
      <alignment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</cellXfs>
  <cellStyles count="4">
    <cellStyle name="Hyperlink" xfId="3" xr:uid="{00000000-000B-0000-0000-000008000000}"/>
    <cellStyle name="ハイパーリンク" xfId="2" builtinId="8"/>
    <cellStyle name="標準" xfId="0" builtinId="0"/>
    <cellStyle name="標準 2" xfId="1" xr:uid="{0DD7C30A-5A91-4900-8DA1-6D92507C47F9}"/>
  </cellStyles>
  <dxfs count="74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47" formatCode="m&quot;月&quot;d&quot;日&quot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FF0000"/>
      </font>
    </dxf>
    <dxf>
      <font>
        <color rgb="FF0070C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ont>
        <color rgb="FFFF0000"/>
      </font>
    </dxf>
    <dxf>
      <font>
        <color rgb="FF0070C0"/>
      </font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0070C0"/>
      </font>
    </dxf>
    <dxf>
      <font>
        <color rgb="FFFF000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ont>
        <color rgb="FFFF0000"/>
      </font>
    </dxf>
    <dxf>
      <font>
        <color rgb="FF0070C0"/>
      </font>
    </dxf>
    <dxf>
      <fill>
        <patternFill>
          <bgColor rgb="FFFFCC99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FFCC"/>
        </patternFill>
      </fill>
    </dxf>
    <dxf>
      <font>
        <color rgb="FF0070C0"/>
      </font>
    </dxf>
    <dxf>
      <font>
        <color rgb="FFFF0000"/>
      </font>
    </dxf>
  </dxfs>
  <tableStyles count="0" defaultTableStyle="TableStyleMedium2" defaultPivotStyle="PivotStyleLight16"/>
  <colors>
    <mruColors>
      <color rgb="FFFFFFCC"/>
      <color rgb="FFFFCC99"/>
      <color rgb="FFFFCCCC"/>
      <color rgb="FFFFCCFF"/>
      <color rgb="FFFF9999"/>
      <color rgb="FFFF9966"/>
      <color rgb="FFFFCC66"/>
      <color rgb="FFFF6D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561975</xdr:colOff>
      <xdr:row>12</xdr:row>
      <xdr:rowOff>3173</xdr:rowOff>
    </xdr:from>
    <xdr:to>
      <xdr:col>14</xdr:col>
      <xdr:colOff>133350</xdr:colOff>
      <xdr:row>23</xdr:row>
      <xdr:rowOff>304799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40FA6C1-5298-8277-1926-9B543573F296}"/>
            </a:ext>
          </a:extLst>
        </xdr:cNvPr>
        <xdr:cNvSpPr/>
      </xdr:nvSpPr>
      <xdr:spPr>
        <a:xfrm>
          <a:off x="9201150" y="2803523"/>
          <a:ext cx="285750" cy="3587751"/>
        </a:xfrm>
        <a:prstGeom prst="rect">
          <a:avLst/>
        </a:prstGeom>
        <a:solidFill>
          <a:srgbClr val="FFFFCC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１期間目</a:t>
          </a:r>
        </a:p>
      </xdr:txBody>
    </xdr:sp>
    <xdr:clientData/>
  </xdr:twoCellAnchor>
  <xdr:twoCellAnchor>
    <xdr:from>
      <xdr:col>13</xdr:col>
      <xdr:colOff>558800</xdr:colOff>
      <xdr:row>24</xdr:row>
      <xdr:rowOff>3173</xdr:rowOff>
    </xdr:from>
    <xdr:to>
      <xdr:col>14</xdr:col>
      <xdr:colOff>130175</xdr:colOff>
      <xdr:row>69</xdr:row>
      <xdr:rowOff>304800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1B13FB5-61E9-42A6-898B-3DDBE67A17B6}"/>
            </a:ext>
          </a:extLst>
        </xdr:cNvPr>
        <xdr:cNvSpPr/>
      </xdr:nvSpPr>
      <xdr:spPr>
        <a:xfrm>
          <a:off x="9197975" y="6423023"/>
          <a:ext cx="285750" cy="3016252"/>
        </a:xfrm>
        <a:prstGeom prst="rect">
          <a:avLst/>
        </a:prstGeom>
        <a:solidFill>
          <a:srgbClr val="FFFFCC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２期間目</a:t>
          </a:r>
        </a:p>
      </xdr:txBody>
    </xdr:sp>
    <xdr:clientData/>
  </xdr:twoCellAnchor>
  <xdr:twoCellAnchor>
    <xdr:from>
      <xdr:col>13</xdr:col>
      <xdr:colOff>619125</xdr:colOff>
      <xdr:row>70</xdr:row>
      <xdr:rowOff>0</xdr:rowOff>
    </xdr:from>
    <xdr:to>
      <xdr:col>14</xdr:col>
      <xdr:colOff>187325</xdr:colOff>
      <xdr:row>83</xdr:row>
      <xdr:rowOff>307974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917FBF-05AC-4F5F-9C75-14266480B88E}"/>
            </a:ext>
          </a:extLst>
        </xdr:cNvPr>
        <xdr:cNvSpPr/>
      </xdr:nvSpPr>
      <xdr:spPr>
        <a:xfrm>
          <a:off x="9258300" y="9896475"/>
          <a:ext cx="282575" cy="3594099"/>
        </a:xfrm>
        <a:prstGeom prst="rect">
          <a:avLst/>
        </a:prstGeom>
        <a:solidFill>
          <a:srgbClr val="FFFFCC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wordArtVertRtl" rtlCol="0" anchor="ctr"/>
        <a:lstStyle/>
        <a:p>
          <a:pPr algn="ctr"/>
          <a:r>
            <a:rPr kumimoji="1" lang="en-US" altLang="ja-JP" sz="1100">
              <a:solidFill>
                <a:sysClr val="windowText" lastClr="000000"/>
              </a:solidFill>
            </a:rPr>
            <a:t>8</a:t>
          </a:r>
          <a:r>
            <a:rPr kumimoji="1" lang="ja-JP" altLang="en-US" sz="1100">
              <a:solidFill>
                <a:sysClr val="windowText" lastClr="000000"/>
              </a:solidFill>
            </a:rPr>
            <a:t>期間目</a:t>
          </a:r>
        </a:p>
      </xdr:txBody>
    </xdr:sp>
    <xdr:clientData/>
  </xdr:twoCellAnchor>
  <xdr:twoCellAnchor>
    <xdr:from>
      <xdr:col>2</xdr:col>
      <xdr:colOff>476250</xdr:colOff>
      <xdr:row>69</xdr:row>
      <xdr:rowOff>180976</xdr:rowOff>
    </xdr:from>
    <xdr:to>
      <xdr:col>16</xdr:col>
      <xdr:colOff>295275</xdr:colOff>
      <xdr:row>69</xdr:row>
      <xdr:rowOff>657226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4D0216E3-A479-4ED2-9CCC-96017FB84BAC}"/>
            </a:ext>
          </a:extLst>
        </xdr:cNvPr>
        <xdr:cNvSpPr/>
      </xdr:nvSpPr>
      <xdr:spPr>
        <a:xfrm>
          <a:off x="666750" y="9315451"/>
          <a:ext cx="10410825" cy="476250"/>
        </a:xfrm>
        <a:prstGeom prst="rect">
          <a:avLst/>
        </a:prstGeom>
        <a:solidFill>
          <a:schemeClr val="bg1"/>
        </a:solidFill>
        <a:ln w="95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～　中略　～</a:t>
          </a:r>
        </a:p>
      </xdr:txBody>
    </xdr:sp>
    <xdr:clientData/>
  </xdr:twoCellAnchor>
  <xdr:twoCellAnchor>
    <xdr:from>
      <xdr:col>12</xdr:col>
      <xdr:colOff>542924</xdr:colOff>
      <xdr:row>89</xdr:row>
      <xdr:rowOff>19050</xdr:rowOff>
    </xdr:from>
    <xdr:to>
      <xdr:col>15</xdr:col>
      <xdr:colOff>510540</xdr:colOff>
      <xdr:row>92</xdr:row>
      <xdr:rowOff>85725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F0DF7993-BC4D-4891-A07C-393B2BEF7243}"/>
            </a:ext>
          </a:extLst>
        </xdr:cNvPr>
        <xdr:cNvSpPr/>
      </xdr:nvSpPr>
      <xdr:spPr>
        <a:xfrm>
          <a:off x="8642984" y="14778990"/>
          <a:ext cx="2116456" cy="958215"/>
        </a:xfrm>
        <a:prstGeom prst="rect">
          <a:avLst/>
        </a:prstGeom>
        <a:solidFill>
          <a:srgbClr val="FFFFCC"/>
        </a:solidFill>
        <a:ln w="95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/>
        <a:lstStyle/>
        <a:p>
          <a:pPr algn="ctr"/>
          <a:r>
            <a:rPr kumimoji="1" lang="en-US" altLang="ja-JP" sz="1600">
              <a:solidFill>
                <a:sysClr val="windowText" lastClr="000000"/>
              </a:solidFill>
            </a:rPr>
            <a:t>1</a:t>
          </a:r>
          <a:r>
            <a:rPr kumimoji="1" lang="ja-JP" altLang="en-US" sz="1600">
              <a:solidFill>
                <a:sysClr val="windowText" lastClr="000000"/>
              </a:solidFill>
            </a:rPr>
            <a:t>期間（</a:t>
          </a:r>
          <a:r>
            <a:rPr kumimoji="1" lang="en-US" altLang="ja-JP" sz="1600">
              <a:solidFill>
                <a:sysClr val="windowText" lastClr="000000"/>
              </a:solidFill>
            </a:rPr>
            <a:t>4</a:t>
          </a:r>
          <a:r>
            <a:rPr kumimoji="1" lang="ja-JP" altLang="en-US" sz="1600">
              <a:solidFill>
                <a:sysClr val="windowText" lastClr="000000"/>
              </a:solidFill>
            </a:rPr>
            <a:t>週未満）は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評価対象外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5895BC-384C-4C55-83E6-F938F5F130A7}" name="国民の祝日" displayName="国民の祝日" ref="A6:D46" totalsRowShown="0" headerRowDxfId="6" headerRowBorderDxfId="5" tableBorderDxfId="4">
  <autoFilter ref="A6:D46" xr:uid="{015895BC-384C-4C55-83E6-F938F5F130A7}"/>
  <tableColumns count="4">
    <tableColumn id="1" xr3:uid="{29A33326-39D2-4810-BE1A-05CA8F1F7EBE}" name="年" dataDxfId="3"/>
    <tableColumn id="2" xr3:uid="{262AF7E0-F975-41CE-8D77-76FA52747B9D}" name="名称" dataDxfId="2"/>
    <tableColumn id="3" xr3:uid="{6A6269A1-1D2B-4310-A1C7-C83451317851}" name="日付" dataDxfId="1"/>
    <tableColumn id="4" xr3:uid="{590B2FBC-280C-4764-B5A2-8920944CD32D}" name="備考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pref.aichi.jp/soshiki/kensetsu-kikaku/kensetsuroudoukankyoukaizen.html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8ACF3-3107-461F-890D-B855F5C0D5B3}">
  <sheetPr codeName="Sheet1">
    <tabColor rgb="FFFFFF00"/>
  </sheetPr>
  <dimension ref="B1:AO25"/>
  <sheetViews>
    <sheetView tabSelected="1" view="pageBreakPreview" zoomScaleNormal="100" zoomScaleSheetLayoutView="100" workbookViewId="0">
      <selection activeCell="AL13" sqref="AL13"/>
    </sheetView>
  </sheetViews>
  <sheetFormatPr defaultColWidth="8.58203125" defaultRowHeight="13"/>
  <cols>
    <col min="1" max="1" width="5.58203125" style="18" customWidth="1"/>
    <col min="2" max="2" width="4.58203125" style="18" customWidth="1"/>
    <col min="3" max="3" width="9.08203125" style="18" bestFit="1" customWidth="1"/>
    <col min="4" max="4" width="11.1640625" style="18" bestFit="1" customWidth="1"/>
    <col min="5" max="5" width="8.6640625" style="18" bestFit="1" customWidth="1"/>
    <col min="6" max="31" width="2.08203125" style="18" customWidth="1"/>
    <col min="32" max="32" width="8.58203125" style="18"/>
    <col min="33" max="35" width="2.08203125" style="18" customWidth="1"/>
    <col min="36" max="16384" width="8.58203125" style="18"/>
  </cols>
  <sheetData>
    <row r="1" spans="2:41" ht="30" customHeight="1">
      <c r="B1" s="134" t="s">
        <v>0</v>
      </c>
      <c r="C1" s="30"/>
      <c r="F1" s="33"/>
      <c r="G1" s="34" t="s">
        <v>1</v>
      </c>
      <c r="O1" s="36"/>
      <c r="P1" s="34" t="s">
        <v>2</v>
      </c>
      <c r="AJ1" s="35"/>
      <c r="AL1" s="35"/>
      <c r="AM1" s="35"/>
      <c r="AN1" s="35"/>
      <c r="AO1" s="35"/>
    </row>
    <row r="2" spans="2:41" ht="13.5" thickBot="1"/>
    <row r="3" spans="2:41" ht="24" customHeight="1">
      <c r="B3" s="37" t="s">
        <v>3</v>
      </c>
      <c r="C3" s="38"/>
      <c r="D3" s="172" t="s">
        <v>4</v>
      </c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3"/>
    </row>
    <row r="4" spans="2:41" ht="24" customHeight="1">
      <c r="B4" s="39" t="s">
        <v>5</v>
      </c>
      <c r="C4" s="40"/>
      <c r="D4" s="174" t="str">
        <f>CONCATENATE(TEXT(D5,"yyy年m月D日"),"～",TEXT(D6,"yyy年m月D日"))</f>
        <v>2024年5月10日～2024年9月27日</v>
      </c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5"/>
    </row>
    <row r="5" spans="2:41" ht="24" customHeight="1">
      <c r="B5" s="41"/>
      <c r="C5" s="42" t="s">
        <v>6</v>
      </c>
      <c r="D5" s="178">
        <v>45422</v>
      </c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9"/>
    </row>
    <row r="6" spans="2:41" ht="24" customHeight="1">
      <c r="B6" s="43"/>
      <c r="C6" s="42" t="s">
        <v>7</v>
      </c>
      <c r="D6" s="178">
        <v>45562</v>
      </c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9"/>
    </row>
    <row r="7" spans="2:41" ht="24" customHeight="1">
      <c r="B7" s="44" t="s">
        <v>8</v>
      </c>
      <c r="C7" s="40"/>
      <c r="D7" s="174" t="s">
        <v>9</v>
      </c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5"/>
    </row>
    <row r="8" spans="2:41" ht="24" customHeight="1">
      <c r="B8" s="44" t="s">
        <v>10</v>
      </c>
      <c r="C8" s="45"/>
      <c r="D8" s="176" t="s">
        <v>11</v>
      </c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/>
    </row>
    <row r="9" spans="2:41" ht="24" customHeight="1">
      <c r="B9" s="44" t="s">
        <v>12</v>
      </c>
      <c r="C9" s="45"/>
      <c r="D9" s="176" t="s">
        <v>13</v>
      </c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7"/>
    </row>
    <row r="10" spans="2:41" ht="24" customHeight="1">
      <c r="B10" s="44" t="s">
        <v>14</v>
      </c>
      <c r="C10" s="40"/>
      <c r="D10" s="181">
        <v>45421</v>
      </c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3"/>
    </row>
    <row r="11" spans="2:41" ht="24" customHeight="1">
      <c r="B11" s="44" t="s">
        <v>15</v>
      </c>
      <c r="C11" s="42"/>
      <c r="D11" s="178">
        <v>45434</v>
      </c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9"/>
    </row>
    <row r="12" spans="2:41" ht="24" customHeight="1">
      <c r="B12" s="44" t="s">
        <v>16</v>
      </c>
      <c r="C12" s="42"/>
      <c r="D12" s="178">
        <v>45562</v>
      </c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9"/>
    </row>
    <row r="13" spans="2:41" ht="24" customHeight="1" thickBot="1">
      <c r="B13" s="46" t="s">
        <v>17</v>
      </c>
      <c r="C13" s="47"/>
      <c r="D13" s="180" t="s">
        <v>18</v>
      </c>
      <c r="E13" s="180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9">
        <f>IF(D13="土曜日",7,IF(D13="月曜日",2,))</f>
        <v>7</v>
      </c>
      <c r="AH13" s="31"/>
    </row>
    <row r="14" spans="2:41">
      <c r="AH14" s="31"/>
    </row>
    <row r="15" spans="2:41" ht="30" customHeight="1" thickBot="1">
      <c r="B15" s="139" t="s">
        <v>19</v>
      </c>
    </row>
    <row r="16" spans="2:41" ht="24" customHeight="1">
      <c r="B16" s="135"/>
      <c r="C16" s="136" t="s">
        <v>20</v>
      </c>
      <c r="D16" s="163" t="s">
        <v>21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5"/>
    </row>
    <row r="17" spans="2:32" ht="24" customHeight="1">
      <c r="B17" s="142"/>
      <c r="C17" s="143" t="s">
        <v>20</v>
      </c>
      <c r="D17" s="166" t="s">
        <v>22</v>
      </c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8"/>
    </row>
    <row r="18" spans="2:32" ht="48" customHeight="1">
      <c r="B18" s="137"/>
      <c r="C18" s="138" t="s">
        <v>20</v>
      </c>
      <c r="D18" s="169" t="s">
        <v>23</v>
      </c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1"/>
    </row>
    <row r="19" spans="2:32">
      <c r="B19" s="127"/>
    </row>
    <row r="20" spans="2:32">
      <c r="B20" s="127"/>
    </row>
    <row r="21" spans="2:32">
      <c r="D21" s="18" t="s">
        <v>24</v>
      </c>
    </row>
    <row r="22" spans="2:32">
      <c r="D22" s="140" t="s">
        <v>25</v>
      </c>
      <c r="E22" s="141" t="s">
        <v>26</v>
      </c>
    </row>
    <row r="23" spans="2:32">
      <c r="D23" s="140" t="s">
        <v>18</v>
      </c>
      <c r="E23" s="141" t="s">
        <v>20</v>
      </c>
    </row>
    <row r="24" spans="2:32">
      <c r="D24" s="140" t="s">
        <v>27</v>
      </c>
      <c r="E24" s="141" t="s">
        <v>28</v>
      </c>
    </row>
    <row r="25" spans="2:32">
      <c r="D25" s="140"/>
      <c r="E25" s="141"/>
    </row>
  </sheetData>
  <mergeCells count="14">
    <mergeCell ref="D16:AF16"/>
    <mergeCell ref="D17:AF17"/>
    <mergeCell ref="D18:AF18"/>
    <mergeCell ref="D3:AF3"/>
    <mergeCell ref="D4:AF4"/>
    <mergeCell ref="D8:AF8"/>
    <mergeCell ref="D9:AF9"/>
    <mergeCell ref="D7:AF7"/>
    <mergeCell ref="D12:AF12"/>
    <mergeCell ref="D11:AF11"/>
    <mergeCell ref="D6:AF6"/>
    <mergeCell ref="D5:AF5"/>
    <mergeCell ref="D13:E13"/>
    <mergeCell ref="D10:AF10"/>
  </mergeCells>
  <phoneticPr fontId="2"/>
  <dataValidations count="2">
    <dataValidation type="list" allowBlank="1" showInputMessage="1" showErrorMessage="1" sqref="D13" xr:uid="{9B38A319-AC92-4F5C-9511-A869C84DA47B}">
      <formula1>$D$23:$D$25</formula1>
    </dataValidation>
    <dataValidation type="list" allowBlank="1" showInputMessage="1" showErrorMessage="1" sqref="C16:C18" xr:uid="{437A2397-5FA4-4FC2-B65A-7E9F9595FF07}">
      <formula1>$E$23:$E$25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2FA13-626F-4C56-B2B2-F0641503512E}">
  <sheetPr>
    <tabColor rgb="FFFFFF00"/>
    <pageSetUpPr fitToPage="1"/>
  </sheetPr>
  <dimension ref="B1:E10"/>
  <sheetViews>
    <sheetView topLeftCell="A5" zoomScaleNormal="100" workbookViewId="0">
      <selection activeCell="C5" sqref="C5"/>
    </sheetView>
  </sheetViews>
  <sheetFormatPr defaultColWidth="9" defaultRowHeight="13"/>
  <cols>
    <col min="1" max="1" width="5.1640625" style="18" customWidth="1"/>
    <col min="2" max="2" width="13.4140625" style="1" customWidth="1"/>
    <col min="3" max="3" width="34.5" style="17" bestFit="1" customWidth="1"/>
    <col min="4" max="4" width="25.9140625" style="17" customWidth="1"/>
    <col min="5" max="5" width="37" style="17" customWidth="1"/>
    <col min="6" max="16384" width="9" style="18"/>
  </cols>
  <sheetData>
    <row r="1" spans="2:5" ht="33" customHeight="1">
      <c r="B1" s="19" t="s">
        <v>29</v>
      </c>
    </row>
    <row r="2" spans="2:5" s="1" customFormat="1" ht="22.5" customHeight="1">
      <c r="B2" s="184"/>
      <c r="C2" s="186" t="s">
        <v>30</v>
      </c>
      <c r="D2" s="187"/>
      <c r="E2" s="188" t="s">
        <v>31</v>
      </c>
    </row>
    <row r="3" spans="2:5" ht="19.5" customHeight="1" thickBot="1">
      <c r="B3" s="185"/>
      <c r="C3" s="77" t="s">
        <v>32</v>
      </c>
      <c r="D3" s="53" t="s">
        <v>33</v>
      </c>
      <c r="E3" s="189"/>
    </row>
    <row r="4" spans="2:5" ht="34.5" customHeight="1" thickTop="1">
      <c r="B4" s="21" t="s">
        <v>34</v>
      </c>
      <c r="C4" s="25" t="s">
        <v>35</v>
      </c>
      <c r="D4" s="21" t="s">
        <v>36</v>
      </c>
      <c r="E4" s="21" t="s">
        <v>37</v>
      </c>
    </row>
    <row r="5" spans="2:5" ht="34.5" customHeight="1">
      <c r="B5" s="23" t="s">
        <v>38</v>
      </c>
      <c r="C5" s="52" t="s">
        <v>39</v>
      </c>
      <c r="D5" s="21" t="s">
        <v>36</v>
      </c>
      <c r="E5" s="22" t="s">
        <v>40</v>
      </c>
    </row>
    <row r="6" spans="2:5" ht="63" customHeight="1">
      <c r="B6" s="23" t="s">
        <v>41</v>
      </c>
      <c r="C6" s="52" t="s">
        <v>42</v>
      </c>
      <c r="D6" s="21" t="s">
        <v>36</v>
      </c>
      <c r="E6" s="24" t="s">
        <v>43</v>
      </c>
    </row>
    <row r="7" spans="2:5" ht="78" customHeight="1">
      <c r="B7" s="23" t="s">
        <v>44</v>
      </c>
      <c r="C7" s="52" t="s">
        <v>45</v>
      </c>
      <c r="D7" s="21" t="s">
        <v>36</v>
      </c>
      <c r="E7" s="24" t="s">
        <v>46</v>
      </c>
    </row>
    <row r="8" spans="2:5" ht="93.75" customHeight="1">
      <c r="B8" s="23" t="s">
        <v>47</v>
      </c>
      <c r="C8" s="27" t="s">
        <v>48</v>
      </c>
      <c r="D8" s="51" t="s">
        <v>36</v>
      </c>
      <c r="E8" s="52" t="s">
        <v>49</v>
      </c>
    </row>
    <row r="9" spans="2:5" ht="86.25" customHeight="1">
      <c r="B9" s="21" t="s">
        <v>50</v>
      </c>
      <c r="C9" s="26" t="s">
        <v>51</v>
      </c>
      <c r="D9" s="51" t="s">
        <v>36</v>
      </c>
      <c r="E9" s="25" t="s">
        <v>52</v>
      </c>
    </row>
    <row r="10" spans="2:5" ht="28.5" customHeight="1">
      <c r="B10" s="20" t="s">
        <v>53</v>
      </c>
      <c r="C10" s="190" t="s">
        <v>54</v>
      </c>
      <c r="D10" s="191"/>
      <c r="E10" s="51" t="s">
        <v>55</v>
      </c>
    </row>
  </sheetData>
  <mergeCells count="4">
    <mergeCell ref="B2:B3"/>
    <mergeCell ref="C2:D2"/>
    <mergeCell ref="E2:E3"/>
    <mergeCell ref="C10:D10"/>
  </mergeCells>
  <phoneticPr fontId="2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69FA9-6D81-489C-8A07-4E9EBB3EBBE8}">
  <sheetPr codeName="Sheet5">
    <tabColor rgb="FFFFFF00"/>
  </sheetPr>
  <dimension ref="B1:AA177"/>
  <sheetViews>
    <sheetView view="pageBreakPreview" zoomScaleNormal="100" zoomScaleSheetLayoutView="100" workbookViewId="0">
      <pane xSplit="2" ySplit="9" topLeftCell="C10" activePane="bottomRight" state="frozen"/>
      <selection pane="topRight" activeCell="D13" sqref="D13:E13"/>
      <selection pane="bottomLeft" activeCell="D13" sqref="D13:E13"/>
      <selection pane="bottomRight" activeCell="O169" sqref="O169:Q169"/>
    </sheetView>
  </sheetViews>
  <sheetFormatPr defaultColWidth="9" defaultRowHeight="12" outlineLevelCol="1"/>
  <cols>
    <col min="1" max="1" width="2.5" style="3" customWidth="1"/>
    <col min="2" max="2" width="2.5" style="3" hidden="1" customWidth="1"/>
    <col min="3" max="3" width="9" style="4"/>
    <col min="4" max="10" width="8.58203125" style="3" customWidth="1"/>
    <col min="11" max="11" width="22.6640625" style="3" customWidth="1"/>
    <col min="12" max="12" width="9.4140625" style="3" bestFit="1" customWidth="1"/>
    <col min="13" max="17" width="9.4140625" style="3" customWidth="1"/>
    <col min="18" max="18" width="2.4140625" style="3" customWidth="1"/>
    <col min="19" max="19" width="9" style="3"/>
    <col min="20" max="20" width="12.58203125" style="3" customWidth="1" outlineLevel="1"/>
    <col min="21" max="24" width="9" style="3" outlineLevel="1"/>
    <col min="25" max="16384" width="9" style="3"/>
  </cols>
  <sheetData>
    <row r="1" spans="2:27" ht="26.25" customHeight="1">
      <c r="B1" s="107"/>
      <c r="C1" s="234" t="s">
        <v>56</v>
      </c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T1" s="3" t="s">
        <v>138</v>
      </c>
    </row>
    <row r="2" spans="2:27" ht="14.25" customHeight="1">
      <c r="B2" s="107"/>
      <c r="C2" s="5"/>
      <c r="D2" s="28"/>
    </row>
    <row r="3" spans="2:27" ht="14.25" customHeight="1">
      <c r="B3" s="107"/>
      <c r="C3" s="6" t="s">
        <v>57</v>
      </c>
      <c r="D3" s="235" t="str">
        <f>入力シート!D3</f>
        <v>○○○○工事</v>
      </c>
      <c r="E3" s="235"/>
      <c r="F3" s="235"/>
      <c r="G3" s="235"/>
      <c r="H3" s="235"/>
      <c r="I3" s="235"/>
      <c r="J3" s="6" t="s">
        <v>58</v>
      </c>
      <c r="K3" s="235" t="str">
        <f>入力シート!D7</f>
        <v>週休２日工事</v>
      </c>
      <c r="L3" s="235"/>
      <c r="M3" s="235"/>
      <c r="S3" s="4"/>
      <c r="T3" s="2" t="s">
        <v>148</v>
      </c>
      <c r="U3" s="3" t="s">
        <v>140</v>
      </c>
    </row>
    <row r="4" spans="2:27" ht="14.25" customHeight="1">
      <c r="B4" s="107"/>
      <c r="C4" s="6" t="s">
        <v>59</v>
      </c>
      <c r="D4" s="236" t="str">
        <f>入力シート!D4</f>
        <v>2024年5月10日～2024年9月27日</v>
      </c>
      <c r="E4" s="236"/>
      <c r="F4" s="236"/>
      <c r="G4" s="236"/>
      <c r="H4" s="236"/>
      <c r="I4" s="236"/>
      <c r="J4" s="7"/>
      <c r="T4" s="2" t="s">
        <v>149</v>
      </c>
      <c r="U4" s="3" t="s">
        <v>141</v>
      </c>
    </row>
    <row r="5" spans="2:27" ht="14.25" customHeight="1">
      <c r="B5" s="107"/>
      <c r="C5" s="6" t="s">
        <v>60</v>
      </c>
      <c r="D5" s="236" t="str">
        <f>入力シート!D8</f>
        <v>○○建設</v>
      </c>
      <c r="E5" s="236"/>
      <c r="F5" s="236"/>
      <c r="G5" s="236"/>
      <c r="H5" s="236"/>
      <c r="I5" s="236"/>
      <c r="J5" s="6" t="s">
        <v>61</v>
      </c>
      <c r="K5" s="235" t="str">
        <f>入力シート!D9</f>
        <v>○○建設事務所△△△△課</v>
      </c>
      <c r="L5" s="235"/>
      <c r="M5" s="235"/>
      <c r="T5" s="2" t="s">
        <v>150</v>
      </c>
      <c r="U5" s="3" t="s">
        <v>142</v>
      </c>
    </row>
    <row r="6" spans="2:27" ht="14.25" customHeight="1" thickBot="1">
      <c r="B6" s="107"/>
      <c r="C6" s="6"/>
      <c r="D6" s="2"/>
      <c r="E6" s="2"/>
      <c r="F6" s="2"/>
      <c r="G6" s="2"/>
      <c r="H6" s="2"/>
      <c r="I6" s="6"/>
      <c r="J6" s="2"/>
      <c r="K6" s="2"/>
      <c r="L6" s="2"/>
      <c r="T6" s="2" t="s">
        <v>151</v>
      </c>
      <c r="U6" s="3" t="s">
        <v>143</v>
      </c>
      <c r="W6" s="55"/>
      <c r="X6" s="55"/>
      <c r="Y6" s="55"/>
      <c r="Z6" s="55"/>
      <c r="AA6" s="55"/>
    </row>
    <row r="7" spans="2:27" ht="14.25" customHeight="1" thickBot="1">
      <c r="B7" s="107"/>
      <c r="D7" s="54"/>
      <c r="E7" s="4"/>
      <c r="F7" s="4"/>
      <c r="G7" s="4"/>
      <c r="H7" s="2"/>
      <c r="I7" s="6"/>
      <c r="J7" s="2"/>
      <c r="K7" s="50" t="s">
        <v>62</v>
      </c>
      <c r="L7" s="16">
        <f>入力シート!D11</f>
        <v>45434</v>
      </c>
      <c r="M7" s="29"/>
      <c r="T7" s="3" t="s">
        <v>153</v>
      </c>
      <c r="U7" s="55"/>
      <c r="V7" s="55"/>
      <c r="W7" s="55"/>
      <c r="X7" s="55"/>
      <c r="Y7" s="55"/>
      <c r="Z7" s="55"/>
      <c r="AA7" s="55"/>
    </row>
    <row r="8" spans="2:27" ht="11.25" customHeight="1">
      <c r="B8" s="107"/>
      <c r="C8" s="237"/>
      <c r="D8" s="239">
        <f>WEEKDAY(入力シート!$AF$13)</f>
        <v>7</v>
      </c>
      <c r="E8" s="239">
        <f>WEEKDAY(入力シート!$AF$13+1)</f>
        <v>1</v>
      </c>
      <c r="F8" s="239">
        <f>WEEKDAY(入力シート!$AF$13+2)</f>
        <v>2</v>
      </c>
      <c r="G8" s="239">
        <f>WEEKDAY(入力シート!$AF$13+3)</f>
        <v>3</v>
      </c>
      <c r="H8" s="239">
        <f>WEEKDAY(入力シート!$AF$13+4)</f>
        <v>4</v>
      </c>
      <c r="I8" s="239">
        <f>WEEKDAY(入力シート!$AF$13+5)</f>
        <v>5</v>
      </c>
      <c r="J8" s="239">
        <f>WEEKDAY(入力シート!$AF$13+6)</f>
        <v>6</v>
      </c>
      <c r="K8" s="201" t="s">
        <v>63</v>
      </c>
      <c r="L8" s="222" t="s">
        <v>64</v>
      </c>
      <c r="M8" s="223"/>
      <c r="N8" s="224" t="s">
        <v>65</v>
      </c>
      <c r="O8" s="222" t="s">
        <v>66</v>
      </c>
      <c r="P8" s="223"/>
      <c r="Q8" s="233"/>
      <c r="Z8" s="28"/>
      <c r="AA8" s="28"/>
    </row>
    <row r="9" spans="2:27" s="4" customFormat="1" ht="39" customHeight="1" thickBot="1">
      <c r="B9" s="76"/>
      <c r="C9" s="238"/>
      <c r="D9" s="240"/>
      <c r="E9" s="240"/>
      <c r="F9" s="240"/>
      <c r="G9" s="240"/>
      <c r="H9" s="240"/>
      <c r="I9" s="240"/>
      <c r="J9" s="240"/>
      <c r="K9" s="203"/>
      <c r="L9" s="9" t="s">
        <v>67</v>
      </c>
      <c r="M9" s="10" t="s">
        <v>68</v>
      </c>
      <c r="N9" s="225"/>
      <c r="O9" s="88" t="s">
        <v>69</v>
      </c>
      <c r="P9" s="89" t="s">
        <v>70</v>
      </c>
      <c r="Q9" s="11" t="s">
        <v>71</v>
      </c>
      <c r="T9" s="158"/>
      <c r="U9" s="56"/>
      <c r="V9" s="56"/>
      <c r="W9" s="56"/>
      <c r="X9" s="56"/>
      <c r="Y9" s="56"/>
      <c r="Z9" s="56"/>
      <c r="AA9" s="56"/>
    </row>
    <row r="10" spans="2:27" s="4" customFormat="1" ht="18.75" customHeight="1">
      <c r="B10" s="76"/>
      <c r="C10" s="12" t="s">
        <v>72</v>
      </c>
      <c r="D10" s="100">
        <f>IF(D8=7,$L$7-WEEKDAY($L$7),IF(D8=2,IF(WEEKDAY($L$7)&lt;=2,$L$7-WEEKDAY($L$7)-5,$L$7-WEEKDAY($L$7)+2)))</f>
        <v>45430</v>
      </c>
      <c r="E10" s="100">
        <f>D10+1</f>
        <v>45431</v>
      </c>
      <c r="F10" s="100">
        <f t="shared" ref="F10:J10" si="0">E10+1</f>
        <v>45432</v>
      </c>
      <c r="G10" s="100">
        <f t="shared" si="0"/>
        <v>45433</v>
      </c>
      <c r="H10" s="100">
        <f t="shared" si="0"/>
        <v>45434</v>
      </c>
      <c r="I10" s="100">
        <f t="shared" si="0"/>
        <v>45435</v>
      </c>
      <c r="J10" s="100">
        <f t="shared" si="0"/>
        <v>45436</v>
      </c>
      <c r="K10" s="241" t="s">
        <v>73</v>
      </c>
      <c r="L10" s="243" t="s">
        <v>74</v>
      </c>
      <c r="M10" s="246" t="s">
        <v>74</v>
      </c>
      <c r="N10" s="219"/>
      <c r="O10" s="71"/>
      <c r="P10" s="90"/>
      <c r="Q10" s="73"/>
      <c r="T10" s="2" t="s">
        <v>152</v>
      </c>
      <c r="U10" s="158"/>
      <c r="V10" s="158"/>
      <c r="W10" s="158"/>
      <c r="X10" s="158"/>
    </row>
    <row r="11" spans="2:27" s="4" customFormat="1" ht="26.25" customHeight="1">
      <c r="B11" s="76"/>
      <c r="C11" s="8" t="s">
        <v>67</v>
      </c>
      <c r="D11" s="101" t="str">
        <f t="shared" ref="D11:E11" si="1">IF(D$10=$L$7,"工事着手","")</f>
        <v/>
      </c>
      <c r="E11" s="101" t="str">
        <f t="shared" si="1"/>
        <v/>
      </c>
      <c r="F11" s="101" t="str">
        <f>IF(F$10=$L$7,"工事着手","")</f>
        <v/>
      </c>
      <c r="G11" s="101" t="str">
        <f t="shared" ref="G11:J11" si="2">IF(G$10=$L$7,"工事着手","")</f>
        <v/>
      </c>
      <c r="H11" s="101" t="str">
        <f t="shared" si="2"/>
        <v>工事着手</v>
      </c>
      <c r="I11" s="101" t="str">
        <f>IF(I$10=$L$7,"工事着手","")</f>
        <v/>
      </c>
      <c r="J11" s="101" t="str">
        <f t="shared" si="2"/>
        <v/>
      </c>
      <c r="K11" s="242"/>
      <c r="L11" s="244"/>
      <c r="M11" s="247"/>
      <c r="N11" s="220"/>
      <c r="O11" s="91"/>
      <c r="P11" s="92"/>
      <c r="Q11" s="93"/>
      <c r="T11" s="158"/>
      <c r="U11" s="158"/>
      <c r="V11" s="158"/>
      <c r="W11" s="158"/>
      <c r="X11" s="158"/>
    </row>
    <row r="12" spans="2:27" s="4" customFormat="1" ht="26.25" customHeight="1" thickBot="1">
      <c r="B12" s="76"/>
      <c r="C12" s="13" t="s">
        <v>68</v>
      </c>
      <c r="D12" s="102"/>
      <c r="E12" s="102"/>
      <c r="F12" s="102"/>
      <c r="G12" s="102"/>
      <c r="H12" s="102"/>
      <c r="I12" s="102"/>
      <c r="J12" s="102"/>
      <c r="K12" s="242"/>
      <c r="L12" s="245"/>
      <c r="M12" s="248"/>
      <c r="N12" s="221"/>
      <c r="O12" s="72"/>
      <c r="P12" s="94"/>
      <c r="Q12" s="74"/>
      <c r="T12" s="158"/>
      <c r="U12" s="158" t="s">
        <v>144</v>
      </c>
      <c r="V12" s="158" t="s">
        <v>145</v>
      </c>
      <c r="W12" s="158" t="s">
        <v>146</v>
      </c>
      <c r="X12" s="158" t="s">
        <v>147</v>
      </c>
    </row>
    <row r="13" spans="2:27" s="4" customFormat="1" ht="18.75" customHeight="1">
      <c r="B13" s="76">
        <f>COUNTIF($D14:$J24,"=工事完了")</f>
        <v>0</v>
      </c>
      <c r="C13" s="15" t="s">
        <v>75</v>
      </c>
      <c r="D13" s="103">
        <f>J10+1</f>
        <v>45437</v>
      </c>
      <c r="E13" s="103">
        <f>D13+1</f>
        <v>45438</v>
      </c>
      <c r="F13" s="103">
        <f t="shared" ref="F13:J13" si="3">E13+1</f>
        <v>45439</v>
      </c>
      <c r="G13" s="103">
        <f t="shared" si="3"/>
        <v>45440</v>
      </c>
      <c r="H13" s="103">
        <f t="shared" si="3"/>
        <v>45441</v>
      </c>
      <c r="I13" s="103">
        <f t="shared" si="3"/>
        <v>45442</v>
      </c>
      <c r="J13" s="103">
        <f t="shared" si="3"/>
        <v>45443</v>
      </c>
      <c r="K13" s="212"/>
      <c r="L13" s="195">
        <f>IF(B13&gt;0,"－",COUNTIF(D17:J17,"*休工*")+COUNTIF(D20:J20,"*休工*")+COUNTIF(D23:J23,"*休工*")+COUNTIF(D14:J14,"*休工*"))</f>
        <v>0</v>
      </c>
      <c r="M13" s="198">
        <f>IF(B13&gt;0,"－",COUNTIF(D18:J18,"*休工*")+COUNTIF(D21:J21,"*休工*")+COUNTIF(D24:J24,"*休工*")+COUNTIF(D15:J15,"*休工*"))</f>
        <v>0</v>
      </c>
      <c r="N13" s="201" t="str">
        <f>IF(B13&gt;0,"－",IF(AND(M13&gt;=L13),"達成","未達成"))</f>
        <v>達成</v>
      </c>
      <c r="O13" s="69"/>
      <c r="P13" s="87"/>
      <c r="Q13" s="70"/>
      <c r="T13" s="162" t="s">
        <v>137</v>
      </c>
      <c r="U13" s="159" t="s">
        <v>139</v>
      </c>
      <c r="V13" s="159" t="s">
        <v>134</v>
      </c>
      <c r="W13" s="159" t="s">
        <v>135</v>
      </c>
      <c r="X13" s="159" t="s">
        <v>136</v>
      </c>
    </row>
    <row r="14" spans="2:27" s="4" customFormat="1" ht="26.25" customHeight="1">
      <c r="B14" s="76"/>
      <c r="C14" s="8" t="s">
        <v>67</v>
      </c>
      <c r="D14" s="104"/>
      <c r="E14" s="104"/>
      <c r="F14" s="104"/>
      <c r="G14" s="104"/>
      <c r="H14" s="104"/>
      <c r="I14" s="104"/>
      <c r="J14" s="104"/>
      <c r="K14" s="213"/>
      <c r="L14" s="196"/>
      <c r="M14" s="199"/>
      <c r="N14" s="202"/>
      <c r="O14" s="95">
        <f>IF(B13&gt;0,"－",T14)</f>
        <v>2</v>
      </c>
      <c r="P14" s="96"/>
      <c r="Q14" s="97" t="str">
        <f>IF(P14="","",IF(O14=P14,"〇","×"))</f>
        <v/>
      </c>
      <c r="T14" s="162">
        <f>U14+V14-(W14+X14)</f>
        <v>2</v>
      </c>
      <c r="U14" s="161">
        <f>COUNTA(D13:J13)-NETWORKDAYS.INTL(D13,J13,"0000011",国民の祝日[日付])</f>
        <v>2</v>
      </c>
      <c r="V14" s="160">
        <f t="shared" ref="V14" si="4">COUNTIF(D14:J14,"休工(*)")</f>
        <v>0</v>
      </c>
      <c r="W14" s="160" cm="1">
        <f t="array" ref="W14">SUM(COUNTIFS($D$8:$J$8,{1,7},D14:J14,"=休工(*)"))</f>
        <v>0</v>
      </c>
      <c r="X14" s="160" cm="1">
        <f t="array" ref="X14">SUM(COUNTIFS(D13:J13,国民の祝日[日付],D14:J14,"=休工(*)"))</f>
        <v>0</v>
      </c>
    </row>
    <row r="15" spans="2:27" s="4" customFormat="1" ht="26.25" customHeight="1" thickBot="1">
      <c r="B15" s="76"/>
      <c r="C15" s="14" t="s">
        <v>68</v>
      </c>
      <c r="D15" s="105"/>
      <c r="E15" s="105"/>
      <c r="F15" s="105"/>
      <c r="G15" s="105"/>
      <c r="H15" s="105"/>
      <c r="I15" s="105"/>
      <c r="J15" s="105"/>
      <c r="K15" s="214"/>
      <c r="L15" s="196"/>
      <c r="M15" s="199"/>
      <c r="N15" s="202"/>
      <c r="O15" s="14">
        <f>IF(B13&gt;0,"－",T15)</f>
        <v>2</v>
      </c>
      <c r="P15" s="98"/>
      <c r="Q15" s="99" t="str">
        <f>IF(P15="","",IF(O15=P15,"〇","×"))</f>
        <v/>
      </c>
      <c r="T15" s="162">
        <f>U15+V15-(W15+X15)</f>
        <v>2</v>
      </c>
      <c r="U15" s="161">
        <f>COUNTA(D13:J13)-NETWORKDAYS.INTL(D13,J13,"0000011",国民の祝日[日付])</f>
        <v>2</v>
      </c>
      <c r="V15" s="160">
        <f>COUNTIF(D15:J15,"休工(*)")</f>
        <v>0</v>
      </c>
      <c r="W15" s="160" cm="1">
        <f t="array" ref="W15">SUM(COUNTIFS($D$8:$J$8,{1,7},D15:J15,"=休工(*)"))</f>
        <v>0</v>
      </c>
      <c r="X15" s="160" cm="1">
        <f t="array" ref="X15">SUM(COUNTIFS(D13:J13,国民の祝日[日付],D15:J15,"=休工(*)"))</f>
        <v>0</v>
      </c>
    </row>
    <row r="16" spans="2:27" s="4" customFormat="1" ht="18.75" customHeight="1">
      <c r="B16" s="76">
        <f>B13</f>
        <v>0</v>
      </c>
      <c r="C16" s="15" t="s">
        <v>75</v>
      </c>
      <c r="D16" s="106">
        <f>J13+1</f>
        <v>45444</v>
      </c>
      <c r="E16" s="106">
        <f>D16+1</f>
        <v>45445</v>
      </c>
      <c r="F16" s="106">
        <f t="shared" ref="F16:J16" si="5">E16+1</f>
        <v>45446</v>
      </c>
      <c r="G16" s="106">
        <f t="shared" si="5"/>
        <v>45447</v>
      </c>
      <c r="H16" s="106">
        <f t="shared" si="5"/>
        <v>45448</v>
      </c>
      <c r="I16" s="106">
        <f t="shared" si="5"/>
        <v>45449</v>
      </c>
      <c r="J16" s="106">
        <f t="shared" si="5"/>
        <v>45450</v>
      </c>
      <c r="K16" s="202"/>
      <c r="L16" s="196"/>
      <c r="M16" s="199"/>
      <c r="N16" s="202"/>
      <c r="O16" s="69"/>
      <c r="P16" s="87"/>
      <c r="Q16" s="70"/>
      <c r="T16" s="162" t="s">
        <v>137</v>
      </c>
      <c r="U16" s="159" t="s">
        <v>139</v>
      </c>
      <c r="V16" s="159" t="s">
        <v>134</v>
      </c>
      <c r="W16" s="159" t="s">
        <v>135</v>
      </c>
      <c r="X16" s="159" t="s">
        <v>136</v>
      </c>
      <c r="Y16" s="55"/>
      <c r="Z16" s="55"/>
      <c r="AA16" s="55"/>
    </row>
    <row r="17" spans="2:27" s="4" customFormat="1" ht="26.25" customHeight="1">
      <c r="B17" s="76"/>
      <c r="C17" s="8" t="s">
        <v>67</v>
      </c>
      <c r="D17" s="104"/>
      <c r="E17" s="104"/>
      <c r="F17" s="104"/>
      <c r="G17" s="104"/>
      <c r="H17" s="104"/>
      <c r="I17" s="104"/>
      <c r="J17" s="104"/>
      <c r="K17" s="202"/>
      <c r="L17" s="196"/>
      <c r="M17" s="199"/>
      <c r="N17" s="202"/>
      <c r="O17" s="95">
        <f t="shared" ref="O17" si="6">IF(B16&gt;0,"－",T17)</f>
        <v>2</v>
      </c>
      <c r="P17" s="96"/>
      <c r="Q17" s="97" t="str">
        <f t="shared" ref="Q17:Q18" si="7">IF(P17="","",IF(O17=P17,"〇","×"))</f>
        <v/>
      </c>
      <c r="T17" s="162">
        <f t="shared" ref="T17:T18" si="8">U17+V17-(W17+X17)</f>
        <v>2</v>
      </c>
      <c r="U17" s="161">
        <f>COUNTA(D16:J16)-NETWORKDAYS.INTL(D16,J16,"0000011",国民の祝日[日付])</f>
        <v>2</v>
      </c>
      <c r="V17" s="160">
        <f t="shared" ref="V17:V18" si="9">COUNTIF(D17:J17,"休工(*)")</f>
        <v>0</v>
      </c>
      <c r="W17" s="160" cm="1">
        <f t="array" ref="W17">SUM(COUNTIFS($D$8:$J$8,{1,7},D17:J17,"=休工(*)"))</f>
        <v>0</v>
      </c>
      <c r="X17" s="160" cm="1">
        <f t="array" ref="X17">SUM(COUNTIFS(D16:J16,国民の祝日[日付],D17:J17,"=休工(*)"))</f>
        <v>0</v>
      </c>
      <c r="Y17" s="55"/>
      <c r="Z17" s="55"/>
      <c r="AA17" s="55"/>
    </row>
    <row r="18" spans="2:27" s="4" customFormat="1" ht="26.25" customHeight="1" thickBot="1">
      <c r="B18" s="76"/>
      <c r="C18" s="14" t="s">
        <v>68</v>
      </c>
      <c r="D18" s="105"/>
      <c r="E18" s="105"/>
      <c r="F18" s="105"/>
      <c r="G18" s="105"/>
      <c r="H18" s="105"/>
      <c r="I18" s="105"/>
      <c r="J18" s="105"/>
      <c r="K18" s="203"/>
      <c r="L18" s="196"/>
      <c r="M18" s="199"/>
      <c r="N18" s="202"/>
      <c r="O18" s="14">
        <f t="shared" ref="O18" si="10">IF(B16&gt;0,"－",T18)</f>
        <v>2</v>
      </c>
      <c r="P18" s="98"/>
      <c r="Q18" s="99" t="str">
        <f t="shared" si="7"/>
        <v/>
      </c>
      <c r="T18" s="162">
        <f t="shared" si="8"/>
        <v>2</v>
      </c>
      <c r="U18" s="161">
        <f>COUNTA(D16:J16)-NETWORKDAYS.INTL(D16,J16,"0000011",国民の祝日[日付])</f>
        <v>2</v>
      </c>
      <c r="V18" s="160">
        <f t="shared" si="9"/>
        <v>0</v>
      </c>
      <c r="W18" s="160" cm="1">
        <f t="array" ref="W18">SUM(COUNTIFS($D$8:$J$8,{1,7},D18:J18,"=休工(*)"))</f>
        <v>0</v>
      </c>
      <c r="X18" s="160" cm="1">
        <f t="array" ref="X18">SUM(COUNTIFS(D16:J16,国民の祝日[日付],D18:J18,"=休工(*)"))</f>
        <v>0</v>
      </c>
    </row>
    <row r="19" spans="2:27" s="4" customFormat="1" ht="18.75" customHeight="1">
      <c r="B19" s="76">
        <f>B13</f>
        <v>0</v>
      </c>
      <c r="C19" s="15" t="s">
        <v>75</v>
      </c>
      <c r="D19" s="103">
        <f>J16+1</f>
        <v>45451</v>
      </c>
      <c r="E19" s="103">
        <f>D19+1</f>
        <v>45452</v>
      </c>
      <c r="F19" s="103">
        <f t="shared" ref="F19:J19" si="11">E19+1</f>
        <v>45453</v>
      </c>
      <c r="G19" s="103">
        <f t="shared" si="11"/>
        <v>45454</v>
      </c>
      <c r="H19" s="103">
        <f t="shared" si="11"/>
        <v>45455</v>
      </c>
      <c r="I19" s="103">
        <f t="shared" si="11"/>
        <v>45456</v>
      </c>
      <c r="J19" s="103">
        <f t="shared" si="11"/>
        <v>45457</v>
      </c>
      <c r="K19" s="201"/>
      <c r="L19" s="196"/>
      <c r="M19" s="199"/>
      <c r="N19" s="202"/>
      <c r="O19" s="69"/>
      <c r="P19" s="87"/>
      <c r="Q19" s="70"/>
      <c r="T19" s="162" t="s">
        <v>137</v>
      </c>
      <c r="U19" s="159" t="s">
        <v>139</v>
      </c>
      <c r="V19" s="159" t="s">
        <v>134</v>
      </c>
      <c r="W19" s="159" t="s">
        <v>135</v>
      </c>
      <c r="X19" s="159" t="s">
        <v>136</v>
      </c>
      <c r="Y19" s="56"/>
      <c r="Z19" s="56"/>
      <c r="AA19" s="56"/>
    </row>
    <row r="20" spans="2:27" s="4" customFormat="1" ht="26.25" customHeight="1">
      <c r="B20" s="76"/>
      <c r="C20" s="8" t="s">
        <v>67</v>
      </c>
      <c r="D20" s="104"/>
      <c r="E20" s="104"/>
      <c r="F20" s="104"/>
      <c r="G20" s="104"/>
      <c r="H20" s="104"/>
      <c r="I20" s="104"/>
      <c r="J20" s="104"/>
      <c r="K20" s="202"/>
      <c r="L20" s="196"/>
      <c r="M20" s="199"/>
      <c r="N20" s="202"/>
      <c r="O20" s="95">
        <f t="shared" ref="O20" si="12">IF(B19&gt;0,"－",T20)</f>
        <v>2</v>
      </c>
      <c r="P20" s="96"/>
      <c r="Q20" s="97" t="str">
        <f t="shared" ref="Q20:Q21" si="13">IF(P20="","",IF(O20=P20,"〇","×"))</f>
        <v/>
      </c>
      <c r="T20" s="162">
        <f t="shared" ref="T20:T21" si="14">U20+V20-(W20+X20)</f>
        <v>2</v>
      </c>
      <c r="U20" s="161">
        <f>COUNTA(D19:J19)-NETWORKDAYS.INTL(D19,J19,"0000011",国民の祝日[日付])</f>
        <v>2</v>
      </c>
      <c r="V20" s="160">
        <f t="shared" ref="V20:V21" si="15">COUNTIF(D20:J20,"休工(*)")</f>
        <v>0</v>
      </c>
      <c r="W20" s="160" cm="1">
        <f t="array" ref="W20">SUM(COUNTIFS($D$8:$J$8,{1,7},D20:J20,"=休工(*)"))</f>
        <v>0</v>
      </c>
      <c r="X20" s="160" cm="1">
        <f t="array" ref="X20">SUM(COUNTIFS(D19:J19,国民の祝日[日付],D20:J20,"=休工(*)"))</f>
        <v>0</v>
      </c>
    </row>
    <row r="21" spans="2:27" s="4" customFormat="1" ht="26.25" customHeight="1" thickBot="1">
      <c r="B21" s="76"/>
      <c r="C21" s="14" t="s">
        <v>68</v>
      </c>
      <c r="D21" s="105"/>
      <c r="E21" s="105"/>
      <c r="F21" s="105"/>
      <c r="G21" s="105"/>
      <c r="H21" s="105"/>
      <c r="I21" s="105"/>
      <c r="J21" s="105"/>
      <c r="K21" s="203"/>
      <c r="L21" s="196"/>
      <c r="M21" s="199"/>
      <c r="N21" s="202"/>
      <c r="O21" s="14">
        <f t="shared" ref="O21" si="16">IF(B19&gt;0,"－",T21)</f>
        <v>2</v>
      </c>
      <c r="P21" s="98"/>
      <c r="Q21" s="99" t="str">
        <f t="shared" si="13"/>
        <v/>
      </c>
      <c r="T21" s="162">
        <f t="shared" si="14"/>
        <v>2</v>
      </c>
      <c r="U21" s="161">
        <f>COUNTA(D19:J19)-NETWORKDAYS.INTL(D19,J19,"0000011",国民の祝日[日付])</f>
        <v>2</v>
      </c>
      <c r="V21" s="160">
        <f t="shared" si="15"/>
        <v>0</v>
      </c>
      <c r="W21" s="160" cm="1">
        <f t="array" ref="W21">SUM(COUNTIFS($D$8:$J$8,{1,7},D21:J21,"=休工(*)"))</f>
        <v>0</v>
      </c>
      <c r="X21" s="160" cm="1">
        <f t="array" ref="X21">SUM(COUNTIFS(D19:J19,国民の祝日[日付],D21:J21,"=休工(*)"))</f>
        <v>0</v>
      </c>
    </row>
    <row r="22" spans="2:27" s="4" customFormat="1" ht="18.75" customHeight="1">
      <c r="B22" s="76">
        <f>B13</f>
        <v>0</v>
      </c>
      <c r="C22" s="15" t="s">
        <v>75</v>
      </c>
      <c r="D22" s="103">
        <f>J19+1</f>
        <v>45458</v>
      </c>
      <c r="E22" s="103">
        <f>D22+1</f>
        <v>45459</v>
      </c>
      <c r="F22" s="103">
        <f t="shared" ref="F22:J22" si="17">E22+1</f>
        <v>45460</v>
      </c>
      <c r="G22" s="103">
        <f t="shared" si="17"/>
        <v>45461</v>
      </c>
      <c r="H22" s="103">
        <f t="shared" si="17"/>
        <v>45462</v>
      </c>
      <c r="I22" s="103">
        <f t="shared" si="17"/>
        <v>45463</v>
      </c>
      <c r="J22" s="103">
        <f t="shared" si="17"/>
        <v>45464</v>
      </c>
      <c r="K22" s="201"/>
      <c r="L22" s="196"/>
      <c r="M22" s="199"/>
      <c r="N22" s="202"/>
      <c r="O22" s="69"/>
      <c r="P22" s="87"/>
      <c r="Q22" s="70"/>
      <c r="T22" s="162" t="s">
        <v>137</v>
      </c>
      <c r="U22" s="159" t="s">
        <v>139</v>
      </c>
      <c r="V22" s="159" t="s">
        <v>134</v>
      </c>
      <c r="W22" s="159" t="s">
        <v>135</v>
      </c>
      <c r="X22" s="159" t="s">
        <v>136</v>
      </c>
    </row>
    <row r="23" spans="2:27" s="4" customFormat="1" ht="26.25" customHeight="1">
      <c r="B23" s="76"/>
      <c r="C23" s="8" t="s">
        <v>67</v>
      </c>
      <c r="D23" s="104"/>
      <c r="E23" s="104"/>
      <c r="F23" s="104"/>
      <c r="G23" s="104"/>
      <c r="H23" s="104"/>
      <c r="I23" s="104"/>
      <c r="J23" s="104"/>
      <c r="K23" s="202"/>
      <c r="L23" s="196"/>
      <c r="M23" s="199"/>
      <c r="N23" s="202"/>
      <c r="O23" s="95">
        <f t="shared" ref="O23" si="18">IF(B22&gt;0,"－",T23)</f>
        <v>2</v>
      </c>
      <c r="P23" s="96"/>
      <c r="Q23" s="97" t="str">
        <f t="shared" ref="Q23:Q24" si="19">IF(P23="","",IF(O23=P23,"〇","×"))</f>
        <v/>
      </c>
      <c r="T23" s="162">
        <f t="shared" ref="T23:T24" si="20">U23+V23-(W23+X23)</f>
        <v>2</v>
      </c>
      <c r="U23" s="161">
        <f>COUNTA(D22:J22)-NETWORKDAYS.INTL(D22,J22,"0000011",国民の祝日[日付])</f>
        <v>2</v>
      </c>
      <c r="V23" s="160">
        <f t="shared" ref="V23:V24" si="21">COUNTIF(D23:J23,"休工(*)")</f>
        <v>0</v>
      </c>
      <c r="W23" s="160" cm="1">
        <f t="array" ref="W23">SUM(COUNTIFS($D$8:$J$8,{1,7},D23:J23,"=休工(*)"))</f>
        <v>0</v>
      </c>
      <c r="X23" s="160" cm="1">
        <f t="array" ref="X23">SUM(COUNTIFS(D22:J22,国民の祝日[日付],D23:J23,"=休工(*)"))</f>
        <v>0</v>
      </c>
    </row>
    <row r="24" spans="2:27" s="4" customFormat="1" ht="26.25" customHeight="1" thickBot="1">
      <c r="B24" s="76"/>
      <c r="C24" s="14" t="s">
        <v>68</v>
      </c>
      <c r="D24" s="105"/>
      <c r="E24" s="105"/>
      <c r="F24" s="105"/>
      <c r="G24" s="105"/>
      <c r="H24" s="105"/>
      <c r="I24" s="105"/>
      <c r="J24" s="105"/>
      <c r="K24" s="203"/>
      <c r="L24" s="197"/>
      <c r="M24" s="200"/>
      <c r="N24" s="203"/>
      <c r="O24" s="14">
        <f t="shared" ref="O24" si="22">IF(B22&gt;0,"－",T24)</f>
        <v>2</v>
      </c>
      <c r="P24" s="98"/>
      <c r="Q24" s="99" t="str">
        <f t="shared" si="19"/>
        <v/>
      </c>
      <c r="T24" s="162">
        <f t="shared" si="20"/>
        <v>2</v>
      </c>
      <c r="U24" s="161">
        <f>COUNTA(D22:J22)-NETWORKDAYS.INTL(D22,J22,"0000011",国民の祝日[日付])</f>
        <v>2</v>
      </c>
      <c r="V24" s="160">
        <f t="shared" si="21"/>
        <v>0</v>
      </c>
      <c r="W24" s="160" cm="1">
        <f t="array" ref="W24">SUM(COUNTIFS($D$8:$J$8,{1,7},D24:J24,"=休工(*)"))</f>
        <v>0</v>
      </c>
      <c r="X24" s="160" cm="1">
        <f t="array" ref="X24">SUM(COUNTIFS(D22:J22,国民の祝日[日付],D24:J24,"=休工(*)"))</f>
        <v>0</v>
      </c>
    </row>
    <row r="25" spans="2:27" s="4" customFormat="1" ht="18.75" customHeight="1">
      <c r="B25" s="76">
        <f>IF(B13=0,COUNTIF($D26:$J36,"=工事完了"),1)</f>
        <v>0</v>
      </c>
      <c r="C25" s="15" t="s">
        <v>75</v>
      </c>
      <c r="D25" s="103">
        <f>J22+1</f>
        <v>45465</v>
      </c>
      <c r="E25" s="103">
        <f>D25+1</f>
        <v>45466</v>
      </c>
      <c r="F25" s="103">
        <f t="shared" ref="F25:J25" si="23">E25+1</f>
        <v>45467</v>
      </c>
      <c r="G25" s="103">
        <f t="shared" si="23"/>
        <v>45468</v>
      </c>
      <c r="H25" s="103">
        <f t="shared" si="23"/>
        <v>45469</v>
      </c>
      <c r="I25" s="103">
        <f t="shared" si="23"/>
        <v>45470</v>
      </c>
      <c r="J25" s="103">
        <f t="shared" si="23"/>
        <v>45471</v>
      </c>
      <c r="K25" s="201"/>
      <c r="L25" s="195">
        <f t="shared" ref="L25" si="24">IF(B25&gt;0,"－",COUNTIF(D29:J29,"*休工*")+COUNTIF(D32:J32,"*休工*")+COUNTIF(D35:J35,"*休工*")+COUNTIF(D26:J26,"*休工*"))</f>
        <v>0</v>
      </c>
      <c r="M25" s="198">
        <f t="shared" ref="M25" si="25">IF(B25&gt;0,"－",COUNTIF(D30:J30,"*休工*")+COUNTIF(D33:J33,"*休工*")+COUNTIF(D36:J36,"*休工*")+COUNTIF(D27:J27,"*休工*"))</f>
        <v>0</v>
      </c>
      <c r="N25" s="201" t="str">
        <f t="shared" ref="N25" si="26">IF(B25&gt;0,"－",IF(AND(M25&gt;=L25),"達成","未達成"))</f>
        <v>達成</v>
      </c>
      <c r="O25" s="69"/>
      <c r="P25" s="87"/>
      <c r="Q25" s="70"/>
      <c r="T25" s="162" t="s">
        <v>137</v>
      </c>
      <c r="U25" s="159" t="s">
        <v>139</v>
      </c>
      <c r="V25" s="159" t="s">
        <v>134</v>
      </c>
      <c r="W25" s="159" t="s">
        <v>135</v>
      </c>
      <c r="X25" s="159" t="s">
        <v>136</v>
      </c>
    </row>
    <row r="26" spans="2:27" s="4" customFormat="1" ht="26.25" customHeight="1">
      <c r="B26" s="76"/>
      <c r="C26" s="8" t="s">
        <v>67</v>
      </c>
      <c r="D26" s="104"/>
      <c r="E26" s="104"/>
      <c r="F26" s="104"/>
      <c r="G26" s="104"/>
      <c r="H26" s="104"/>
      <c r="I26" s="104"/>
      <c r="J26" s="104"/>
      <c r="K26" s="202"/>
      <c r="L26" s="196"/>
      <c r="M26" s="199"/>
      <c r="N26" s="202"/>
      <c r="O26" s="95">
        <f t="shared" ref="O26" si="27">IF(B25&gt;0,"－",T26)</f>
        <v>2</v>
      </c>
      <c r="P26" s="96"/>
      <c r="Q26" s="97" t="str">
        <f t="shared" ref="Q26:Q27" si="28">IF(P26="","",IF(O26=P26,"〇","×"))</f>
        <v/>
      </c>
      <c r="T26" s="162">
        <f t="shared" ref="T26:T27" si="29">U26+V26-(W26+X26)</f>
        <v>2</v>
      </c>
      <c r="U26" s="161">
        <f>COUNTA(D25:J25)-NETWORKDAYS.INTL(D25,J25,"0000011",国民の祝日[日付])</f>
        <v>2</v>
      </c>
      <c r="V26" s="160">
        <f t="shared" ref="V26:V27" si="30">COUNTIF(D26:J26,"休工(*)")</f>
        <v>0</v>
      </c>
      <c r="W26" s="160" cm="1">
        <f t="array" ref="W26">SUM(COUNTIFS($D$8:$J$8,{1,7},D26:J26,"=休工(*)"))</f>
        <v>0</v>
      </c>
      <c r="X26" s="160" cm="1">
        <f t="array" ref="X26">SUM(COUNTIFS(D25:J25,国民の祝日[日付],D26:J26,"=休工(*)"))</f>
        <v>0</v>
      </c>
    </row>
    <row r="27" spans="2:27" s="4" customFormat="1" ht="26.25" customHeight="1" thickBot="1">
      <c r="B27" s="76"/>
      <c r="C27" s="14" t="s">
        <v>68</v>
      </c>
      <c r="D27" s="105"/>
      <c r="E27" s="105"/>
      <c r="F27" s="105"/>
      <c r="G27" s="105"/>
      <c r="H27" s="105"/>
      <c r="I27" s="105"/>
      <c r="J27" s="105"/>
      <c r="K27" s="203"/>
      <c r="L27" s="196"/>
      <c r="M27" s="199"/>
      <c r="N27" s="202"/>
      <c r="O27" s="14">
        <f t="shared" ref="O27" si="31">IF(B25&gt;0,"－",T27)</f>
        <v>2</v>
      </c>
      <c r="P27" s="98"/>
      <c r="Q27" s="99" t="str">
        <f t="shared" si="28"/>
        <v/>
      </c>
      <c r="T27" s="162">
        <f t="shared" si="29"/>
        <v>2</v>
      </c>
      <c r="U27" s="161">
        <f>COUNTA(D25:J25)-NETWORKDAYS.INTL(D25,J25,"0000011",国民の祝日[日付])</f>
        <v>2</v>
      </c>
      <c r="V27" s="160">
        <f t="shared" si="30"/>
        <v>0</v>
      </c>
      <c r="W27" s="160" cm="1">
        <f t="array" ref="W27">SUM(COUNTIFS($D$8:$J$8,{1,7},D27:J27,"=休工(*)"))</f>
        <v>0</v>
      </c>
      <c r="X27" s="160" cm="1">
        <f t="array" ref="X27">SUM(COUNTIFS(D25:J25,国民の祝日[日付],D27:J27,"=休工(*)"))</f>
        <v>0</v>
      </c>
    </row>
    <row r="28" spans="2:27" s="4" customFormat="1" ht="18.75" customHeight="1">
      <c r="B28" s="76">
        <f>B25</f>
        <v>0</v>
      </c>
      <c r="C28" s="15" t="s">
        <v>75</v>
      </c>
      <c r="D28" s="103">
        <f>J25+1</f>
        <v>45472</v>
      </c>
      <c r="E28" s="103">
        <f>D28+1</f>
        <v>45473</v>
      </c>
      <c r="F28" s="103">
        <f t="shared" ref="F28:J28" si="32">E28+1</f>
        <v>45474</v>
      </c>
      <c r="G28" s="103">
        <f t="shared" si="32"/>
        <v>45475</v>
      </c>
      <c r="H28" s="103">
        <f t="shared" si="32"/>
        <v>45476</v>
      </c>
      <c r="I28" s="103">
        <f t="shared" si="32"/>
        <v>45477</v>
      </c>
      <c r="J28" s="103">
        <f t="shared" si="32"/>
        <v>45478</v>
      </c>
      <c r="K28" s="201"/>
      <c r="L28" s="196"/>
      <c r="M28" s="199"/>
      <c r="N28" s="202"/>
      <c r="O28" s="69"/>
      <c r="P28" s="87"/>
      <c r="Q28" s="70"/>
      <c r="T28" s="162" t="s">
        <v>137</v>
      </c>
      <c r="U28" s="159" t="s">
        <v>139</v>
      </c>
      <c r="V28" s="159" t="s">
        <v>134</v>
      </c>
      <c r="W28" s="159" t="s">
        <v>135</v>
      </c>
      <c r="X28" s="159" t="s">
        <v>136</v>
      </c>
    </row>
    <row r="29" spans="2:27" s="4" customFormat="1" ht="26.25" customHeight="1">
      <c r="B29" s="76"/>
      <c r="C29" s="8" t="s">
        <v>67</v>
      </c>
      <c r="D29" s="104"/>
      <c r="E29" s="104"/>
      <c r="F29" s="104"/>
      <c r="G29" s="104"/>
      <c r="H29" s="104"/>
      <c r="I29" s="104"/>
      <c r="J29" s="104"/>
      <c r="K29" s="202"/>
      <c r="L29" s="196"/>
      <c r="M29" s="199"/>
      <c r="N29" s="202"/>
      <c r="O29" s="95">
        <f t="shared" ref="O29" si="33">IF(B28&gt;0,"－",T29)</f>
        <v>2</v>
      </c>
      <c r="P29" s="96"/>
      <c r="Q29" s="97" t="str">
        <f t="shared" ref="Q29:Q30" si="34">IF(P29="","",IF(O29=P29,"〇","×"))</f>
        <v/>
      </c>
      <c r="T29" s="162">
        <f t="shared" ref="T29:T30" si="35">U29+V29-(W29+X29)</f>
        <v>2</v>
      </c>
      <c r="U29" s="161">
        <f>COUNTA(D28:J28)-NETWORKDAYS.INTL(D28,J28,"0000011",国民の祝日[日付])</f>
        <v>2</v>
      </c>
      <c r="V29" s="160">
        <f t="shared" ref="V29:V30" si="36">COUNTIF(D29:J29,"休工(*)")</f>
        <v>0</v>
      </c>
      <c r="W29" s="160" cm="1">
        <f t="array" ref="W29">SUM(COUNTIFS($D$8:$J$8,{1,7},D29:J29,"=休工(*)"))</f>
        <v>0</v>
      </c>
      <c r="X29" s="160" cm="1">
        <f t="array" ref="X29">SUM(COUNTIFS(D28:J28,国民の祝日[日付],D29:J29,"=休工(*)"))</f>
        <v>0</v>
      </c>
    </row>
    <row r="30" spans="2:27" s="4" customFormat="1" ht="26.25" customHeight="1" thickBot="1">
      <c r="B30" s="76"/>
      <c r="C30" s="14" t="s">
        <v>68</v>
      </c>
      <c r="D30" s="105"/>
      <c r="E30" s="105"/>
      <c r="F30" s="105"/>
      <c r="G30" s="105"/>
      <c r="H30" s="105"/>
      <c r="I30" s="105"/>
      <c r="J30" s="105"/>
      <c r="K30" s="203"/>
      <c r="L30" s="196"/>
      <c r="M30" s="199"/>
      <c r="N30" s="202"/>
      <c r="O30" s="14">
        <f t="shared" ref="O30" si="37">IF(B28&gt;0,"－",T30)</f>
        <v>2</v>
      </c>
      <c r="P30" s="98"/>
      <c r="Q30" s="99" t="str">
        <f t="shared" si="34"/>
        <v/>
      </c>
      <c r="T30" s="162">
        <f t="shared" si="35"/>
        <v>2</v>
      </c>
      <c r="U30" s="161">
        <f>COUNTA(D28:J28)-NETWORKDAYS.INTL(D28,J28,"0000011",国民の祝日[日付])</f>
        <v>2</v>
      </c>
      <c r="V30" s="160">
        <f t="shared" si="36"/>
        <v>0</v>
      </c>
      <c r="W30" s="160" cm="1">
        <f t="array" ref="W30">SUM(COUNTIFS($D$8:$J$8,{1,7},D30:J30,"=休工(*)"))</f>
        <v>0</v>
      </c>
      <c r="X30" s="160" cm="1">
        <f t="array" ref="X30">SUM(COUNTIFS(D28:J28,国民の祝日[日付],D30:J30,"=休工(*)"))</f>
        <v>0</v>
      </c>
    </row>
    <row r="31" spans="2:27" s="4" customFormat="1" ht="18.75" customHeight="1">
      <c r="B31" s="76">
        <f>B25</f>
        <v>0</v>
      </c>
      <c r="C31" s="15" t="s">
        <v>75</v>
      </c>
      <c r="D31" s="103">
        <f>J28+1</f>
        <v>45479</v>
      </c>
      <c r="E31" s="103">
        <f>D31+1</f>
        <v>45480</v>
      </c>
      <c r="F31" s="103">
        <f t="shared" ref="F31:J31" si="38">E31+1</f>
        <v>45481</v>
      </c>
      <c r="G31" s="103">
        <f t="shared" si="38"/>
        <v>45482</v>
      </c>
      <c r="H31" s="103">
        <f t="shared" si="38"/>
        <v>45483</v>
      </c>
      <c r="I31" s="103">
        <f t="shared" si="38"/>
        <v>45484</v>
      </c>
      <c r="J31" s="103">
        <f t="shared" si="38"/>
        <v>45485</v>
      </c>
      <c r="K31" s="201"/>
      <c r="L31" s="196"/>
      <c r="M31" s="199"/>
      <c r="N31" s="202"/>
      <c r="O31" s="69"/>
      <c r="P31" s="87"/>
      <c r="Q31" s="70"/>
      <c r="T31" s="162" t="s">
        <v>137</v>
      </c>
      <c r="U31" s="159" t="s">
        <v>139</v>
      </c>
      <c r="V31" s="159" t="s">
        <v>134</v>
      </c>
      <c r="W31" s="159" t="s">
        <v>135</v>
      </c>
      <c r="X31" s="159" t="s">
        <v>136</v>
      </c>
    </row>
    <row r="32" spans="2:27" s="4" customFormat="1" ht="26.25" customHeight="1">
      <c r="B32" s="76"/>
      <c r="C32" s="8" t="s">
        <v>67</v>
      </c>
      <c r="D32" s="104"/>
      <c r="E32" s="104"/>
      <c r="F32" s="104"/>
      <c r="G32" s="104"/>
      <c r="H32" s="104"/>
      <c r="I32" s="104"/>
      <c r="J32" s="104"/>
      <c r="K32" s="202"/>
      <c r="L32" s="196"/>
      <c r="M32" s="199"/>
      <c r="N32" s="202"/>
      <c r="O32" s="95">
        <f t="shared" ref="O32" si="39">IF(B31&gt;0,"－",T32)</f>
        <v>2</v>
      </c>
      <c r="P32" s="96"/>
      <c r="Q32" s="97" t="str">
        <f t="shared" ref="Q32:Q33" si="40">IF(P32="","",IF(O32=P32,"〇","×"))</f>
        <v/>
      </c>
      <c r="T32" s="162">
        <f t="shared" ref="T32:T33" si="41">U32+V32-(W32+X32)</f>
        <v>2</v>
      </c>
      <c r="U32" s="161">
        <f>COUNTA(D31:J31)-NETWORKDAYS.INTL(D31,J31,"0000011",国民の祝日[日付])</f>
        <v>2</v>
      </c>
      <c r="V32" s="160">
        <f t="shared" ref="V32:V33" si="42">COUNTIF(D32:J32,"休工(*)")</f>
        <v>0</v>
      </c>
      <c r="W32" s="160" cm="1">
        <f t="array" ref="W32">SUM(COUNTIFS($D$8:$J$8,{1,7},D32:J32,"=休工(*)"))</f>
        <v>0</v>
      </c>
      <c r="X32" s="160" cm="1">
        <f t="array" ref="X32">SUM(COUNTIFS(D31:J31,国民の祝日[日付],D32:J32,"=休工(*)"))</f>
        <v>0</v>
      </c>
    </row>
    <row r="33" spans="2:24" s="4" customFormat="1" ht="26.25" customHeight="1" thickBot="1">
      <c r="B33" s="76"/>
      <c r="C33" s="14" t="s">
        <v>68</v>
      </c>
      <c r="D33" s="105"/>
      <c r="E33" s="105"/>
      <c r="F33" s="105"/>
      <c r="G33" s="105"/>
      <c r="H33" s="105"/>
      <c r="I33" s="105"/>
      <c r="J33" s="105"/>
      <c r="K33" s="203"/>
      <c r="L33" s="196"/>
      <c r="M33" s="199"/>
      <c r="N33" s="202"/>
      <c r="O33" s="14">
        <f t="shared" ref="O33" si="43">IF(B31&gt;0,"－",T33)</f>
        <v>2</v>
      </c>
      <c r="P33" s="98"/>
      <c r="Q33" s="99" t="str">
        <f t="shared" si="40"/>
        <v/>
      </c>
      <c r="T33" s="162">
        <f t="shared" si="41"/>
        <v>2</v>
      </c>
      <c r="U33" s="161">
        <f>COUNTA(D31:J31)-NETWORKDAYS.INTL(D31,J31,"0000011",国民の祝日[日付])</f>
        <v>2</v>
      </c>
      <c r="V33" s="160">
        <f t="shared" si="42"/>
        <v>0</v>
      </c>
      <c r="W33" s="160" cm="1">
        <f t="array" ref="W33">SUM(COUNTIFS($D$8:$J$8,{1,7},D33:J33,"=休工(*)"))</f>
        <v>0</v>
      </c>
      <c r="X33" s="160" cm="1">
        <f t="array" ref="X33">SUM(COUNTIFS(D31:J31,国民の祝日[日付],D33:J33,"=休工(*)"))</f>
        <v>0</v>
      </c>
    </row>
    <row r="34" spans="2:24" s="4" customFormat="1" ht="18.75" customHeight="1">
      <c r="B34" s="76">
        <f>B25</f>
        <v>0</v>
      </c>
      <c r="C34" s="15" t="s">
        <v>75</v>
      </c>
      <c r="D34" s="103">
        <f>J31+1</f>
        <v>45486</v>
      </c>
      <c r="E34" s="103">
        <f>D34+1</f>
        <v>45487</v>
      </c>
      <c r="F34" s="103">
        <f t="shared" ref="F34:J34" si="44">E34+1</f>
        <v>45488</v>
      </c>
      <c r="G34" s="103">
        <f t="shared" si="44"/>
        <v>45489</v>
      </c>
      <c r="H34" s="103">
        <f t="shared" si="44"/>
        <v>45490</v>
      </c>
      <c r="I34" s="103">
        <f t="shared" si="44"/>
        <v>45491</v>
      </c>
      <c r="J34" s="103">
        <f t="shared" si="44"/>
        <v>45492</v>
      </c>
      <c r="K34" s="201"/>
      <c r="L34" s="196"/>
      <c r="M34" s="199"/>
      <c r="N34" s="202"/>
      <c r="O34" s="69"/>
      <c r="P34" s="87"/>
      <c r="Q34" s="70"/>
      <c r="T34" s="162" t="s">
        <v>137</v>
      </c>
      <c r="U34" s="159" t="s">
        <v>139</v>
      </c>
      <c r="V34" s="159" t="s">
        <v>134</v>
      </c>
      <c r="W34" s="159" t="s">
        <v>135</v>
      </c>
      <c r="X34" s="159" t="s">
        <v>136</v>
      </c>
    </row>
    <row r="35" spans="2:24" s="4" customFormat="1" ht="26.25" customHeight="1">
      <c r="B35" s="76"/>
      <c r="C35" s="8" t="s">
        <v>67</v>
      </c>
      <c r="D35" s="104"/>
      <c r="E35" s="104"/>
      <c r="F35" s="104"/>
      <c r="G35" s="104"/>
      <c r="H35" s="104"/>
      <c r="I35" s="104"/>
      <c r="J35" s="104"/>
      <c r="K35" s="202"/>
      <c r="L35" s="196"/>
      <c r="M35" s="199"/>
      <c r="N35" s="202"/>
      <c r="O35" s="95">
        <f t="shared" ref="O35" si="45">IF(B34&gt;0,"－",T35)</f>
        <v>3</v>
      </c>
      <c r="P35" s="96"/>
      <c r="Q35" s="97" t="str">
        <f t="shared" ref="Q35:Q36" si="46">IF(P35="","",IF(O35=P35,"〇","×"))</f>
        <v/>
      </c>
      <c r="T35" s="162">
        <f t="shared" ref="T35:T36" si="47">U35+V35-(W35+X35)</f>
        <v>3</v>
      </c>
      <c r="U35" s="161">
        <f>COUNTA(D34:J34)-NETWORKDAYS.INTL(D34,J34,"0000011",国民の祝日[日付])</f>
        <v>3</v>
      </c>
      <c r="V35" s="160">
        <f t="shared" ref="V35:V36" si="48">COUNTIF(D35:J35,"休工(*)")</f>
        <v>0</v>
      </c>
      <c r="W35" s="160" cm="1">
        <f t="array" ref="W35">SUM(COUNTIFS($D$8:$J$8,{1,7},D35:J35,"=休工(*)"))</f>
        <v>0</v>
      </c>
      <c r="X35" s="160" cm="1">
        <f t="array" ref="X35">SUM(COUNTIFS(D34:J34,国民の祝日[日付],D35:J35,"=休工(*)"))</f>
        <v>0</v>
      </c>
    </row>
    <row r="36" spans="2:24" s="4" customFormat="1" ht="26.25" customHeight="1" thickBot="1">
      <c r="B36" s="76"/>
      <c r="C36" s="14" t="s">
        <v>68</v>
      </c>
      <c r="D36" s="105"/>
      <c r="E36" s="105"/>
      <c r="F36" s="105"/>
      <c r="G36" s="105"/>
      <c r="H36" s="105"/>
      <c r="I36" s="105"/>
      <c r="J36" s="105"/>
      <c r="K36" s="203"/>
      <c r="L36" s="197"/>
      <c r="M36" s="200"/>
      <c r="N36" s="203"/>
      <c r="O36" s="14">
        <f t="shared" ref="O36" si="49">IF(B34&gt;0,"－",T36)</f>
        <v>3</v>
      </c>
      <c r="P36" s="98"/>
      <c r="Q36" s="99" t="str">
        <f t="shared" si="46"/>
        <v/>
      </c>
      <c r="T36" s="162">
        <f t="shared" si="47"/>
        <v>3</v>
      </c>
      <c r="U36" s="161">
        <f>COUNTA(D34:J34)-NETWORKDAYS.INTL(D34,J34,"0000011",国民の祝日[日付])</f>
        <v>3</v>
      </c>
      <c r="V36" s="160">
        <f t="shared" si="48"/>
        <v>0</v>
      </c>
      <c r="W36" s="160" cm="1">
        <f t="array" ref="W36">SUM(COUNTIFS($D$8:$J$8,{1,7},D36:J36,"=休工(*)"))</f>
        <v>0</v>
      </c>
      <c r="X36" s="160" cm="1">
        <f t="array" ref="X36">SUM(COUNTIFS(D34:J34,国民の祝日[日付],D36:J36,"=休工(*)"))</f>
        <v>0</v>
      </c>
    </row>
    <row r="37" spans="2:24" s="4" customFormat="1" ht="18.75" customHeight="1">
      <c r="B37" s="76">
        <f t="shared" ref="B37" si="50">IF(B25=0,COUNTIF($D38:$J48,"=工事完了"),1)</f>
        <v>0</v>
      </c>
      <c r="C37" s="15" t="s">
        <v>75</v>
      </c>
      <c r="D37" s="103">
        <f>J34+1</f>
        <v>45493</v>
      </c>
      <c r="E37" s="103">
        <f>D37+1</f>
        <v>45494</v>
      </c>
      <c r="F37" s="103">
        <f t="shared" ref="F37:J37" si="51">E37+1</f>
        <v>45495</v>
      </c>
      <c r="G37" s="103">
        <f t="shared" si="51"/>
        <v>45496</v>
      </c>
      <c r="H37" s="103">
        <f t="shared" si="51"/>
        <v>45497</v>
      </c>
      <c r="I37" s="103">
        <f t="shared" si="51"/>
        <v>45498</v>
      </c>
      <c r="J37" s="103">
        <f t="shared" si="51"/>
        <v>45499</v>
      </c>
      <c r="K37" s="201"/>
      <c r="L37" s="195">
        <f t="shared" ref="L37" si="52">IF(B37&gt;0,"－",COUNTIF(D41:J41,"*休工*")+COUNTIF(D44:J44,"*休工*")+COUNTIF(D47:J47,"*休工*")+COUNTIF(D38:J38,"*休工*"))</f>
        <v>0</v>
      </c>
      <c r="M37" s="198">
        <f t="shared" ref="M37" si="53">IF(B37&gt;0,"－",COUNTIF(D42:J42,"*休工*")+COUNTIF(D45:J45,"*休工*")+COUNTIF(D48:J48,"*休工*")+COUNTIF(D39:J39,"*休工*"))</f>
        <v>0</v>
      </c>
      <c r="N37" s="201" t="str">
        <f t="shared" ref="N37" si="54">IF(B37&gt;0,"－",IF(AND(M37&gt;=L37),"達成","未達成"))</f>
        <v>達成</v>
      </c>
      <c r="O37" s="69"/>
      <c r="P37" s="87"/>
      <c r="Q37" s="70"/>
      <c r="T37" s="162" t="s">
        <v>137</v>
      </c>
      <c r="U37" s="159" t="s">
        <v>139</v>
      </c>
      <c r="V37" s="159" t="s">
        <v>134</v>
      </c>
      <c r="W37" s="159" t="s">
        <v>135</v>
      </c>
      <c r="X37" s="159" t="s">
        <v>136</v>
      </c>
    </row>
    <row r="38" spans="2:24" s="4" customFormat="1" ht="26.25" customHeight="1">
      <c r="B38" s="76"/>
      <c r="C38" s="8" t="s">
        <v>67</v>
      </c>
      <c r="D38" s="104"/>
      <c r="E38" s="104"/>
      <c r="F38" s="104"/>
      <c r="G38" s="104"/>
      <c r="H38" s="104"/>
      <c r="I38" s="104"/>
      <c r="J38" s="104"/>
      <c r="K38" s="202"/>
      <c r="L38" s="196"/>
      <c r="M38" s="199"/>
      <c r="N38" s="202"/>
      <c r="O38" s="95">
        <f t="shared" ref="O38" si="55">IF(B37&gt;0,"－",T38)</f>
        <v>2</v>
      </c>
      <c r="P38" s="96"/>
      <c r="Q38" s="97" t="str">
        <f t="shared" ref="Q38:Q39" si="56">IF(P38="","",IF(O38=P38,"〇","×"))</f>
        <v/>
      </c>
      <c r="T38" s="162">
        <f t="shared" ref="T38:T39" si="57">U38+V38-(W38+X38)</f>
        <v>2</v>
      </c>
      <c r="U38" s="161">
        <f>COUNTA(D37:J37)-NETWORKDAYS.INTL(D37,J37,"0000011",国民の祝日[日付])</f>
        <v>2</v>
      </c>
      <c r="V38" s="160">
        <f t="shared" ref="V38:V39" si="58">COUNTIF(D38:J38,"休工(*)")</f>
        <v>0</v>
      </c>
      <c r="W38" s="160" cm="1">
        <f t="array" ref="W38">SUM(COUNTIFS($D$8:$J$8,{1,7},D38:J38,"=休工(*)"))</f>
        <v>0</v>
      </c>
      <c r="X38" s="160" cm="1">
        <f t="array" ref="X38">SUM(COUNTIFS(D37:J37,国民の祝日[日付],D38:J38,"=休工(*)"))</f>
        <v>0</v>
      </c>
    </row>
    <row r="39" spans="2:24" s="4" customFormat="1" ht="26.25" customHeight="1" thickBot="1">
      <c r="B39" s="76"/>
      <c r="C39" s="14" t="s">
        <v>68</v>
      </c>
      <c r="D39" s="105"/>
      <c r="E39" s="105"/>
      <c r="F39" s="105"/>
      <c r="G39" s="105"/>
      <c r="H39" s="105"/>
      <c r="I39" s="105"/>
      <c r="J39" s="105"/>
      <c r="K39" s="203"/>
      <c r="L39" s="196"/>
      <c r="M39" s="199"/>
      <c r="N39" s="202"/>
      <c r="O39" s="14">
        <f t="shared" ref="O39" si="59">IF(B37&gt;0,"－",T39)</f>
        <v>2</v>
      </c>
      <c r="P39" s="98"/>
      <c r="Q39" s="99" t="str">
        <f t="shared" si="56"/>
        <v/>
      </c>
      <c r="T39" s="162">
        <f t="shared" si="57"/>
        <v>2</v>
      </c>
      <c r="U39" s="161">
        <f>COUNTA(D37:J37)-NETWORKDAYS.INTL(D37,J37,"0000011",国民の祝日[日付])</f>
        <v>2</v>
      </c>
      <c r="V39" s="160">
        <f t="shared" si="58"/>
        <v>0</v>
      </c>
      <c r="W39" s="160" cm="1">
        <f t="array" ref="W39">SUM(COUNTIFS($D$8:$J$8,{1,7},D39:J39,"=休工(*)"))</f>
        <v>0</v>
      </c>
      <c r="X39" s="160" cm="1">
        <f t="array" ref="X39">SUM(COUNTIFS(D37:J37,国民の祝日[日付],D39:J39,"=休工(*)"))</f>
        <v>0</v>
      </c>
    </row>
    <row r="40" spans="2:24" s="4" customFormat="1" ht="18.75" customHeight="1">
      <c r="B40" s="76">
        <f t="shared" ref="B40" si="60">B37</f>
        <v>0</v>
      </c>
      <c r="C40" s="15" t="s">
        <v>75</v>
      </c>
      <c r="D40" s="103">
        <f>J37+1</f>
        <v>45500</v>
      </c>
      <c r="E40" s="103">
        <f>D40+1</f>
        <v>45501</v>
      </c>
      <c r="F40" s="103">
        <f t="shared" ref="F40:J40" si="61">E40+1</f>
        <v>45502</v>
      </c>
      <c r="G40" s="103">
        <f t="shared" si="61"/>
        <v>45503</v>
      </c>
      <c r="H40" s="103">
        <f t="shared" si="61"/>
        <v>45504</v>
      </c>
      <c r="I40" s="103">
        <f t="shared" si="61"/>
        <v>45505</v>
      </c>
      <c r="J40" s="103">
        <f t="shared" si="61"/>
        <v>45506</v>
      </c>
      <c r="K40" s="212"/>
      <c r="L40" s="196"/>
      <c r="M40" s="199"/>
      <c r="N40" s="202"/>
      <c r="O40" s="69"/>
      <c r="P40" s="87"/>
      <c r="Q40" s="70"/>
      <c r="T40" s="162" t="s">
        <v>137</v>
      </c>
      <c r="U40" s="159" t="s">
        <v>139</v>
      </c>
      <c r="V40" s="159" t="s">
        <v>134</v>
      </c>
      <c r="W40" s="159" t="s">
        <v>135</v>
      </c>
      <c r="X40" s="159" t="s">
        <v>136</v>
      </c>
    </row>
    <row r="41" spans="2:24" s="4" customFormat="1" ht="26.25" customHeight="1">
      <c r="B41" s="76"/>
      <c r="C41" s="8" t="s">
        <v>67</v>
      </c>
      <c r="D41" s="104"/>
      <c r="E41" s="104"/>
      <c r="F41" s="104"/>
      <c r="G41" s="104"/>
      <c r="H41" s="104"/>
      <c r="I41" s="104"/>
      <c r="J41" s="104"/>
      <c r="K41" s="213"/>
      <c r="L41" s="196"/>
      <c r="M41" s="199"/>
      <c r="N41" s="202"/>
      <c r="O41" s="95">
        <f t="shared" ref="O41" si="62">IF(B40&gt;0,"－",T41)</f>
        <v>2</v>
      </c>
      <c r="P41" s="96"/>
      <c r="Q41" s="97" t="str">
        <f t="shared" ref="Q41:Q42" si="63">IF(P41="","",IF(O41=P41,"〇","×"))</f>
        <v/>
      </c>
      <c r="T41" s="162">
        <f t="shared" ref="T41:T42" si="64">U41+V41-(W41+X41)</f>
        <v>2</v>
      </c>
      <c r="U41" s="161">
        <f>COUNTA(D40:J40)-NETWORKDAYS.INTL(D40,J40,"0000011",国民の祝日[日付])</f>
        <v>2</v>
      </c>
      <c r="V41" s="160">
        <f t="shared" ref="V41:V42" si="65">COUNTIF(D41:J41,"休工(*)")</f>
        <v>0</v>
      </c>
      <c r="W41" s="160" cm="1">
        <f t="array" ref="W41">SUM(COUNTIFS($D$8:$J$8,{1,7},D41:J41,"=休工(*)"))</f>
        <v>0</v>
      </c>
      <c r="X41" s="160" cm="1">
        <f t="array" ref="X41">SUM(COUNTIFS(D40:J40,国民の祝日[日付],D41:J41,"=休工(*)"))</f>
        <v>0</v>
      </c>
    </row>
    <row r="42" spans="2:24" s="4" customFormat="1" ht="26.25" customHeight="1" thickBot="1">
      <c r="B42" s="76"/>
      <c r="C42" s="14" t="s">
        <v>68</v>
      </c>
      <c r="D42" s="105"/>
      <c r="E42" s="105"/>
      <c r="F42" s="105"/>
      <c r="G42" s="105"/>
      <c r="H42" s="105"/>
      <c r="I42" s="105"/>
      <c r="J42" s="105"/>
      <c r="K42" s="214"/>
      <c r="L42" s="196"/>
      <c r="M42" s="199"/>
      <c r="N42" s="202"/>
      <c r="O42" s="14">
        <f t="shared" ref="O42" si="66">IF(B40&gt;0,"－",T42)</f>
        <v>2</v>
      </c>
      <c r="P42" s="98"/>
      <c r="Q42" s="99" t="str">
        <f t="shared" si="63"/>
        <v/>
      </c>
      <c r="T42" s="162">
        <f t="shared" si="64"/>
        <v>2</v>
      </c>
      <c r="U42" s="161">
        <f>COUNTA(D40:J40)-NETWORKDAYS.INTL(D40,J40,"0000011",国民の祝日[日付])</f>
        <v>2</v>
      </c>
      <c r="V42" s="160">
        <f t="shared" si="65"/>
        <v>0</v>
      </c>
      <c r="W42" s="160" cm="1">
        <f t="array" ref="W42">SUM(COUNTIFS($D$8:$J$8,{1,7},D42:J42,"=休工(*)"))</f>
        <v>0</v>
      </c>
      <c r="X42" s="160" cm="1">
        <f t="array" ref="X42">SUM(COUNTIFS(D40:J40,国民の祝日[日付],D42:J42,"=休工(*)"))</f>
        <v>0</v>
      </c>
    </row>
    <row r="43" spans="2:24" s="4" customFormat="1" ht="18.75" customHeight="1">
      <c r="B43" s="76">
        <f t="shared" ref="B43" si="67">B37</f>
        <v>0</v>
      </c>
      <c r="C43" s="15" t="s">
        <v>75</v>
      </c>
      <c r="D43" s="106">
        <f>J40+1</f>
        <v>45507</v>
      </c>
      <c r="E43" s="106">
        <f>D43+1</f>
        <v>45508</v>
      </c>
      <c r="F43" s="106">
        <f t="shared" ref="F43:J43" si="68">E43+1</f>
        <v>45509</v>
      </c>
      <c r="G43" s="106">
        <f t="shared" si="68"/>
        <v>45510</v>
      </c>
      <c r="H43" s="106">
        <f t="shared" si="68"/>
        <v>45511</v>
      </c>
      <c r="I43" s="106">
        <f t="shared" si="68"/>
        <v>45512</v>
      </c>
      <c r="J43" s="106">
        <f t="shared" si="68"/>
        <v>45513</v>
      </c>
      <c r="K43" s="201"/>
      <c r="L43" s="196"/>
      <c r="M43" s="199"/>
      <c r="N43" s="202"/>
      <c r="O43" s="69"/>
      <c r="P43" s="87"/>
      <c r="Q43" s="70"/>
      <c r="T43" s="162" t="s">
        <v>137</v>
      </c>
      <c r="U43" s="159" t="s">
        <v>139</v>
      </c>
      <c r="V43" s="159" t="s">
        <v>134</v>
      </c>
      <c r="W43" s="159" t="s">
        <v>135</v>
      </c>
      <c r="X43" s="159" t="s">
        <v>136</v>
      </c>
    </row>
    <row r="44" spans="2:24" s="4" customFormat="1" ht="26.25" customHeight="1">
      <c r="B44" s="76"/>
      <c r="C44" s="8" t="s">
        <v>67</v>
      </c>
      <c r="D44" s="104"/>
      <c r="E44" s="104"/>
      <c r="F44" s="104"/>
      <c r="G44" s="104"/>
      <c r="H44" s="104"/>
      <c r="I44" s="104"/>
      <c r="J44" s="104"/>
      <c r="K44" s="202"/>
      <c r="L44" s="196"/>
      <c r="M44" s="199"/>
      <c r="N44" s="202"/>
      <c r="O44" s="95">
        <f t="shared" ref="O44" si="69">IF(B43&gt;0,"－",T44)</f>
        <v>2</v>
      </c>
      <c r="P44" s="96"/>
      <c r="Q44" s="97" t="str">
        <f t="shared" ref="Q44:Q45" si="70">IF(P44="","",IF(O44=P44,"〇","×"))</f>
        <v/>
      </c>
      <c r="T44" s="162">
        <f t="shared" ref="T44:T45" si="71">U44+V44-(W44+X44)</f>
        <v>2</v>
      </c>
      <c r="U44" s="161">
        <f>COUNTA(D43:J43)-NETWORKDAYS.INTL(D43,J43,"0000011",国民の祝日[日付])</f>
        <v>2</v>
      </c>
      <c r="V44" s="160">
        <f t="shared" ref="V44:V45" si="72">COUNTIF(D44:J44,"休工(*)")</f>
        <v>0</v>
      </c>
      <c r="W44" s="160" cm="1">
        <f t="array" ref="W44">SUM(COUNTIFS($D$8:$J$8,{1,7},D44:J44,"=休工(*)"))</f>
        <v>0</v>
      </c>
      <c r="X44" s="160" cm="1">
        <f t="array" ref="X44">SUM(COUNTIFS(D43:J43,国民の祝日[日付],D44:J44,"=休工(*)"))</f>
        <v>0</v>
      </c>
    </row>
    <row r="45" spans="2:24" s="4" customFormat="1" ht="26.25" customHeight="1" thickBot="1">
      <c r="B45" s="76"/>
      <c r="C45" s="14" t="s">
        <v>68</v>
      </c>
      <c r="D45" s="105"/>
      <c r="E45" s="105"/>
      <c r="F45" s="105"/>
      <c r="G45" s="105"/>
      <c r="H45" s="105"/>
      <c r="I45" s="105"/>
      <c r="J45" s="105"/>
      <c r="K45" s="203"/>
      <c r="L45" s="196"/>
      <c r="M45" s="199"/>
      <c r="N45" s="202"/>
      <c r="O45" s="14">
        <f t="shared" ref="O45" si="73">IF(B43&gt;0,"－",T45)</f>
        <v>2</v>
      </c>
      <c r="P45" s="98"/>
      <c r="Q45" s="99" t="str">
        <f t="shared" si="70"/>
        <v/>
      </c>
      <c r="T45" s="162">
        <f t="shared" si="71"/>
        <v>2</v>
      </c>
      <c r="U45" s="161">
        <f>COUNTA(D43:J43)-NETWORKDAYS.INTL(D43,J43,"0000011",国民の祝日[日付])</f>
        <v>2</v>
      </c>
      <c r="V45" s="160">
        <f t="shared" si="72"/>
        <v>0</v>
      </c>
      <c r="W45" s="160" cm="1">
        <f t="array" ref="W45">SUM(COUNTIFS($D$8:$J$8,{1,7},D45:J45,"=休工(*)"))</f>
        <v>0</v>
      </c>
      <c r="X45" s="160" cm="1">
        <f t="array" ref="X45">SUM(COUNTIFS(D43:J43,国民の祝日[日付],D45:J45,"=休工(*)"))</f>
        <v>0</v>
      </c>
    </row>
    <row r="46" spans="2:24" s="4" customFormat="1" ht="18.75" customHeight="1">
      <c r="B46" s="76">
        <f t="shared" ref="B46" si="74">B37</f>
        <v>0</v>
      </c>
      <c r="C46" s="15" t="s">
        <v>75</v>
      </c>
      <c r="D46" s="103">
        <f>J43+1</f>
        <v>45514</v>
      </c>
      <c r="E46" s="103">
        <f>D46+1</f>
        <v>45515</v>
      </c>
      <c r="F46" s="103">
        <f t="shared" ref="F46:J46" si="75">E46+1</f>
        <v>45516</v>
      </c>
      <c r="G46" s="103">
        <f t="shared" si="75"/>
        <v>45517</v>
      </c>
      <c r="H46" s="103">
        <f t="shared" si="75"/>
        <v>45518</v>
      </c>
      <c r="I46" s="103">
        <f t="shared" si="75"/>
        <v>45519</v>
      </c>
      <c r="J46" s="103">
        <f t="shared" si="75"/>
        <v>45520</v>
      </c>
      <c r="K46" s="201"/>
      <c r="L46" s="196"/>
      <c r="M46" s="199"/>
      <c r="N46" s="202"/>
      <c r="O46" s="69"/>
      <c r="P46" s="87"/>
      <c r="Q46" s="70"/>
      <c r="T46" s="162" t="s">
        <v>137</v>
      </c>
      <c r="U46" s="159" t="s">
        <v>139</v>
      </c>
      <c r="V46" s="159" t="s">
        <v>134</v>
      </c>
      <c r="W46" s="159" t="s">
        <v>135</v>
      </c>
      <c r="X46" s="159" t="s">
        <v>136</v>
      </c>
    </row>
    <row r="47" spans="2:24" s="4" customFormat="1" ht="26.25" customHeight="1">
      <c r="B47" s="76"/>
      <c r="C47" s="8" t="s">
        <v>67</v>
      </c>
      <c r="D47" s="104"/>
      <c r="E47" s="104"/>
      <c r="F47" s="104"/>
      <c r="G47" s="104"/>
      <c r="H47" s="104"/>
      <c r="I47" s="104"/>
      <c r="J47" s="104"/>
      <c r="K47" s="202"/>
      <c r="L47" s="196"/>
      <c r="M47" s="199"/>
      <c r="N47" s="202"/>
      <c r="O47" s="95">
        <f t="shared" ref="O47" si="76">IF(B46&gt;0,"－",T47)</f>
        <v>3</v>
      </c>
      <c r="P47" s="96"/>
      <c r="Q47" s="97" t="str">
        <f t="shared" ref="Q47:Q48" si="77">IF(P47="","",IF(O47=P47,"〇","×"))</f>
        <v/>
      </c>
      <c r="T47" s="162">
        <f t="shared" ref="T47:T48" si="78">U47+V47-(W47+X47)</f>
        <v>3</v>
      </c>
      <c r="U47" s="161">
        <f>COUNTA(D46:J46)-NETWORKDAYS.INTL(D46,J46,"0000011",国民の祝日[日付])</f>
        <v>3</v>
      </c>
      <c r="V47" s="160">
        <f t="shared" ref="V47:V48" si="79">COUNTIF(D47:J47,"休工(*)")</f>
        <v>0</v>
      </c>
      <c r="W47" s="160" cm="1">
        <f t="array" ref="W47">SUM(COUNTIFS($D$8:$J$8,{1,7},D47:J47,"=休工(*)"))</f>
        <v>0</v>
      </c>
      <c r="X47" s="160" cm="1">
        <f t="array" ref="X47">SUM(COUNTIFS(D46:J46,国民の祝日[日付],D47:J47,"=休工(*)"))</f>
        <v>0</v>
      </c>
    </row>
    <row r="48" spans="2:24" s="4" customFormat="1" ht="26.25" customHeight="1" thickBot="1">
      <c r="B48" s="76"/>
      <c r="C48" s="14" t="s">
        <v>68</v>
      </c>
      <c r="D48" s="105"/>
      <c r="E48" s="105"/>
      <c r="F48" s="105"/>
      <c r="G48" s="105"/>
      <c r="H48" s="105"/>
      <c r="I48" s="105"/>
      <c r="J48" s="105"/>
      <c r="K48" s="203"/>
      <c r="L48" s="197"/>
      <c r="M48" s="200"/>
      <c r="N48" s="203"/>
      <c r="O48" s="14">
        <f t="shared" ref="O48" si="80">IF(B46&gt;0,"－",T48)</f>
        <v>3</v>
      </c>
      <c r="P48" s="98"/>
      <c r="Q48" s="99" t="str">
        <f t="shared" si="77"/>
        <v/>
      </c>
      <c r="T48" s="162">
        <f t="shared" si="78"/>
        <v>3</v>
      </c>
      <c r="U48" s="161">
        <f>COUNTA(D46:J46)-NETWORKDAYS.INTL(D46,J46,"0000011",国民の祝日[日付])</f>
        <v>3</v>
      </c>
      <c r="V48" s="160">
        <f t="shared" si="79"/>
        <v>0</v>
      </c>
      <c r="W48" s="160" cm="1">
        <f t="array" ref="W48">SUM(COUNTIFS($D$8:$J$8,{1,7},D48:J48,"=休工(*)"))</f>
        <v>0</v>
      </c>
      <c r="X48" s="160" cm="1">
        <f t="array" ref="X48">SUM(COUNTIFS(D46:J46,国民の祝日[日付],D48:J48,"=休工(*)"))</f>
        <v>0</v>
      </c>
    </row>
    <row r="49" spans="2:24" s="4" customFormat="1" ht="18.75" customHeight="1">
      <c r="B49" s="76">
        <f t="shared" ref="B49" si="81">IF(B37=0,COUNTIF($D50:$J60,"=工事完了"),1)</f>
        <v>0</v>
      </c>
      <c r="C49" s="15" t="s">
        <v>75</v>
      </c>
      <c r="D49" s="103">
        <f>J46+1</f>
        <v>45521</v>
      </c>
      <c r="E49" s="103">
        <f>D49+1</f>
        <v>45522</v>
      </c>
      <c r="F49" s="103">
        <f t="shared" ref="F49:J49" si="82">E49+1</f>
        <v>45523</v>
      </c>
      <c r="G49" s="103">
        <f t="shared" si="82"/>
        <v>45524</v>
      </c>
      <c r="H49" s="103">
        <f t="shared" si="82"/>
        <v>45525</v>
      </c>
      <c r="I49" s="103">
        <f t="shared" si="82"/>
        <v>45526</v>
      </c>
      <c r="J49" s="103">
        <f t="shared" si="82"/>
        <v>45527</v>
      </c>
      <c r="K49" s="201"/>
      <c r="L49" s="195">
        <f t="shared" ref="L49" si="83">IF(B49&gt;0,"－",COUNTIF(D53:J53,"*休工*")+COUNTIF(D56:J56,"*休工*")+COUNTIF(D59:J59,"*休工*")+COUNTIF(D50:J50,"*休工*"))</f>
        <v>0</v>
      </c>
      <c r="M49" s="198">
        <f t="shared" ref="M49" si="84">IF(B49&gt;0,"－",COUNTIF(D54:J54,"*休工*")+COUNTIF(D57:J57,"*休工*")+COUNTIF(D60:J60,"*休工*")+COUNTIF(D51:J51,"*休工*"))</f>
        <v>0</v>
      </c>
      <c r="N49" s="201" t="str">
        <f t="shared" ref="N49" si="85">IF(B49&gt;0,"－",IF(AND(M49&gt;=L49),"達成","未達成"))</f>
        <v>達成</v>
      </c>
      <c r="O49" s="69"/>
      <c r="P49" s="87"/>
      <c r="Q49" s="70"/>
      <c r="T49" s="162" t="s">
        <v>137</v>
      </c>
      <c r="U49" s="159" t="s">
        <v>139</v>
      </c>
      <c r="V49" s="159" t="s">
        <v>134</v>
      </c>
      <c r="W49" s="159" t="s">
        <v>135</v>
      </c>
      <c r="X49" s="159" t="s">
        <v>136</v>
      </c>
    </row>
    <row r="50" spans="2:24" s="4" customFormat="1" ht="26.25" customHeight="1">
      <c r="B50" s="76"/>
      <c r="C50" s="8" t="s">
        <v>67</v>
      </c>
      <c r="D50" s="104"/>
      <c r="E50" s="104"/>
      <c r="F50" s="104"/>
      <c r="G50" s="104"/>
      <c r="H50" s="104"/>
      <c r="I50" s="104"/>
      <c r="J50" s="104"/>
      <c r="K50" s="202"/>
      <c r="L50" s="196"/>
      <c r="M50" s="199"/>
      <c r="N50" s="202"/>
      <c r="O50" s="95">
        <f t="shared" ref="O50" si="86">IF(B49&gt;0,"－",T50)</f>
        <v>2</v>
      </c>
      <c r="P50" s="96"/>
      <c r="Q50" s="97" t="str">
        <f t="shared" ref="Q50:Q51" si="87">IF(P50="","",IF(O50=P50,"〇","×"))</f>
        <v/>
      </c>
      <c r="T50" s="162">
        <f t="shared" ref="T50:T51" si="88">U50+V50-(W50+X50)</f>
        <v>2</v>
      </c>
      <c r="U50" s="161">
        <f>COUNTA(D49:J49)-NETWORKDAYS.INTL(D49,J49,"0000011",国民の祝日[日付])</f>
        <v>2</v>
      </c>
      <c r="V50" s="160">
        <f t="shared" ref="V50:V51" si="89">COUNTIF(D50:J50,"休工(*)")</f>
        <v>0</v>
      </c>
      <c r="W50" s="160" cm="1">
        <f t="array" ref="W50">SUM(COUNTIFS($D$8:$J$8,{1,7},D50:J50,"=休工(*)"))</f>
        <v>0</v>
      </c>
      <c r="X50" s="160" cm="1">
        <f t="array" ref="X50">SUM(COUNTIFS(D49:J49,国民の祝日[日付],D50:J50,"=休工(*)"))</f>
        <v>0</v>
      </c>
    </row>
    <row r="51" spans="2:24" s="4" customFormat="1" ht="26.25" customHeight="1" thickBot="1">
      <c r="B51" s="76"/>
      <c r="C51" s="14" t="s">
        <v>68</v>
      </c>
      <c r="D51" s="105"/>
      <c r="E51" s="105"/>
      <c r="F51" s="105"/>
      <c r="G51" s="105"/>
      <c r="H51" s="105"/>
      <c r="I51" s="105"/>
      <c r="J51" s="105"/>
      <c r="K51" s="203"/>
      <c r="L51" s="196"/>
      <c r="M51" s="199"/>
      <c r="N51" s="202"/>
      <c r="O51" s="14">
        <f t="shared" ref="O51" si="90">IF(B49&gt;0,"－",T51)</f>
        <v>2</v>
      </c>
      <c r="P51" s="98"/>
      <c r="Q51" s="99" t="str">
        <f t="shared" si="87"/>
        <v/>
      </c>
      <c r="T51" s="162">
        <f t="shared" si="88"/>
        <v>2</v>
      </c>
      <c r="U51" s="161">
        <f>COUNTA(D49:J49)-NETWORKDAYS.INTL(D49,J49,"0000011",国民の祝日[日付])</f>
        <v>2</v>
      </c>
      <c r="V51" s="160">
        <f t="shared" si="89"/>
        <v>0</v>
      </c>
      <c r="W51" s="160" cm="1">
        <f t="array" ref="W51">SUM(COUNTIFS($D$8:$J$8,{1,7},D51:J51,"=休工(*)"))</f>
        <v>0</v>
      </c>
      <c r="X51" s="160" cm="1">
        <f t="array" ref="X51">SUM(COUNTIFS(D49:J49,国民の祝日[日付],D51:J51,"=休工(*)"))</f>
        <v>0</v>
      </c>
    </row>
    <row r="52" spans="2:24" s="4" customFormat="1" ht="18.75" customHeight="1">
      <c r="B52" s="76">
        <f t="shared" ref="B52" si="91">B49</f>
        <v>0</v>
      </c>
      <c r="C52" s="15" t="s">
        <v>75</v>
      </c>
      <c r="D52" s="103">
        <f>J49+1</f>
        <v>45528</v>
      </c>
      <c r="E52" s="103">
        <f>D52+1</f>
        <v>45529</v>
      </c>
      <c r="F52" s="103">
        <f t="shared" ref="F52:J52" si="92">E52+1</f>
        <v>45530</v>
      </c>
      <c r="G52" s="103">
        <f t="shared" si="92"/>
        <v>45531</v>
      </c>
      <c r="H52" s="103">
        <f t="shared" si="92"/>
        <v>45532</v>
      </c>
      <c r="I52" s="103">
        <f t="shared" si="92"/>
        <v>45533</v>
      </c>
      <c r="J52" s="103">
        <f t="shared" si="92"/>
        <v>45534</v>
      </c>
      <c r="K52" s="201"/>
      <c r="L52" s="196"/>
      <c r="M52" s="199"/>
      <c r="N52" s="202"/>
      <c r="O52" s="69"/>
      <c r="P52" s="87"/>
      <c r="Q52" s="70"/>
      <c r="T52" s="162" t="s">
        <v>137</v>
      </c>
      <c r="U52" s="159" t="s">
        <v>139</v>
      </c>
      <c r="V52" s="159" t="s">
        <v>134</v>
      </c>
      <c r="W52" s="159" t="s">
        <v>135</v>
      </c>
      <c r="X52" s="159" t="s">
        <v>136</v>
      </c>
    </row>
    <row r="53" spans="2:24" s="4" customFormat="1" ht="26.25" customHeight="1">
      <c r="B53" s="76"/>
      <c r="C53" s="8" t="s">
        <v>67</v>
      </c>
      <c r="D53" s="104"/>
      <c r="E53" s="104"/>
      <c r="F53" s="104"/>
      <c r="G53" s="104"/>
      <c r="H53" s="104"/>
      <c r="I53" s="104"/>
      <c r="J53" s="104"/>
      <c r="K53" s="202"/>
      <c r="L53" s="196"/>
      <c r="M53" s="199"/>
      <c r="N53" s="202"/>
      <c r="O53" s="95">
        <f t="shared" ref="O53" si="93">IF(B52&gt;0,"－",T53)</f>
        <v>2</v>
      </c>
      <c r="P53" s="96"/>
      <c r="Q53" s="97" t="str">
        <f t="shared" ref="Q53:Q54" si="94">IF(P53="","",IF(O53=P53,"〇","×"))</f>
        <v/>
      </c>
      <c r="T53" s="162">
        <f t="shared" ref="T53:T54" si="95">U53+V53-(W53+X53)</f>
        <v>2</v>
      </c>
      <c r="U53" s="161">
        <f>COUNTA(D52:J52)-NETWORKDAYS.INTL(D52,J52,"0000011",国民の祝日[日付])</f>
        <v>2</v>
      </c>
      <c r="V53" s="160">
        <f t="shared" ref="V53:V54" si="96">COUNTIF(D53:J53,"休工(*)")</f>
        <v>0</v>
      </c>
      <c r="W53" s="160" cm="1">
        <f t="array" ref="W53">SUM(COUNTIFS($D$8:$J$8,{1,7},D53:J53,"=休工(*)"))</f>
        <v>0</v>
      </c>
      <c r="X53" s="160" cm="1">
        <f t="array" ref="X53">SUM(COUNTIFS(D52:J52,国民の祝日[日付],D53:J53,"=休工(*)"))</f>
        <v>0</v>
      </c>
    </row>
    <row r="54" spans="2:24" s="4" customFormat="1" ht="26.25" customHeight="1" thickBot="1">
      <c r="B54" s="76"/>
      <c r="C54" s="14" t="s">
        <v>68</v>
      </c>
      <c r="D54" s="105"/>
      <c r="E54" s="105"/>
      <c r="F54" s="105"/>
      <c r="G54" s="105"/>
      <c r="H54" s="105"/>
      <c r="I54" s="105"/>
      <c r="J54" s="105"/>
      <c r="K54" s="203"/>
      <c r="L54" s="196"/>
      <c r="M54" s="199"/>
      <c r="N54" s="202"/>
      <c r="O54" s="14">
        <f t="shared" ref="O54" si="97">IF(B52&gt;0,"－",T54)</f>
        <v>2</v>
      </c>
      <c r="P54" s="98"/>
      <c r="Q54" s="99" t="str">
        <f t="shared" si="94"/>
        <v/>
      </c>
      <c r="T54" s="162">
        <f t="shared" si="95"/>
        <v>2</v>
      </c>
      <c r="U54" s="161">
        <f>COUNTA(D52:J52)-NETWORKDAYS.INTL(D52,J52,"0000011",国民の祝日[日付])</f>
        <v>2</v>
      </c>
      <c r="V54" s="160">
        <f t="shared" si="96"/>
        <v>0</v>
      </c>
      <c r="W54" s="160" cm="1">
        <f t="array" ref="W54">SUM(COUNTIFS($D$8:$J$8,{1,7},D54:J54,"=休工(*)"))</f>
        <v>0</v>
      </c>
      <c r="X54" s="160" cm="1">
        <f t="array" ref="X54">SUM(COUNTIFS(D52:J52,国民の祝日[日付],D54:J54,"=休工(*)"))</f>
        <v>0</v>
      </c>
    </row>
    <row r="55" spans="2:24" s="4" customFormat="1" ht="18.75" customHeight="1">
      <c r="B55" s="76">
        <f t="shared" ref="B55" si="98">B49</f>
        <v>0</v>
      </c>
      <c r="C55" s="15" t="s">
        <v>75</v>
      </c>
      <c r="D55" s="103">
        <f>J52+1</f>
        <v>45535</v>
      </c>
      <c r="E55" s="103">
        <f>D55+1</f>
        <v>45536</v>
      </c>
      <c r="F55" s="103">
        <f t="shared" ref="F55:J55" si="99">E55+1</f>
        <v>45537</v>
      </c>
      <c r="G55" s="103">
        <f t="shared" si="99"/>
        <v>45538</v>
      </c>
      <c r="H55" s="103">
        <f t="shared" si="99"/>
        <v>45539</v>
      </c>
      <c r="I55" s="103">
        <f t="shared" si="99"/>
        <v>45540</v>
      </c>
      <c r="J55" s="103">
        <f t="shared" si="99"/>
        <v>45541</v>
      </c>
      <c r="K55" s="201"/>
      <c r="L55" s="196"/>
      <c r="M55" s="199"/>
      <c r="N55" s="202"/>
      <c r="O55" s="69"/>
      <c r="P55" s="87"/>
      <c r="Q55" s="70"/>
      <c r="T55" s="162" t="s">
        <v>137</v>
      </c>
      <c r="U55" s="159" t="s">
        <v>139</v>
      </c>
      <c r="V55" s="159" t="s">
        <v>134</v>
      </c>
      <c r="W55" s="159" t="s">
        <v>135</v>
      </c>
      <c r="X55" s="159" t="s">
        <v>136</v>
      </c>
    </row>
    <row r="56" spans="2:24" s="4" customFormat="1" ht="26.25" customHeight="1">
      <c r="B56" s="76"/>
      <c r="C56" s="8" t="s">
        <v>67</v>
      </c>
      <c r="D56" s="104"/>
      <c r="E56" s="104"/>
      <c r="F56" s="104"/>
      <c r="G56" s="104"/>
      <c r="H56" s="104"/>
      <c r="I56" s="104"/>
      <c r="J56" s="104"/>
      <c r="K56" s="202"/>
      <c r="L56" s="196"/>
      <c r="M56" s="199"/>
      <c r="N56" s="202"/>
      <c r="O56" s="95">
        <f t="shared" ref="O56" si="100">IF(B55&gt;0,"－",T56)</f>
        <v>2</v>
      </c>
      <c r="P56" s="96"/>
      <c r="Q56" s="97" t="str">
        <f t="shared" ref="Q56:Q57" si="101">IF(P56="","",IF(O56=P56,"〇","×"))</f>
        <v/>
      </c>
      <c r="T56" s="162">
        <f t="shared" ref="T56:T57" si="102">U56+V56-(W56+X56)</f>
        <v>2</v>
      </c>
      <c r="U56" s="161">
        <f>COUNTA(D55:J55)-NETWORKDAYS.INTL(D55,J55,"0000011",国民の祝日[日付])</f>
        <v>2</v>
      </c>
      <c r="V56" s="160">
        <f t="shared" ref="V56:V57" si="103">COUNTIF(D56:J56,"休工(*)")</f>
        <v>0</v>
      </c>
      <c r="W56" s="160" cm="1">
        <f t="array" ref="W56">SUM(COUNTIFS($D$8:$J$8,{1,7},D56:J56,"=休工(*)"))</f>
        <v>0</v>
      </c>
      <c r="X56" s="160" cm="1">
        <f t="array" ref="X56">SUM(COUNTIFS(D55:J55,国民の祝日[日付],D56:J56,"=休工(*)"))</f>
        <v>0</v>
      </c>
    </row>
    <row r="57" spans="2:24" s="4" customFormat="1" ht="26.25" customHeight="1" thickBot="1">
      <c r="B57" s="76"/>
      <c r="C57" s="14" t="s">
        <v>68</v>
      </c>
      <c r="D57" s="105"/>
      <c r="E57" s="105"/>
      <c r="F57" s="105"/>
      <c r="G57" s="105"/>
      <c r="H57" s="105"/>
      <c r="I57" s="105"/>
      <c r="J57" s="105"/>
      <c r="K57" s="203"/>
      <c r="L57" s="196"/>
      <c r="M57" s="199"/>
      <c r="N57" s="202"/>
      <c r="O57" s="14">
        <f t="shared" ref="O57" si="104">IF(B55&gt;0,"－",T57)</f>
        <v>2</v>
      </c>
      <c r="P57" s="98"/>
      <c r="Q57" s="99" t="str">
        <f t="shared" si="101"/>
        <v/>
      </c>
      <c r="T57" s="162">
        <f t="shared" si="102"/>
        <v>2</v>
      </c>
      <c r="U57" s="161">
        <f>COUNTA(D55:J55)-NETWORKDAYS.INTL(D55,J55,"0000011",国民の祝日[日付])</f>
        <v>2</v>
      </c>
      <c r="V57" s="160">
        <f t="shared" si="103"/>
        <v>0</v>
      </c>
      <c r="W57" s="160" cm="1">
        <f t="array" ref="W57">SUM(COUNTIFS($D$8:$J$8,{1,7},D57:J57,"=休工(*)"))</f>
        <v>0</v>
      </c>
      <c r="X57" s="160" cm="1">
        <f t="array" ref="X57">SUM(COUNTIFS(D55:J55,国民の祝日[日付],D57:J57,"=休工(*)"))</f>
        <v>0</v>
      </c>
    </row>
    <row r="58" spans="2:24" s="4" customFormat="1" ht="18.75" customHeight="1">
      <c r="B58" s="76">
        <f t="shared" ref="B58" si="105">B49</f>
        <v>0</v>
      </c>
      <c r="C58" s="15" t="s">
        <v>75</v>
      </c>
      <c r="D58" s="103">
        <f>J55+1</f>
        <v>45542</v>
      </c>
      <c r="E58" s="103">
        <f>D58+1</f>
        <v>45543</v>
      </c>
      <c r="F58" s="103">
        <f t="shared" ref="F58:J58" si="106">E58+1</f>
        <v>45544</v>
      </c>
      <c r="G58" s="103">
        <f t="shared" si="106"/>
        <v>45545</v>
      </c>
      <c r="H58" s="103">
        <f t="shared" si="106"/>
        <v>45546</v>
      </c>
      <c r="I58" s="103">
        <f t="shared" si="106"/>
        <v>45547</v>
      </c>
      <c r="J58" s="103">
        <f t="shared" si="106"/>
        <v>45548</v>
      </c>
      <c r="K58" s="201"/>
      <c r="L58" s="196"/>
      <c r="M58" s="199"/>
      <c r="N58" s="202"/>
      <c r="O58" s="69"/>
      <c r="P58" s="87"/>
      <c r="Q58" s="70"/>
      <c r="T58" s="162" t="s">
        <v>137</v>
      </c>
      <c r="U58" s="159" t="s">
        <v>139</v>
      </c>
      <c r="V58" s="159" t="s">
        <v>134</v>
      </c>
      <c r="W58" s="159" t="s">
        <v>135</v>
      </c>
      <c r="X58" s="159" t="s">
        <v>136</v>
      </c>
    </row>
    <row r="59" spans="2:24" s="4" customFormat="1" ht="26.25" customHeight="1">
      <c r="B59" s="76"/>
      <c r="C59" s="8" t="s">
        <v>67</v>
      </c>
      <c r="D59" s="104"/>
      <c r="E59" s="104"/>
      <c r="F59" s="104"/>
      <c r="G59" s="104"/>
      <c r="H59" s="104"/>
      <c r="I59" s="104"/>
      <c r="J59" s="104"/>
      <c r="K59" s="202"/>
      <c r="L59" s="196"/>
      <c r="M59" s="199"/>
      <c r="N59" s="202"/>
      <c r="O59" s="95">
        <f t="shared" ref="O59" si="107">IF(B58&gt;0,"－",T59)</f>
        <v>2</v>
      </c>
      <c r="P59" s="96"/>
      <c r="Q59" s="97" t="str">
        <f t="shared" ref="Q59:Q60" si="108">IF(P59="","",IF(O59=P59,"〇","×"))</f>
        <v/>
      </c>
      <c r="T59" s="162">
        <f t="shared" ref="T59:T60" si="109">U59+V59-(W59+X59)</f>
        <v>2</v>
      </c>
      <c r="U59" s="161">
        <f>COUNTA(D58:J58)-NETWORKDAYS.INTL(D58,J58,"0000011",国民の祝日[日付])</f>
        <v>2</v>
      </c>
      <c r="V59" s="160">
        <f t="shared" ref="V59:V60" si="110">COUNTIF(D59:J59,"休工(*)")</f>
        <v>0</v>
      </c>
      <c r="W59" s="160" cm="1">
        <f t="array" ref="W59">SUM(COUNTIFS($D$8:$J$8,{1,7},D59:J59,"=休工(*)"))</f>
        <v>0</v>
      </c>
      <c r="X59" s="160" cm="1">
        <f t="array" ref="X59">SUM(COUNTIFS(D58:J58,国民の祝日[日付],D59:J59,"=休工(*)"))</f>
        <v>0</v>
      </c>
    </row>
    <row r="60" spans="2:24" s="4" customFormat="1" ht="26.25" customHeight="1" thickBot="1">
      <c r="B60" s="76"/>
      <c r="C60" s="14" t="s">
        <v>68</v>
      </c>
      <c r="D60" s="105"/>
      <c r="E60" s="105"/>
      <c r="F60" s="105"/>
      <c r="G60" s="105"/>
      <c r="H60" s="105"/>
      <c r="I60" s="105"/>
      <c r="J60" s="105"/>
      <c r="K60" s="203"/>
      <c r="L60" s="197"/>
      <c r="M60" s="200"/>
      <c r="N60" s="203"/>
      <c r="O60" s="14">
        <f t="shared" ref="O60" si="111">IF(B58&gt;0,"－",T60)</f>
        <v>2</v>
      </c>
      <c r="P60" s="98"/>
      <c r="Q60" s="99" t="str">
        <f t="shared" si="108"/>
        <v/>
      </c>
      <c r="T60" s="162">
        <f t="shared" si="109"/>
        <v>2</v>
      </c>
      <c r="U60" s="161">
        <f>COUNTA(D58:J58)-NETWORKDAYS.INTL(D58,J58,"0000011",国民の祝日[日付])</f>
        <v>2</v>
      </c>
      <c r="V60" s="160">
        <f t="shared" si="110"/>
        <v>0</v>
      </c>
      <c r="W60" s="160" cm="1">
        <f t="array" ref="W60">SUM(COUNTIFS($D$8:$J$8,{1,7},D60:J60,"=休工(*)"))</f>
        <v>0</v>
      </c>
      <c r="X60" s="160" cm="1">
        <f t="array" ref="X60">SUM(COUNTIFS(D58:J58,国民の祝日[日付],D60:J60,"=休工(*)"))</f>
        <v>0</v>
      </c>
    </row>
    <row r="61" spans="2:24" s="4" customFormat="1" ht="18.75" customHeight="1">
      <c r="B61" s="76">
        <f t="shared" ref="B61" si="112">IF(B49=0,COUNTIF($D62:$J72,"=工事完了"),1)</f>
        <v>0</v>
      </c>
      <c r="C61" s="15" t="s">
        <v>75</v>
      </c>
      <c r="D61" s="103">
        <f>J58+1</f>
        <v>45549</v>
      </c>
      <c r="E61" s="103">
        <f>D61+1</f>
        <v>45550</v>
      </c>
      <c r="F61" s="103">
        <f t="shared" ref="F61:J61" si="113">E61+1</f>
        <v>45551</v>
      </c>
      <c r="G61" s="103">
        <f t="shared" si="113"/>
        <v>45552</v>
      </c>
      <c r="H61" s="103">
        <f t="shared" si="113"/>
        <v>45553</v>
      </c>
      <c r="I61" s="103">
        <f t="shared" si="113"/>
        <v>45554</v>
      </c>
      <c r="J61" s="103">
        <f t="shared" si="113"/>
        <v>45555</v>
      </c>
      <c r="K61" s="201"/>
      <c r="L61" s="195">
        <f t="shared" ref="L61" si="114">IF(B61&gt;0,"－",COUNTIF(D65:J65,"*休工*")+COUNTIF(D68:J68,"*休工*")+COUNTIF(D71:J71,"*休工*")+COUNTIF(D62:J62,"*休工*"))</f>
        <v>0</v>
      </c>
      <c r="M61" s="198">
        <f t="shared" ref="M61" si="115">IF(B61&gt;0,"－",COUNTIF(D66:J66,"*休工*")+COUNTIF(D69:J69,"*休工*")+COUNTIF(D72:J72,"*休工*")+COUNTIF(D63:J63,"*休工*"))</f>
        <v>0</v>
      </c>
      <c r="N61" s="201" t="str">
        <f t="shared" ref="N61" si="116">IF(B61&gt;0,"－",IF(AND(M61&gt;=L61),"達成","未達成"))</f>
        <v>達成</v>
      </c>
      <c r="O61" s="69"/>
      <c r="P61" s="87"/>
      <c r="Q61" s="70"/>
      <c r="T61" s="162" t="s">
        <v>137</v>
      </c>
      <c r="U61" s="159" t="s">
        <v>139</v>
      </c>
      <c r="V61" s="159" t="s">
        <v>134</v>
      </c>
      <c r="W61" s="159" t="s">
        <v>135</v>
      </c>
      <c r="X61" s="159" t="s">
        <v>136</v>
      </c>
    </row>
    <row r="62" spans="2:24" s="4" customFormat="1" ht="26.25" customHeight="1">
      <c r="B62" s="76"/>
      <c r="C62" s="8" t="s">
        <v>67</v>
      </c>
      <c r="D62" s="104"/>
      <c r="E62" s="104"/>
      <c r="F62" s="104"/>
      <c r="G62" s="104"/>
      <c r="H62" s="104"/>
      <c r="I62" s="104"/>
      <c r="J62" s="104"/>
      <c r="K62" s="202"/>
      <c r="L62" s="196"/>
      <c r="M62" s="199"/>
      <c r="N62" s="202"/>
      <c r="O62" s="95">
        <f t="shared" ref="O62" si="117">IF(B61&gt;0,"－",T62)</f>
        <v>3</v>
      </c>
      <c r="P62" s="96"/>
      <c r="Q62" s="97" t="str">
        <f t="shared" ref="Q62:Q63" si="118">IF(P62="","",IF(O62=P62,"〇","×"))</f>
        <v/>
      </c>
      <c r="T62" s="162">
        <f t="shared" ref="T62:T63" si="119">U62+V62-(W62+X62)</f>
        <v>3</v>
      </c>
      <c r="U62" s="161">
        <f>COUNTA(D61:J61)-NETWORKDAYS.INTL(D61,J61,"0000011",国民の祝日[日付])</f>
        <v>3</v>
      </c>
      <c r="V62" s="160">
        <f t="shared" ref="V62:V63" si="120">COUNTIF(D62:J62,"休工(*)")</f>
        <v>0</v>
      </c>
      <c r="W62" s="160" cm="1">
        <f t="array" ref="W62">SUM(COUNTIFS($D$8:$J$8,{1,7},D62:J62,"=休工(*)"))</f>
        <v>0</v>
      </c>
      <c r="X62" s="160" cm="1">
        <f t="array" ref="X62">SUM(COUNTIFS(D61:J61,国民の祝日[日付],D62:J62,"=休工(*)"))</f>
        <v>0</v>
      </c>
    </row>
    <row r="63" spans="2:24" s="4" customFormat="1" ht="26.25" customHeight="1" thickBot="1">
      <c r="B63" s="76"/>
      <c r="C63" s="14" t="s">
        <v>68</v>
      </c>
      <c r="D63" s="105"/>
      <c r="E63" s="105"/>
      <c r="F63" s="105"/>
      <c r="G63" s="105"/>
      <c r="H63" s="105"/>
      <c r="I63" s="105"/>
      <c r="J63" s="105"/>
      <c r="K63" s="203"/>
      <c r="L63" s="196"/>
      <c r="M63" s="199"/>
      <c r="N63" s="202"/>
      <c r="O63" s="14">
        <f t="shared" ref="O63" si="121">IF(B61&gt;0,"－",T63)</f>
        <v>3</v>
      </c>
      <c r="P63" s="98"/>
      <c r="Q63" s="99" t="str">
        <f t="shared" si="118"/>
        <v/>
      </c>
      <c r="T63" s="162">
        <f t="shared" si="119"/>
        <v>3</v>
      </c>
      <c r="U63" s="161">
        <f>COUNTA(D61:J61)-NETWORKDAYS.INTL(D61,J61,"0000011",国民の祝日[日付])</f>
        <v>3</v>
      </c>
      <c r="V63" s="160">
        <f t="shared" si="120"/>
        <v>0</v>
      </c>
      <c r="W63" s="160" cm="1">
        <f t="array" ref="W63">SUM(COUNTIFS($D$8:$J$8,{1,7},D63:J63,"=休工(*)"))</f>
        <v>0</v>
      </c>
      <c r="X63" s="160" cm="1">
        <f t="array" ref="X63">SUM(COUNTIFS(D61:J61,国民の祝日[日付],D63:J63,"=休工(*)"))</f>
        <v>0</v>
      </c>
    </row>
    <row r="64" spans="2:24" s="4" customFormat="1" ht="18.75" customHeight="1">
      <c r="B64" s="76">
        <f t="shared" ref="B64" si="122">B61</f>
        <v>0</v>
      </c>
      <c r="C64" s="15" t="s">
        <v>75</v>
      </c>
      <c r="D64" s="103">
        <f>J61+1</f>
        <v>45556</v>
      </c>
      <c r="E64" s="103">
        <f>D64+1</f>
        <v>45557</v>
      </c>
      <c r="F64" s="103">
        <f t="shared" ref="F64:J64" si="123">E64+1</f>
        <v>45558</v>
      </c>
      <c r="G64" s="103">
        <f t="shared" si="123"/>
        <v>45559</v>
      </c>
      <c r="H64" s="103">
        <f t="shared" si="123"/>
        <v>45560</v>
      </c>
      <c r="I64" s="103">
        <f t="shared" si="123"/>
        <v>45561</v>
      </c>
      <c r="J64" s="103">
        <f t="shared" si="123"/>
        <v>45562</v>
      </c>
      <c r="K64" s="201"/>
      <c r="L64" s="196"/>
      <c r="M64" s="199"/>
      <c r="N64" s="202"/>
      <c r="O64" s="69"/>
      <c r="P64" s="87"/>
      <c r="Q64" s="70"/>
      <c r="T64" s="162" t="s">
        <v>137</v>
      </c>
      <c r="U64" s="159" t="s">
        <v>139</v>
      </c>
      <c r="V64" s="159" t="s">
        <v>134</v>
      </c>
      <c r="W64" s="159" t="s">
        <v>135</v>
      </c>
      <c r="X64" s="159" t="s">
        <v>136</v>
      </c>
    </row>
    <row r="65" spans="2:24" s="4" customFormat="1" ht="26.25" customHeight="1">
      <c r="B65" s="76"/>
      <c r="C65" s="8" t="s">
        <v>67</v>
      </c>
      <c r="D65" s="104"/>
      <c r="E65" s="104"/>
      <c r="F65" s="104"/>
      <c r="G65" s="104"/>
      <c r="H65" s="104"/>
      <c r="I65" s="104"/>
      <c r="J65" s="104"/>
      <c r="K65" s="202"/>
      <c r="L65" s="196"/>
      <c r="M65" s="199"/>
      <c r="N65" s="202"/>
      <c r="O65" s="95">
        <f t="shared" ref="O65" si="124">IF(B64&gt;0,"－",T65)</f>
        <v>3</v>
      </c>
      <c r="P65" s="96"/>
      <c r="Q65" s="97" t="str">
        <f t="shared" ref="Q65:Q66" si="125">IF(P65="","",IF(O65=P65,"〇","×"))</f>
        <v/>
      </c>
      <c r="T65" s="162">
        <f t="shared" ref="T65:T66" si="126">U65+V65-(W65+X65)</f>
        <v>3</v>
      </c>
      <c r="U65" s="161">
        <f>COUNTA(D64:J64)-NETWORKDAYS.INTL(D64,J64,"0000011",国民の祝日[日付])</f>
        <v>3</v>
      </c>
      <c r="V65" s="160">
        <f t="shared" ref="V65:V66" si="127">COUNTIF(D65:J65,"休工(*)")</f>
        <v>0</v>
      </c>
      <c r="W65" s="160" cm="1">
        <f t="array" ref="W65">SUM(COUNTIFS($D$8:$J$8,{1,7},D65:J65,"=休工(*)"))</f>
        <v>0</v>
      </c>
      <c r="X65" s="160" cm="1">
        <f t="array" ref="X65">SUM(COUNTIFS(D64:J64,国民の祝日[日付],D65:J65,"=休工(*)"))</f>
        <v>0</v>
      </c>
    </row>
    <row r="66" spans="2:24" s="4" customFormat="1" ht="26.25" customHeight="1" thickBot="1">
      <c r="B66" s="76"/>
      <c r="C66" s="14" t="s">
        <v>68</v>
      </c>
      <c r="D66" s="105"/>
      <c r="E66" s="105"/>
      <c r="F66" s="105"/>
      <c r="G66" s="105"/>
      <c r="H66" s="105"/>
      <c r="I66" s="105"/>
      <c r="J66" s="105"/>
      <c r="K66" s="203"/>
      <c r="L66" s="196"/>
      <c r="M66" s="199"/>
      <c r="N66" s="202"/>
      <c r="O66" s="14">
        <f t="shared" ref="O66" si="128">IF(B64&gt;0,"－",T66)</f>
        <v>3</v>
      </c>
      <c r="P66" s="98"/>
      <c r="Q66" s="99" t="str">
        <f t="shared" si="125"/>
        <v/>
      </c>
      <c r="T66" s="162">
        <f t="shared" si="126"/>
        <v>3</v>
      </c>
      <c r="U66" s="161">
        <f>COUNTA(D64:J64)-NETWORKDAYS.INTL(D64,J64,"0000011",国民の祝日[日付])</f>
        <v>3</v>
      </c>
      <c r="V66" s="160">
        <f t="shared" si="127"/>
        <v>0</v>
      </c>
      <c r="W66" s="160" cm="1">
        <f t="array" ref="W66">SUM(COUNTIFS($D$8:$J$8,{1,7},D66:J66,"=休工(*)"))</f>
        <v>0</v>
      </c>
      <c r="X66" s="160" cm="1">
        <f t="array" ref="X66">SUM(COUNTIFS(D64:J64,国民の祝日[日付],D66:J66,"=休工(*)"))</f>
        <v>0</v>
      </c>
    </row>
    <row r="67" spans="2:24" s="4" customFormat="1" ht="18.75" customHeight="1">
      <c r="B67" s="76">
        <f t="shared" ref="B67" si="129">B61</f>
        <v>0</v>
      </c>
      <c r="C67" s="15" t="s">
        <v>75</v>
      </c>
      <c r="D67" s="103">
        <f>J64+1</f>
        <v>45563</v>
      </c>
      <c r="E67" s="103">
        <f>D67+1</f>
        <v>45564</v>
      </c>
      <c r="F67" s="103">
        <f t="shared" ref="F67:J67" si="130">E67+1</f>
        <v>45565</v>
      </c>
      <c r="G67" s="103">
        <f t="shared" si="130"/>
        <v>45566</v>
      </c>
      <c r="H67" s="103">
        <f t="shared" si="130"/>
        <v>45567</v>
      </c>
      <c r="I67" s="103">
        <f t="shared" si="130"/>
        <v>45568</v>
      </c>
      <c r="J67" s="103">
        <f t="shared" si="130"/>
        <v>45569</v>
      </c>
      <c r="K67" s="212"/>
      <c r="L67" s="196"/>
      <c r="M67" s="199"/>
      <c r="N67" s="202"/>
      <c r="O67" s="69"/>
      <c r="P67" s="87"/>
      <c r="Q67" s="70"/>
      <c r="T67" s="162" t="s">
        <v>137</v>
      </c>
      <c r="U67" s="159" t="s">
        <v>139</v>
      </c>
      <c r="V67" s="159" t="s">
        <v>134</v>
      </c>
      <c r="W67" s="159" t="s">
        <v>135</v>
      </c>
      <c r="X67" s="159" t="s">
        <v>136</v>
      </c>
    </row>
    <row r="68" spans="2:24" s="4" customFormat="1" ht="26.25" customHeight="1">
      <c r="B68" s="76"/>
      <c r="C68" s="8" t="s">
        <v>67</v>
      </c>
      <c r="D68" s="104"/>
      <c r="E68" s="104"/>
      <c r="F68" s="104"/>
      <c r="G68" s="104"/>
      <c r="H68" s="104"/>
      <c r="I68" s="104"/>
      <c r="J68" s="104"/>
      <c r="K68" s="213"/>
      <c r="L68" s="196"/>
      <c r="M68" s="199"/>
      <c r="N68" s="202"/>
      <c r="O68" s="95">
        <f t="shared" ref="O68" si="131">IF(B67&gt;0,"－",T68)</f>
        <v>2</v>
      </c>
      <c r="P68" s="96"/>
      <c r="Q68" s="97" t="str">
        <f t="shared" ref="Q68:Q69" si="132">IF(P68="","",IF(O68=P68,"〇","×"))</f>
        <v/>
      </c>
      <c r="T68" s="162">
        <f t="shared" ref="T68:T69" si="133">U68+V68-(W68+X68)</f>
        <v>2</v>
      </c>
      <c r="U68" s="161">
        <f>COUNTA(D67:J67)-NETWORKDAYS.INTL(D67,J67,"0000011",国民の祝日[日付])</f>
        <v>2</v>
      </c>
      <c r="V68" s="160">
        <f t="shared" ref="V68:V69" si="134">COUNTIF(D68:J68,"休工(*)")</f>
        <v>0</v>
      </c>
      <c r="W68" s="160" cm="1">
        <f t="array" ref="W68">SUM(COUNTIFS($D$8:$J$8,{1,7},D68:J68,"=休工(*)"))</f>
        <v>0</v>
      </c>
      <c r="X68" s="160" cm="1">
        <f t="array" ref="X68">SUM(COUNTIFS(D67:J67,国民の祝日[日付],D68:J68,"=休工(*)"))</f>
        <v>0</v>
      </c>
    </row>
    <row r="69" spans="2:24" s="4" customFormat="1" ht="26.25" customHeight="1" thickBot="1">
      <c r="B69" s="76"/>
      <c r="C69" s="14" t="s">
        <v>68</v>
      </c>
      <c r="D69" s="105"/>
      <c r="E69" s="105"/>
      <c r="F69" s="105"/>
      <c r="G69" s="105"/>
      <c r="H69" s="105"/>
      <c r="I69" s="105"/>
      <c r="J69" s="105"/>
      <c r="K69" s="214"/>
      <c r="L69" s="196"/>
      <c r="M69" s="199"/>
      <c r="N69" s="202"/>
      <c r="O69" s="14">
        <f t="shared" ref="O69" si="135">IF(B67&gt;0,"－",T69)</f>
        <v>2</v>
      </c>
      <c r="P69" s="98"/>
      <c r="Q69" s="99" t="str">
        <f t="shared" si="132"/>
        <v/>
      </c>
      <c r="T69" s="162">
        <f t="shared" si="133"/>
        <v>2</v>
      </c>
      <c r="U69" s="161">
        <f>COUNTA(D67:J67)-NETWORKDAYS.INTL(D67,J67,"0000011",国民の祝日[日付])</f>
        <v>2</v>
      </c>
      <c r="V69" s="160">
        <f t="shared" si="134"/>
        <v>0</v>
      </c>
      <c r="W69" s="160" cm="1">
        <f t="array" ref="W69">SUM(COUNTIFS($D$8:$J$8,{1,7},D69:J69,"=休工(*)"))</f>
        <v>0</v>
      </c>
      <c r="X69" s="160" cm="1">
        <f t="array" ref="X69">SUM(COUNTIFS(D67:J67,国民の祝日[日付],D69:J69,"=休工(*)"))</f>
        <v>0</v>
      </c>
    </row>
    <row r="70" spans="2:24" s="4" customFormat="1" ht="18.75" customHeight="1">
      <c r="B70" s="76">
        <f t="shared" ref="B70" si="136">B61</f>
        <v>0</v>
      </c>
      <c r="C70" s="15" t="s">
        <v>75</v>
      </c>
      <c r="D70" s="106">
        <f>J67+1</f>
        <v>45570</v>
      </c>
      <c r="E70" s="106">
        <f>D70+1</f>
        <v>45571</v>
      </c>
      <c r="F70" s="106">
        <f t="shared" ref="F70:J70" si="137">E70+1</f>
        <v>45572</v>
      </c>
      <c r="G70" s="106">
        <f t="shared" si="137"/>
        <v>45573</v>
      </c>
      <c r="H70" s="106">
        <f t="shared" si="137"/>
        <v>45574</v>
      </c>
      <c r="I70" s="106">
        <f t="shared" si="137"/>
        <v>45575</v>
      </c>
      <c r="J70" s="106">
        <f t="shared" si="137"/>
        <v>45576</v>
      </c>
      <c r="K70" s="201"/>
      <c r="L70" s="196"/>
      <c r="M70" s="199"/>
      <c r="N70" s="202"/>
      <c r="O70" s="69"/>
      <c r="P70" s="87"/>
      <c r="Q70" s="70"/>
      <c r="T70" s="162" t="s">
        <v>137</v>
      </c>
      <c r="U70" s="159" t="s">
        <v>139</v>
      </c>
      <c r="V70" s="159" t="s">
        <v>134</v>
      </c>
      <c r="W70" s="159" t="s">
        <v>135</v>
      </c>
      <c r="X70" s="159" t="s">
        <v>136</v>
      </c>
    </row>
    <row r="71" spans="2:24" s="4" customFormat="1" ht="26.25" customHeight="1">
      <c r="B71" s="76"/>
      <c r="C71" s="8" t="s">
        <v>67</v>
      </c>
      <c r="D71" s="104"/>
      <c r="E71" s="104"/>
      <c r="F71" s="104"/>
      <c r="G71" s="104"/>
      <c r="H71" s="104"/>
      <c r="I71" s="104"/>
      <c r="J71" s="104"/>
      <c r="K71" s="202"/>
      <c r="L71" s="196"/>
      <c r="M71" s="199"/>
      <c r="N71" s="202"/>
      <c r="O71" s="95">
        <f t="shared" ref="O71" si="138">IF(B70&gt;0,"－",T71)</f>
        <v>2</v>
      </c>
      <c r="P71" s="96"/>
      <c r="Q71" s="97" t="str">
        <f t="shared" ref="Q71:Q72" si="139">IF(P71="","",IF(O71=P71,"〇","×"))</f>
        <v/>
      </c>
      <c r="T71" s="162">
        <f t="shared" ref="T71:T72" si="140">U71+V71-(W71+X71)</f>
        <v>2</v>
      </c>
      <c r="U71" s="161">
        <f>COUNTA(D70:J70)-NETWORKDAYS.INTL(D70,J70,"0000011",国民の祝日[日付])</f>
        <v>2</v>
      </c>
      <c r="V71" s="160">
        <f t="shared" ref="V71:V72" si="141">COUNTIF(D71:J71,"休工(*)")</f>
        <v>0</v>
      </c>
      <c r="W71" s="160" cm="1">
        <f t="array" ref="W71">SUM(COUNTIFS($D$8:$J$8,{1,7},D71:J71,"=休工(*)"))</f>
        <v>0</v>
      </c>
      <c r="X71" s="160" cm="1">
        <f t="array" ref="X71">SUM(COUNTIFS(D70:J70,国民の祝日[日付],D71:J71,"=休工(*)"))</f>
        <v>0</v>
      </c>
    </row>
    <row r="72" spans="2:24" s="4" customFormat="1" ht="26.25" customHeight="1" thickBot="1">
      <c r="B72" s="76"/>
      <c r="C72" s="14" t="s">
        <v>68</v>
      </c>
      <c r="D72" s="105"/>
      <c r="E72" s="105"/>
      <c r="F72" s="105"/>
      <c r="G72" s="105"/>
      <c r="H72" s="105"/>
      <c r="I72" s="105"/>
      <c r="J72" s="105"/>
      <c r="K72" s="203"/>
      <c r="L72" s="197"/>
      <c r="M72" s="200"/>
      <c r="N72" s="203"/>
      <c r="O72" s="14">
        <f t="shared" ref="O72" si="142">IF(B70&gt;0,"－",T72)</f>
        <v>2</v>
      </c>
      <c r="P72" s="98"/>
      <c r="Q72" s="99" t="str">
        <f t="shared" si="139"/>
        <v/>
      </c>
      <c r="T72" s="162">
        <f t="shared" si="140"/>
        <v>2</v>
      </c>
      <c r="U72" s="161">
        <f>COUNTA(D70:J70)-NETWORKDAYS.INTL(D70,J70,"0000011",国民の祝日[日付])</f>
        <v>2</v>
      </c>
      <c r="V72" s="160">
        <f t="shared" si="141"/>
        <v>0</v>
      </c>
      <c r="W72" s="160" cm="1">
        <f t="array" ref="W72">SUM(COUNTIFS($D$8:$J$8,{1,7},D72:J72,"=休工(*)"))</f>
        <v>0</v>
      </c>
      <c r="X72" s="160" cm="1">
        <f t="array" ref="X72">SUM(COUNTIFS(D70:J70,国民の祝日[日付],D72:J72,"=休工(*)"))</f>
        <v>0</v>
      </c>
    </row>
    <row r="73" spans="2:24" s="4" customFormat="1" ht="18.75" customHeight="1">
      <c r="B73" s="76">
        <f t="shared" ref="B73" si="143">IF(B61=0,COUNTIF($D74:$J84,"=工事完了"),1)</f>
        <v>0</v>
      </c>
      <c r="C73" s="15" t="s">
        <v>75</v>
      </c>
      <c r="D73" s="103">
        <f>J70+1</f>
        <v>45577</v>
      </c>
      <c r="E73" s="103">
        <f>D73+1</f>
        <v>45578</v>
      </c>
      <c r="F73" s="103">
        <f t="shared" ref="F73:J73" si="144">E73+1</f>
        <v>45579</v>
      </c>
      <c r="G73" s="103">
        <f t="shared" si="144"/>
        <v>45580</v>
      </c>
      <c r="H73" s="103">
        <f t="shared" si="144"/>
        <v>45581</v>
      </c>
      <c r="I73" s="103">
        <f t="shared" si="144"/>
        <v>45582</v>
      </c>
      <c r="J73" s="103">
        <f t="shared" si="144"/>
        <v>45583</v>
      </c>
      <c r="K73" s="201"/>
      <c r="L73" s="195">
        <f t="shared" ref="L73" si="145">IF(B73&gt;0,"－",COUNTIF(D77:J77,"*休工*")+COUNTIF(D80:J80,"*休工*")+COUNTIF(D83:J83,"*休工*")+COUNTIF(D74:J74,"*休工*"))</f>
        <v>0</v>
      </c>
      <c r="M73" s="198">
        <f t="shared" ref="M73" si="146">IF(B73&gt;0,"－",COUNTIF(D78:J78,"*休工*")+COUNTIF(D81:J81,"*休工*")+COUNTIF(D84:J84,"*休工*")+COUNTIF(D75:J75,"*休工*"))</f>
        <v>0</v>
      </c>
      <c r="N73" s="201" t="str">
        <f t="shared" ref="N73" si="147">IF(B73&gt;0,"－",IF(AND(M73&gt;=L73),"達成","未達成"))</f>
        <v>達成</v>
      </c>
      <c r="O73" s="69"/>
      <c r="P73" s="87"/>
      <c r="Q73" s="70"/>
      <c r="T73" s="162" t="s">
        <v>137</v>
      </c>
      <c r="U73" s="159" t="s">
        <v>139</v>
      </c>
      <c r="V73" s="159" t="s">
        <v>134</v>
      </c>
      <c r="W73" s="159" t="s">
        <v>135</v>
      </c>
      <c r="X73" s="159" t="s">
        <v>136</v>
      </c>
    </row>
    <row r="74" spans="2:24" s="4" customFormat="1" ht="26.25" customHeight="1">
      <c r="B74" s="76"/>
      <c r="C74" s="8" t="s">
        <v>67</v>
      </c>
      <c r="D74" s="104"/>
      <c r="E74" s="104"/>
      <c r="F74" s="104"/>
      <c r="G74" s="104"/>
      <c r="H74" s="104"/>
      <c r="I74" s="104"/>
      <c r="J74" s="104"/>
      <c r="K74" s="202"/>
      <c r="L74" s="196"/>
      <c r="M74" s="199"/>
      <c r="N74" s="202"/>
      <c r="O74" s="95">
        <f t="shared" ref="O74" si="148">IF(B73&gt;0,"－",T74)</f>
        <v>3</v>
      </c>
      <c r="P74" s="96"/>
      <c r="Q74" s="97" t="str">
        <f t="shared" ref="Q74:Q75" si="149">IF(P74="","",IF(O74=P74,"〇","×"))</f>
        <v/>
      </c>
      <c r="T74" s="162">
        <f t="shared" ref="T74:T75" si="150">U74+V74-(W74+X74)</f>
        <v>3</v>
      </c>
      <c r="U74" s="161">
        <f>COUNTA(D73:J73)-NETWORKDAYS.INTL(D73,J73,"0000011",国民の祝日[日付])</f>
        <v>3</v>
      </c>
      <c r="V74" s="160">
        <f t="shared" ref="V74:V75" si="151">COUNTIF(D74:J74,"休工(*)")</f>
        <v>0</v>
      </c>
      <c r="W74" s="160" cm="1">
        <f t="array" ref="W74">SUM(COUNTIFS($D$8:$J$8,{1,7},D74:J74,"=休工(*)"))</f>
        <v>0</v>
      </c>
      <c r="X74" s="160" cm="1">
        <f t="array" ref="X74">SUM(COUNTIFS(D73:J73,国民の祝日[日付],D74:J74,"=休工(*)"))</f>
        <v>0</v>
      </c>
    </row>
    <row r="75" spans="2:24" s="4" customFormat="1" ht="26.25" customHeight="1" thickBot="1">
      <c r="B75" s="76"/>
      <c r="C75" s="14" t="s">
        <v>68</v>
      </c>
      <c r="D75" s="105"/>
      <c r="E75" s="105"/>
      <c r="F75" s="105"/>
      <c r="G75" s="105"/>
      <c r="H75" s="105"/>
      <c r="I75" s="105"/>
      <c r="J75" s="105"/>
      <c r="K75" s="203"/>
      <c r="L75" s="196"/>
      <c r="M75" s="199"/>
      <c r="N75" s="202"/>
      <c r="O75" s="14">
        <f t="shared" ref="O75" si="152">IF(B73&gt;0,"－",T75)</f>
        <v>3</v>
      </c>
      <c r="P75" s="98"/>
      <c r="Q75" s="99" t="str">
        <f t="shared" si="149"/>
        <v/>
      </c>
      <c r="T75" s="162">
        <f t="shared" si="150"/>
        <v>3</v>
      </c>
      <c r="U75" s="161">
        <f>COUNTA(D73:J73)-NETWORKDAYS.INTL(D73,J73,"0000011",国民の祝日[日付])</f>
        <v>3</v>
      </c>
      <c r="V75" s="160">
        <f t="shared" si="151"/>
        <v>0</v>
      </c>
      <c r="W75" s="160" cm="1">
        <f t="array" ref="W75">SUM(COUNTIFS($D$8:$J$8,{1,7},D75:J75,"=休工(*)"))</f>
        <v>0</v>
      </c>
      <c r="X75" s="160" cm="1">
        <f t="array" ref="X75">SUM(COUNTIFS(D73:J73,国民の祝日[日付],D75:J75,"=休工(*)"))</f>
        <v>0</v>
      </c>
    </row>
    <row r="76" spans="2:24" s="4" customFormat="1" ht="18.75" customHeight="1">
      <c r="B76" s="76">
        <f t="shared" ref="B76" si="153">B73</f>
        <v>0</v>
      </c>
      <c r="C76" s="15" t="s">
        <v>75</v>
      </c>
      <c r="D76" s="103">
        <f>J73+1</f>
        <v>45584</v>
      </c>
      <c r="E76" s="103">
        <f>D76+1</f>
        <v>45585</v>
      </c>
      <c r="F76" s="103">
        <f t="shared" ref="F76:J76" si="154">E76+1</f>
        <v>45586</v>
      </c>
      <c r="G76" s="103">
        <f t="shared" si="154"/>
        <v>45587</v>
      </c>
      <c r="H76" s="103">
        <f t="shared" si="154"/>
        <v>45588</v>
      </c>
      <c r="I76" s="103">
        <f t="shared" si="154"/>
        <v>45589</v>
      </c>
      <c r="J76" s="103">
        <f t="shared" si="154"/>
        <v>45590</v>
      </c>
      <c r="K76" s="201"/>
      <c r="L76" s="196"/>
      <c r="M76" s="199"/>
      <c r="N76" s="202"/>
      <c r="O76" s="69"/>
      <c r="P76" s="87"/>
      <c r="Q76" s="70"/>
      <c r="T76" s="162" t="s">
        <v>137</v>
      </c>
      <c r="U76" s="159" t="s">
        <v>139</v>
      </c>
      <c r="V76" s="159" t="s">
        <v>134</v>
      </c>
      <c r="W76" s="159" t="s">
        <v>135</v>
      </c>
      <c r="X76" s="159" t="s">
        <v>136</v>
      </c>
    </row>
    <row r="77" spans="2:24" s="4" customFormat="1" ht="26.25" customHeight="1">
      <c r="B77" s="76"/>
      <c r="C77" s="8" t="s">
        <v>67</v>
      </c>
      <c r="D77" s="104"/>
      <c r="E77" s="104"/>
      <c r="F77" s="104"/>
      <c r="G77" s="104"/>
      <c r="H77" s="104"/>
      <c r="I77" s="104"/>
      <c r="J77" s="104"/>
      <c r="K77" s="202"/>
      <c r="L77" s="196"/>
      <c r="M77" s="199"/>
      <c r="N77" s="202"/>
      <c r="O77" s="95">
        <f t="shared" ref="O77" si="155">IF(B76&gt;0,"－",T77)</f>
        <v>2</v>
      </c>
      <c r="P77" s="96"/>
      <c r="Q77" s="97" t="str">
        <f t="shared" ref="Q77:Q78" si="156">IF(P77="","",IF(O77=P77,"〇","×"))</f>
        <v/>
      </c>
      <c r="T77" s="162">
        <f t="shared" ref="T77:T78" si="157">U77+V77-(W77+X77)</f>
        <v>2</v>
      </c>
      <c r="U77" s="161">
        <f>COUNTA(D76:J76)-NETWORKDAYS.INTL(D76,J76,"0000011",国民の祝日[日付])</f>
        <v>2</v>
      </c>
      <c r="V77" s="160">
        <f t="shared" ref="V77:V78" si="158">COUNTIF(D77:J77,"休工(*)")</f>
        <v>0</v>
      </c>
      <c r="W77" s="160" cm="1">
        <f t="array" ref="W77">SUM(COUNTIFS($D$8:$J$8,{1,7},D77:J77,"=休工(*)"))</f>
        <v>0</v>
      </c>
      <c r="X77" s="160" cm="1">
        <f t="array" ref="X77">SUM(COUNTIFS(D76:J76,国民の祝日[日付],D77:J77,"=休工(*)"))</f>
        <v>0</v>
      </c>
    </row>
    <row r="78" spans="2:24" s="4" customFormat="1" ht="26.25" customHeight="1" thickBot="1">
      <c r="B78" s="76"/>
      <c r="C78" s="14" t="s">
        <v>68</v>
      </c>
      <c r="D78" s="105"/>
      <c r="E78" s="105"/>
      <c r="F78" s="105"/>
      <c r="G78" s="105"/>
      <c r="H78" s="105"/>
      <c r="I78" s="105"/>
      <c r="J78" s="105"/>
      <c r="K78" s="203"/>
      <c r="L78" s="196"/>
      <c r="M78" s="199"/>
      <c r="N78" s="202"/>
      <c r="O78" s="14">
        <f t="shared" ref="O78" si="159">IF(B76&gt;0,"－",T78)</f>
        <v>2</v>
      </c>
      <c r="P78" s="98"/>
      <c r="Q78" s="99" t="str">
        <f t="shared" si="156"/>
        <v/>
      </c>
      <c r="T78" s="162">
        <f t="shared" si="157"/>
        <v>2</v>
      </c>
      <c r="U78" s="161">
        <f>COUNTA(D76:J76)-NETWORKDAYS.INTL(D76,J76,"0000011",国民の祝日[日付])</f>
        <v>2</v>
      </c>
      <c r="V78" s="160">
        <f t="shared" si="158"/>
        <v>0</v>
      </c>
      <c r="W78" s="160" cm="1">
        <f t="array" ref="W78">SUM(COUNTIFS($D$8:$J$8,{1,7},D78:J78,"=休工(*)"))</f>
        <v>0</v>
      </c>
      <c r="X78" s="160" cm="1">
        <f t="array" ref="X78">SUM(COUNTIFS(D76:J76,国民の祝日[日付],D78:J78,"=休工(*)"))</f>
        <v>0</v>
      </c>
    </row>
    <row r="79" spans="2:24" s="4" customFormat="1" ht="18.75" customHeight="1">
      <c r="B79" s="76">
        <f t="shared" ref="B79" si="160">B73</f>
        <v>0</v>
      </c>
      <c r="C79" s="15" t="s">
        <v>75</v>
      </c>
      <c r="D79" s="103">
        <f>J76+1</f>
        <v>45591</v>
      </c>
      <c r="E79" s="103">
        <f>D79+1</f>
        <v>45592</v>
      </c>
      <c r="F79" s="103">
        <f t="shared" ref="F79:J79" si="161">E79+1</f>
        <v>45593</v>
      </c>
      <c r="G79" s="103">
        <f t="shared" si="161"/>
        <v>45594</v>
      </c>
      <c r="H79" s="103">
        <f t="shared" si="161"/>
        <v>45595</v>
      </c>
      <c r="I79" s="103">
        <f t="shared" si="161"/>
        <v>45596</v>
      </c>
      <c r="J79" s="103">
        <f t="shared" si="161"/>
        <v>45597</v>
      </c>
      <c r="K79" s="201"/>
      <c r="L79" s="196"/>
      <c r="M79" s="199"/>
      <c r="N79" s="202"/>
      <c r="O79" s="69"/>
      <c r="P79" s="87"/>
      <c r="Q79" s="70"/>
      <c r="T79" s="162" t="s">
        <v>137</v>
      </c>
      <c r="U79" s="159" t="s">
        <v>139</v>
      </c>
      <c r="V79" s="159" t="s">
        <v>134</v>
      </c>
      <c r="W79" s="159" t="s">
        <v>135</v>
      </c>
      <c r="X79" s="159" t="s">
        <v>136</v>
      </c>
    </row>
    <row r="80" spans="2:24" s="4" customFormat="1" ht="26.25" customHeight="1">
      <c r="B80" s="76"/>
      <c r="C80" s="8" t="s">
        <v>67</v>
      </c>
      <c r="D80" s="104"/>
      <c r="E80" s="104"/>
      <c r="F80" s="104"/>
      <c r="G80" s="104"/>
      <c r="H80" s="104"/>
      <c r="I80" s="104"/>
      <c r="J80" s="104"/>
      <c r="K80" s="202"/>
      <c r="L80" s="196"/>
      <c r="M80" s="199"/>
      <c r="N80" s="202"/>
      <c r="O80" s="95">
        <f t="shared" ref="O80" si="162">IF(B79&gt;0,"－",T80)</f>
        <v>2</v>
      </c>
      <c r="P80" s="96"/>
      <c r="Q80" s="97" t="str">
        <f t="shared" ref="Q80:Q81" si="163">IF(P80="","",IF(O80=P80,"〇","×"))</f>
        <v/>
      </c>
      <c r="T80" s="162">
        <f t="shared" ref="T80:T81" si="164">U80+V80-(W80+X80)</f>
        <v>2</v>
      </c>
      <c r="U80" s="161">
        <f>COUNTA(D79:J79)-NETWORKDAYS.INTL(D79,J79,"0000011",国民の祝日[日付])</f>
        <v>2</v>
      </c>
      <c r="V80" s="160">
        <f t="shared" ref="V80:V81" si="165">COUNTIF(D80:J80,"休工(*)")</f>
        <v>0</v>
      </c>
      <c r="W80" s="160" cm="1">
        <f t="array" ref="W80">SUM(COUNTIFS($D$8:$J$8,{1,7},D80:J80,"=休工(*)"))</f>
        <v>0</v>
      </c>
      <c r="X80" s="160" cm="1">
        <f t="array" ref="X80">SUM(COUNTIFS(D79:J79,国民の祝日[日付],D80:J80,"=休工(*)"))</f>
        <v>0</v>
      </c>
    </row>
    <row r="81" spans="2:24" s="4" customFormat="1" ht="26.25" customHeight="1" thickBot="1">
      <c r="B81" s="76"/>
      <c r="C81" s="14" t="s">
        <v>68</v>
      </c>
      <c r="D81" s="105"/>
      <c r="E81" s="105"/>
      <c r="F81" s="105"/>
      <c r="G81" s="105"/>
      <c r="H81" s="105"/>
      <c r="I81" s="105"/>
      <c r="J81" s="105"/>
      <c r="K81" s="203"/>
      <c r="L81" s="196"/>
      <c r="M81" s="199"/>
      <c r="N81" s="202"/>
      <c r="O81" s="14">
        <f t="shared" ref="O81" si="166">IF(B79&gt;0,"－",T81)</f>
        <v>2</v>
      </c>
      <c r="P81" s="98"/>
      <c r="Q81" s="99" t="str">
        <f t="shared" si="163"/>
        <v/>
      </c>
      <c r="T81" s="162">
        <f t="shared" si="164"/>
        <v>2</v>
      </c>
      <c r="U81" s="161">
        <f>COUNTA(D79:J79)-NETWORKDAYS.INTL(D79,J79,"0000011",国民の祝日[日付])</f>
        <v>2</v>
      </c>
      <c r="V81" s="160">
        <f t="shared" si="165"/>
        <v>0</v>
      </c>
      <c r="W81" s="160" cm="1">
        <f t="array" ref="W81">SUM(COUNTIFS($D$8:$J$8,{1,7},D81:J81,"=休工(*)"))</f>
        <v>0</v>
      </c>
      <c r="X81" s="160" cm="1">
        <f t="array" ref="X81">SUM(COUNTIFS(D79:J79,国民の祝日[日付],D81:J81,"=休工(*)"))</f>
        <v>0</v>
      </c>
    </row>
    <row r="82" spans="2:24" s="4" customFormat="1" ht="18.75" customHeight="1">
      <c r="B82" s="76">
        <f t="shared" ref="B82" si="167">B73</f>
        <v>0</v>
      </c>
      <c r="C82" s="15" t="s">
        <v>75</v>
      </c>
      <c r="D82" s="103">
        <f>J79+1</f>
        <v>45598</v>
      </c>
      <c r="E82" s="103">
        <f>D82+1</f>
        <v>45599</v>
      </c>
      <c r="F82" s="103">
        <f t="shared" ref="F82:J82" si="168">E82+1</f>
        <v>45600</v>
      </c>
      <c r="G82" s="103">
        <f t="shared" si="168"/>
        <v>45601</v>
      </c>
      <c r="H82" s="103">
        <f t="shared" si="168"/>
        <v>45602</v>
      </c>
      <c r="I82" s="103">
        <f t="shared" si="168"/>
        <v>45603</v>
      </c>
      <c r="J82" s="103">
        <f t="shared" si="168"/>
        <v>45604</v>
      </c>
      <c r="K82" s="201"/>
      <c r="L82" s="196"/>
      <c r="M82" s="199"/>
      <c r="N82" s="202"/>
      <c r="O82" s="69"/>
      <c r="P82" s="87"/>
      <c r="Q82" s="70"/>
      <c r="T82" s="162" t="s">
        <v>137</v>
      </c>
      <c r="U82" s="159" t="s">
        <v>139</v>
      </c>
      <c r="V82" s="159" t="s">
        <v>134</v>
      </c>
      <c r="W82" s="159" t="s">
        <v>135</v>
      </c>
      <c r="X82" s="159" t="s">
        <v>136</v>
      </c>
    </row>
    <row r="83" spans="2:24" s="4" customFormat="1" ht="26.25" customHeight="1">
      <c r="B83" s="76"/>
      <c r="C83" s="8" t="s">
        <v>67</v>
      </c>
      <c r="D83" s="104"/>
      <c r="E83" s="104"/>
      <c r="F83" s="104"/>
      <c r="G83" s="104"/>
      <c r="H83" s="104"/>
      <c r="I83" s="104"/>
      <c r="J83" s="104"/>
      <c r="K83" s="202"/>
      <c r="L83" s="196"/>
      <c r="M83" s="199"/>
      <c r="N83" s="202"/>
      <c r="O83" s="95">
        <f t="shared" ref="O83" si="169">IF(B82&gt;0,"－",T83)</f>
        <v>3</v>
      </c>
      <c r="P83" s="96"/>
      <c r="Q83" s="97" t="str">
        <f t="shared" ref="Q83:Q84" si="170">IF(P83="","",IF(O83=P83,"〇","×"))</f>
        <v/>
      </c>
      <c r="T83" s="162">
        <f t="shared" ref="T83:T84" si="171">U83+V83-(W83+X83)</f>
        <v>3</v>
      </c>
      <c r="U83" s="161">
        <f>COUNTA(D82:J82)-NETWORKDAYS.INTL(D82,J82,"0000011",国民の祝日[日付])</f>
        <v>3</v>
      </c>
      <c r="V83" s="160">
        <f t="shared" ref="V83:V84" si="172">COUNTIF(D83:J83,"休工(*)")</f>
        <v>0</v>
      </c>
      <c r="W83" s="160" cm="1">
        <f t="array" ref="W83">SUM(COUNTIFS($D$8:$J$8,{1,7},D83:J83,"=休工(*)"))</f>
        <v>0</v>
      </c>
      <c r="X83" s="160" cm="1">
        <f t="array" ref="X83">SUM(COUNTIFS(D82:J82,国民の祝日[日付],D83:J83,"=休工(*)"))</f>
        <v>0</v>
      </c>
    </row>
    <row r="84" spans="2:24" s="4" customFormat="1" ht="26.25" customHeight="1" thickBot="1">
      <c r="B84" s="76"/>
      <c r="C84" s="14" t="s">
        <v>68</v>
      </c>
      <c r="D84" s="105"/>
      <c r="E84" s="105"/>
      <c r="F84" s="105"/>
      <c r="G84" s="105"/>
      <c r="H84" s="105"/>
      <c r="I84" s="105"/>
      <c r="J84" s="105"/>
      <c r="K84" s="203"/>
      <c r="L84" s="197"/>
      <c r="M84" s="200"/>
      <c r="N84" s="203"/>
      <c r="O84" s="14">
        <f t="shared" ref="O84" si="173">IF(B82&gt;0,"－",T84)</f>
        <v>3</v>
      </c>
      <c r="P84" s="98"/>
      <c r="Q84" s="99" t="str">
        <f t="shared" si="170"/>
        <v/>
      </c>
      <c r="T84" s="162">
        <f t="shared" si="171"/>
        <v>3</v>
      </c>
      <c r="U84" s="161">
        <f>COUNTA(D82:J82)-NETWORKDAYS.INTL(D82,J82,"0000011",国民の祝日[日付])</f>
        <v>3</v>
      </c>
      <c r="V84" s="160">
        <f t="shared" si="172"/>
        <v>0</v>
      </c>
      <c r="W84" s="160" cm="1">
        <f t="array" ref="W84">SUM(COUNTIFS($D$8:$J$8,{1,7},D84:J84,"=休工(*)"))</f>
        <v>0</v>
      </c>
      <c r="X84" s="160" cm="1">
        <f t="array" ref="X84">SUM(COUNTIFS(D82:J82,国民の祝日[日付],D84:J84,"=休工(*)"))</f>
        <v>0</v>
      </c>
    </row>
    <row r="85" spans="2:24" s="4" customFormat="1" ht="18.75" customHeight="1">
      <c r="B85" s="76">
        <f t="shared" ref="B85" si="174">IF(B73=0,COUNTIF($D86:$J96,"=工事完了"),1)</f>
        <v>0</v>
      </c>
      <c r="C85" s="15" t="s">
        <v>75</v>
      </c>
      <c r="D85" s="103">
        <f>J82+1</f>
        <v>45605</v>
      </c>
      <c r="E85" s="103">
        <f>D85+1</f>
        <v>45606</v>
      </c>
      <c r="F85" s="103">
        <f t="shared" ref="F85:J85" si="175">E85+1</f>
        <v>45607</v>
      </c>
      <c r="G85" s="103">
        <f t="shared" si="175"/>
        <v>45608</v>
      </c>
      <c r="H85" s="103">
        <f t="shared" si="175"/>
        <v>45609</v>
      </c>
      <c r="I85" s="103">
        <f t="shared" si="175"/>
        <v>45610</v>
      </c>
      <c r="J85" s="103">
        <f t="shared" si="175"/>
        <v>45611</v>
      </c>
      <c r="K85" s="201"/>
      <c r="L85" s="195">
        <f t="shared" ref="L85" si="176">IF(B85&gt;0,"－",COUNTIF(D89:J89,"*休工*")+COUNTIF(D92:J92,"*休工*")+COUNTIF(D95:J95,"*休工*")+COUNTIF(D86:J86,"*休工*"))</f>
        <v>0</v>
      </c>
      <c r="M85" s="198">
        <f t="shared" ref="M85" si="177">IF(B85&gt;0,"－",COUNTIF(D90:J90,"*休工*")+COUNTIF(D93:J93,"*休工*")+COUNTIF(D96:J96,"*休工*")+COUNTIF(D87:J87,"*休工*"))</f>
        <v>0</v>
      </c>
      <c r="N85" s="201" t="str">
        <f t="shared" ref="N85" si="178">IF(B85&gt;0,"－",IF(AND(M85&gt;=L85),"達成","未達成"))</f>
        <v>達成</v>
      </c>
      <c r="O85" s="69"/>
      <c r="P85" s="87"/>
      <c r="Q85" s="70"/>
      <c r="T85" s="162" t="s">
        <v>137</v>
      </c>
      <c r="U85" s="159" t="s">
        <v>139</v>
      </c>
      <c r="V85" s="159" t="s">
        <v>134</v>
      </c>
      <c r="W85" s="159" t="s">
        <v>135</v>
      </c>
      <c r="X85" s="159" t="s">
        <v>136</v>
      </c>
    </row>
    <row r="86" spans="2:24" s="4" customFormat="1" ht="26.25" customHeight="1">
      <c r="B86" s="76"/>
      <c r="C86" s="8" t="s">
        <v>67</v>
      </c>
      <c r="D86" s="104"/>
      <c r="E86" s="104"/>
      <c r="F86" s="104"/>
      <c r="G86" s="104"/>
      <c r="H86" s="104"/>
      <c r="I86" s="104"/>
      <c r="J86" s="104"/>
      <c r="K86" s="202"/>
      <c r="L86" s="196"/>
      <c r="M86" s="199"/>
      <c r="N86" s="202"/>
      <c r="O86" s="95">
        <f t="shared" ref="O86" si="179">IF(B85&gt;0,"－",T86)</f>
        <v>2</v>
      </c>
      <c r="P86" s="96"/>
      <c r="Q86" s="97" t="str">
        <f t="shared" ref="Q86:Q87" si="180">IF(P86="","",IF(O86=P86,"〇","×"))</f>
        <v/>
      </c>
      <c r="T86" s="162">
        <f t="shared" ref="T86:T87" si="181">U86+V86-(W86+X86)</f>
        <v>2</v>
      </c>
      <c r="U86" s="161">
        <f>COUNTA(D85:J85)-NETWORKDAYS.INTL(D85,J85,"0000011",国民の祝日[日付])</f>
        <v>2</v>
      </c>
      <c r="V86" s="160">
        <f t="shared" ref="V86:V87" si="182">COUNTIF(D86:J86,"休工(*)")</f>
        <v>0</v>
      </c>
      <c r="W86" s="160" cm="1">
        <f t="array" ref="W86">SUM(COUNTIFS($D$8:$J$8,{1,7},D86:J86,"=休工(*)"))</f>
        <v>0</v>
      </c>
      <c r="X86" s="160" cm="1">
        <f t="array" ref="X86">SUM(COUNTIFS(D85:J85,国民の祝日[日付],D86:J86,"=休工(*)"))</f>
        <v>0</v>
      </c>
    </row>
    <row r="87" spans="2:24" s="4" customFormat="1" ht="26.25" customHeight="1" thickBot="1">
      <c r="B87" s="76"/>
      <c r="C87" s="14" t="s">
        <v>68</v>
      </c>
      <c r="D87" s="105"/>
      <c r="E87" s="105"/>
      <c r="F87" s="105"/>
      <c r="G87" s="105"/>
      <c r="H87" s="105"/>
      <c r="I87" s="105"/>
      <c r="J87" s="105"/>
      <c r="K87" s="203"/>
      <c r="L87" s="196"/>
      <c r="M87" s="199"/>
      <c r="N87" s="202"/>
      <c r="O87" s="14">
        <f t="shared" ref="O87" si="183">IF(B85&gt;0,"－",T87)</f>
        <v>2</v>
      </c>
      <c r="P87" s="98"/>
      <c r="Q87" s="99" t="str">
        <f t="shared" si="180"/>
        <v/>
      </c>
      <c r="T87" s="162">
        <f t="shared" si="181"/>
        <v>2</v>
      </c>
      <c r="U87" s="161">
        <f>COUNTA(D85:J85)-NETWORKDAYS.INTL(D85,J85,"0000011",国民の祝日[日付])</f>
        <v>2</v>
      </c>
      <c r="V87" s="160">
        <f t="shared" si="182"/>
        <v>0</v>
      </c>
      <c r="W87" s="160" cm="1">
        <f t="array" ref="W87">SUM(COUNTIFS($D$8:$J$8,{1,7},D87:J87,"=休工(*)"))</f>
        <v>0</v>
      </c>
      <c r="X87" s="160" cm="1">
        <f t="array" ref="X87">SUM(COUNTIFS(D85:J85,国民の祝日[日付],D87:J87,"=休工(*)"))</f>
        <v>0</v>
      </c>
    </row>
    <row r="88" spans="2:24" s="4" customFormat="1" ht="18.75" customHeight="1">
      <c r="B88" s="76">
        <f t="shared" ref="B88" si="184">B85</f>
        <v>0</v>
      </c>
      <c r="C88" s="15" t="s">
        <v>75</v>
      </c>
      <c r="D88" s="103">
        <f>J85+1</f>
        <v>45612</v>
      </c>
      <c r="E88" s="103">
        <f>D88+1</f>
        <v>45613</v>
      </c>
      <c r="F88" s="103">
        <f t="shared" ref="F88:J88" si="185">E88+1</f>
        <v>45614</v>
      </c>
      <c r="G88" s="103">
        <f t="shared" si="185"/>
        <v>45615</v>
      </c>
      <c r="H88" s="103">
        <f t="shared" si="185"/>
        <v>45616</v>
      </c>
      <c r="I88" s="103">
        <f t="shared" si="185"/>
        <v>45617</v>
      </c>
      <c r="J88" s="103">
        <f t="shared" si="185"/>
        <v>45618</v>
      </c>
      <c r="K88" s="201"/>
      <c r="L88" s="196"/>
      <c r="M88" s="199"/>
      <c r="N88" s="202"/>
      <c r="O88" s="69"/>
      <c r="P88" s="87"/>
      <c r="Q88" s="70"/>
      <c r="T88" s="162" t="s">
        <v>137</v>
      </c>
      <c r="U88" s="159" t="s">
        <v>139</v>
      </c>
      <c r="V88" s="159" t="s">
        <v>134</v>
      </c>
      <c r="W88" s="159" t="s">
        <v>135</v>
      </c>
      <c r="X88" s="159" t="s">
        <v>136</v>
      </c>
    </row>
    <row r="89" spans="2:24" s="4" customFormat="1" ht="26.25" customHeight="1">
      <c r="B89" s="76"/>
      <c r="C89" s="8" t="s">
        <v>67</v>
      </c>
      <c r="D89" s="104"/>
      <c r="E89" s="104"/>
      <c r="F89" s="104"/>
      <c r="G89" s="104"/>
      <c r="H89" s="104"/>
      <c r="I89" s="104"/>
      <c r="J89" s="104"/>
      <c r="K89" s="202"/>
      <c r="L89" s="196"/>
      <c r="M89" s="199"/>
      <c r="N89" s="202"/>
      <c r="O89" s="95">
        <f t="shared" ref="O89" si="186">IF(B88&gt;0,"－",T89)</f>
        <v>2</v>
      </c>
      <c r="P89" s="96"/>
      <c r="Q89" s="97" t="str">
        <f t="shared" ref="Q89:Q90" si="187">IF(P89="","",IF(O89=P89,"〇","×"))</f>
        <v/>
      </c>
      <c r="T89" s="162">
        <f t="shared" ref="T89:T90" si="188">U89+V89-(W89+X89)</f>
        <v>2</v>
      </c>
      <c r="U89" s="161">
        <f>COUNTA(D88:J88)-NETWORKDAYS.INTL(D88,J88,"0000011",国民の祝日[日付])</f>
        <v>2</v>
      </c>
      <c r="V89" s="160">
        <f t="shared" ref="V89:V90" si="189">COUNTIF(D89:J89,"休工(*)")</f>
        <v>0</v>
      </c>
      <c r="W89" s="160" cm="1">
        <f t="array" ref="W89">SUM(COUNTIFS($D$8:$J$8,{1,7},D89:J89,"=休工(*)"))</f>
        <v>0</v>
      </c>
      <c r="X89" s="160" cm="1">
        <f t="array" ref="X89">SUM(COUNTIFS(D88:J88,国民の祝日[日付],D89:J89,"=休工(*)"))</f>
        <v>0</v>
      </c>
    </row>
    <row r="90" spans="2:24" s="4" customFormat="1" ht="26.25" customHeight="1" thickBot="1">
      <c r="B90" s="76"/>
      <c r="C90" s="14" t="s">
        <v>68</v>
      </c>
      <c r="D90" s="105"/>
      <c r="E90" s="105"/>
      <c r="F90" s="105"/>
      <c r="G90" s="105"/>
      <c r="H90" s="105"/>
      <c r="I90" s="105"/>
      <c r="J90" s="105"/>
      <c r="K90" s="203"/>
      <c r="L90" s="196"/>
      <c r="M90" s="199"/>
      <c r="N90" s="202"/>
      <c r="O90" s="14">
        <f t="shared" ref="O90" si="190">IF(B88&gt;0,"－",T90)</f>
        <v>2</v>
      </c>
      <c r="P90" s="98"/>
      <c r="Q90" s="99" t="str">
        <f t="shared" si="187"/>
        <v/>
      </c>
      <c r="T90" s="162">
        <f t="shared" si="188"/>
        <v>2</v>
      </c>
      <c r="U90" s="161">
        <f>COUNTA(D88:J88)-NETWORKDAYS.INTL(D88,J88,"0000011",国民の祝日[日付])</f>
        <v>2</v>
      </c>
      <c r="V90" s="160">
        <f t="shared" si="189"/>
        <v>0</v>
      </c>
      <c r="W90" s="160" cm="1">
        <f t="array" ref="W90">SUM(COUNTIFS($D$8:$J$8,{1,7},D90:J90,"=休工(*)"))</f>
        <v>0</v>
      </c>
      <c r="X90" s="160" cm="1">
        <f t="array" ref="X90">SUM(COUNTIFS(D88:J88,国民の祝日[日付],D90:J90,"=休工(*)"))</f>
        <v>0</v>
      </c>
    </row>
    <row r="91" spans="2:24" s="4" customFormat="1" ht="18.75" customHeight="1">
      <c r="B91" s="76">
        <f t="shared" ref="B91" si="191">B85</f>
        <v>0</v>
      </c>
      <c r="C91" s="15" t="s">
        <v>75</v>
      </c>
      <c r="D91" s="103">
        <f>J88+1</f>
        <v>45619</v>
      </c>
      <c r="E91" s="103">
        <f>D91+1</f>
        <v>45620</v>
      </c>
      <c r="F91" s="103">
        <f t="shared" ref="F91:J91" si="192">E91+1</f>
        <v>45621</v>
      </c>
      <c r="G91" s="103">
        <f t="shared" si="192"/>
        <v>45622</v>
      </c>
      <c r="H91" s="103">
        <f t="shared" si="192"/>
        <v>45623</v>
      </c>
      <c r="I91" s="103">
        <f t="shared" si="192"/>
        <v>45624</v>
      </c>
      <c r="J91" s="103">
        <f t="shared" si="192"/>
        <v>45625</v>
      </c>
      <c r="K91" s="201"/>
      <c r="L91" s="196"/>
      <c r="M91" s="199"/>
      <c r="N91" s="202"/>
      <c r="O91" s="69"/>
      <c r="P91" s="87"/>
      <c r="Q91" s="70"/>
      <c r="T91" s="162" t="s">
        <v>137</v>
      </c>
      <c r="U91" s="159" t="s">
        <v>139</v>
      </c>
      <c r="V91" s="159" t="s">
        <v>134</v>
      </c>
      <c r="W91" s="159" t="s">
        <v>135</v>
      </c>
      <c r="X91" s="159" t="s">
        <v>136</v>
      </c>
    </row>
    <row r="92" spans="2:24" s="4" customFormat="1" ht="26.25" customHeight="1">
      <c r="B92" s="76"/>
      <c r="C92" s="8" t="s">
        <v>67</v>
      </c>
      <c r="D92" s="104"/>
      <c r="E92" s="104"/>
      <c r="F92" s="104"/>
      <c r="G92" s="104"/>
      <c r="H92" s="104"/>
      <c r="I92" s="104"/>
      <c r="J92" s="104"/>
      <c r="K92" s="202"/>
      <c r="L92" s="196"/>
      <c r="M92" s="199"/>
      <c r="N92" s="202"/>
      <c r="O92" s="95">
        <f t="shared" ref="O92" si="193">IF(B91&gt;0,"－",T92)</f>
        <v>2</v>
      </c>
      <c r="P92" s="96"/>
      <c r="Q92" s="97" t="str">
        <f t="shared" ref="Q92:Q93" si="194">IF(P92="","",IF(O92=P92,"〇","×"))</f>
        <v/>
      </c>
      <c r="T92" s="162">
        <f t="shared" ref="T92:T93" si="195">U92+V92-(W92+X92)</f>
        <v>2</v>
      </c>
      <c r="U92" s="161">
        <f>COUNTA(D91:J91)-NETWORKDAYS.INTL(D91,J91,"0000011",国民の祝日[日付])</f>
        <v>2</v>
      </c>
      <c r="V92" s="160">
        <f t="shared" ref="V92:V93" si="196">COUNTIF(D92:J92,"休工(*)")</f>
        <v>0</v>
      </c>
      <c r="W92" s="160" cm="1">
        <f t="array" ref="W92">SUM(COUNTIFS($D$8:$J$8,{1,7},D92:J92,"=休工(*)"))</f>
        <v>0</v>
      </c>
      <c r="X92" s="160" cm="1">
        <f t="array" ref="X92">SUM(COUNTIFS(D91:J91,国民の祝日[日付],D92:J92,"=休工(*)"))</f>
        <v>0</v>
      </c>
    </row>
    <row r="93" spans="2:24" s="4" customFormat="1" ht="26.25" customHeight="1" thickBot="1">
      <c r="B93" s="76"/>
      <c r="C93" s="14" t="s">
        <v>68</v>
      </c>
      <c r="D93" s="105"/>
      <c r="E93" s="105"/>
      <c r="F93" s="105"/>
      <c r="G93" s="105"/>
      <c r="H93" s="105"/>
      <c r="I93" s="105"/>
      <c r="J93" s="105"/>
      <c r="K93" s="203"/>
      <c r="L93" s="196"/>
      <c r="M93" s="199"/>
      <c r="N93" s="202"/>
      <c r="O93" s="14">
        <f t="shared" ref="O93" si="197">IF(B91&gt;0,"－",T93)</f>
        <v>2</v>
      </c>
      <c r="P93" s="98"/>
      <c r="Q93" s="99" t="str">
        <f t="shared" si="194"/>
        <v/>
      </c>
      <c r="T93" s="162">
        <f t="shared" si="195"/>
        <v>2</v>
      </c>
      <c r="U93" s="161">
        <f>COUNTA(D91:J91)-NETWORKDAYS.INTL(D91,J91,"0000011",国民の祝日[日付])</f>
        <v>2</v>
      </c>
      <c r="V93" s="160">
        <f t="shared" si="196"/>
        <v>0</v>
      </c>
      <c r="W93" s="160" cm="1">
        <f t="array" ref="W93">SUM(COUNTIFS($D$8:$J$8,{1,7},D93:J93,"=休工(*)"))</f>
        <v>0</v>
      </c>
      <c r="X93" s="160" cm="1">
        <f t="array" ref="X93">SUM(COUNTIFS(D91:J91,国民の祝日[日付],D93:J93,"=休工(*)"))</f>
        <v>0</v>
      </c>
    </row>
    <row r="94" spans="2:24" s="4" customFormat="1" ht="18.75" customHeight="1">
      <c r="B94" s="76">
        <f t="shared" ref="B94" si="198">B85</f>
        <v>0</v>
      </c>
      <c r="C94" s="15" t="s">
        <v>75</v>
      </c>
      <c r="D94" s="103">
        <f>J91+1</f>
        <v>45626</v>
      </c>
      <c r="E94" s="103">
        <f>D94+1</f>
        <v>45627</v>
      </c>
      <c r="F94" s="103">
        <f t="shared" ref="F94:J94" si="199">E94+1</f>
        <v>45628</v>
      </c>
      <c r="G94" s="103">
        <f t="shared" si="199"/>
        <v>45629</v>
      </c>
      <c r="H94" s="103">
        <f t="shared" si="199"/>
        <v>45630</v>
      </c>
      <c r="I94" s="103">
        <f t="shared" si="199"/>
        <v>45631</v>
      </c>
      <c r="J94" s="103">
        <f t="shared" si="199"/>
        <v>45632</v>
      </c>
      <c r="K94" s="212"/>
      <c r="L94" s="196"/>
      <c r="M94" s="199"/>
      <c r="N94" s="202"/>
      <c r="O94" s="69"/>
      <c r="P94" s="87"/>
      <c r="Q94" s="70"/>
      <c r="T94" s="162" t="s">
        <v>137</v>
      </c>
      <c r="U94" s="159" t="s">
        <v>139</v>
      </c>
      <c r="V94" s="159" t="s">
        <v>134</v>
      </c>
      <c r="W94" s="159" t="s">
        <v>135</v>
      </c>
      <c r="X94" s="159" t="s">
        <v>136</v>
      </c>
    </row>
    <row r="95" spans="2:24" s="4" customFormat="1" ht="26.25" customHeight="1">
      <c r="B95" s="76"/>
      <c r="C95" s="8" t="s">
        <v>67</v>
      </c>
      <c r="D95" s="104"/>
      <c r="E95" s="104"/>
      <c r="F95" s="104"/>
      <c r="G95" s="104"/>
      <c r="H95" s="104"/>
      <c r="I95" s="104"/>
      <c r="J95" s="104"/>
      <c r="K95" s="213"/>
      <c r="L95" s="196"/>
      <c r="M95" s="199"/>
      <c r="N95" s="202"/>
      <c r="O95" s="95">
        <f t="shared" ref="O95" si="200">IF(B94&gt;0,"－",T95)</f>
        <v>2</v>
      </c>
      <c r="P95" s="96"/>
      <c r="Q95" s="97" t="str">
        <f t="shared" ref="Q95:Q96" si="201">IF(P95="","",IF(O95=P95,"〇","×"))</f>
        <v/>
      </c>
      <c r="T95" s="162">
        <f t="shared" ref="T95:T96" si="202">U95+V95-(W95+X95)</f>
        <v>2</v>
      </c>
      <c r="U95" s="161">
        <f>COUNTA(D94:J94)-NETWORKDAYS.INTL(D94,J94,"0000011",国民の祝日[日付])</f>
        <v>2</v>
      </c>
      <c r="V95" s="160">
        <f t="shared" ref="V95:V96" si="203">COUNTIF(D95:J95,"休工(*)")</f>
        <v>0</v>
      </c>
      <c r="W95" s="160" cm="1">
        <f t="array" ref="W95">SUM(COUNTIFS($D$8:$J$8,{1,7},D95:J95,"=休工(*)"))</f>
        <v>0</v>
      </c>
      <c r="X95" s="160" cm="1">
        <f t="array" ref="X95">SUM(COUNTIFS(D94:J94,国民の祝日[日付],D95:J95,"=休工(*)"))</f>
        <v>0</v>
      </c>
    </row>
    <row r="96" spans="2:24" s="4" customFormat="1" ht="26.25" customHeight="1" thickBot="1">
      <c r="B96" s="76"/>
      <c r="C96" s="14" t="s">
        <v>68</v>
      </c>
      <c r="D96" s="105"/>
      <c r="E96" s="105"/>
      <c r="F96" s="105"/>
      <c r="G96" s="105"/>
      <c r="H96" s="105"/>
      <c r="I96" s="105"/>
      <c r="J96" s="105"/>
      <c r="K96" s="214"/>
      <c r="L96" s="197"/>
      <c r="M96" s="200"/>
      <c r="N96" s="203"/>
      <c r="O96" s="14">
        <f t="shared" ref="O96" si="204">IF(B94&gt;0,"－",T96)</f>
        <v>2</v>
      </c>
      <c r="P96" s="98"/>
      <c r="Q96" s="99" t="str">
        <f t="shared" si="201"/>
        <v/>
      </c>
      <c r="T96" s="162">
        <f t="shared" si="202"/>
        <v>2</v>
      </c>
      <c r="U96" s="161">
        <f>COUNTA(D94:J94)-NETWORKDAYS.INTL(D94,J94,"0000011",国民の祝日[日付])</f>
        <v>2</v>
      </c>
      <c r="V96" s="160">
        <f t="shared" si="203"/>
        <v>0</v>
      </c>
      <c r="W96" s="160" cm="1">
        <f t="array" ref="W96">SUM(COUNTIFS($D$8:$J$8,{1,7},D96:J96,"=休工(*)"))</f>
        <v>0</v>
      </c>
      <c r="X96" s="160" cm="1">
        <f t="array" ref="X96">SUM(COUNTIFS(D94:J94,国民の祝日[日付],D96:J96,"=休工(*)"))</f>
        <v>0</v>
      </c>
    </row>
    <row r="97" spans="2:24" s="4" customFormat="1" ht="18.75" customHeight="1">
      <c r="B97" s="76">
        <f t="shared" ref="B97" si="205">IF(B85=0,COUNTIF($D98:$J108,"=工事完了"),1)</f>
        <v>0</v>
      </c>
      <c r="C97" s="15" t="s">
        <v>75</v>
      </c>
      <c r="D97" s="106">
        <f>J94+1</f>
        <v>45633</v>
      </c>
      <c r="E97" s="106">
        <f>D97+1</f>
        <v>45634</v>
      </c>
      <c r="F97" s="106">
        <f t="shared" ref="F97:J97" si="206">E97+1</f>
        <v>45635</v>
      </c>
      <c r="G97" s="106">
        <f t="shared" si="206"/>
        <v>45636</v>
      </c>
      <c r="H97" s="106">
        <f t="shared" si="206"/>
        <v>45637</v>
      </c>
      <c r="I97" s="106">
        <f t="shared" si="206"/>
        <v>45638</v>
      </c>
      <c r="J97" s="106">
        <f t="shared" si="206"/>
        <v>45639</v>
      </c>
      <c r="K97" s="201"/>
      <c r="L97" s="195">
        <f t="shared" ref="L97" si="207">IF(B97&gt;0,"－",COUNTIF(D101:J101,"*休工*")+COUNTIF(D104:J104,"*休工*")+COUNTIF(D107:J107,"*休工*")+COUNTIF(D98:J98,"*休工*"))</f>
        <v>0</v>
      </c>
      <c r="M97" s="198">
        <f t="shared" ref="M97" si="208">IF(B97&gt;0,"－",COUNTIF(D102:J102,"*休工*")+COUNTIF(D105:J105,"*休工*")+COUNTIF(D108:J108,"*休工*")+COUNTIF(D99:J99,"*休工*"))</f>
        <v>0</v>
      </c>
      <c r="N97" s="201" t="str">
        <f t="shared" ref="N97" si="209">IF(B97&gt;0,"－",IF(AND(M97&gt;=L97),"達成","未達成"))</f>
        <v>達成</v>
      </c>
      <c r="O97" s="69"/>
      <c r="P97" s="87"/>
      <c r="Q97" s="70"/>
      <c r="T97" s="162" t="s">
        <v>137</v>
      </c>
      <c r="U97" s="159" t="s">
        <v>139</v>
      </c>
      <c r="V97" s="159" t="s">
        <v>134</v>
      </c>
      <c r="W97" s="159" t="s">
        <v>135</v>
      </c>
      <c r="X97" s="159" t="s">
        <v>136</v>
      </c>
    </row>
    <row r="98" spans="2:24" s="4" customFormat="1" ht="26.25" customHeight="1">
      <c r="B98" s="76"/>
      <c r="C98" s="8" t="s">
        <v>67</v>
      </c>
      <c r="D98" s="104"/>
      <c r="E98" s="104"/>
      <c r="F98" s="104"/>
      <c r="G98" s="104"/>
      <c r="H98" s="104"/>
      <c r="I98" s="104"/>
      <c r="J98" s="104"/>
      <c r="K98" s="202"/>
      <c r="L98" s="196"/>
      <c r="M98" s="199"/>
      <c r="N98" s="202"/>
      <c r="O98" s="95">
        <f t="shared" ref="O98" si="210">IF(B97&gt;0,"－",T98)</f>
        <v>2</v>
      </c>
      <c r="P98" s="96"/>
      <c r="Q98" s="97" t="str">
        <f t="shared" ref="Q98:Q99" si="211">IF(P98="","",IF(O98=P98,"〇","×"))</f>
        <v/>
      </c>
      <c r="T98" s="162">
        <f t="shared" ref="T98:T99" si="212">U98+V98-(W98+X98)</f>
        <v>2</v>
      </c>
      <c r="U98" s="161">
        <f>COUNTA(D97:J97)-NETWORKDAYS.INTL(D97,J97,"0000011",国民の祝日[日付])</f>
        <v>2</v>
      </c>
      <c r="V98" s="160">
        <f t="shared" ref="V98:V99" si="213">COUNTIF(D98:J98,"休工(*)")</f>
        <v>0</v>
      </c>
      <c r="W98" s="160" cm="1">
        <f t="array" ref="W98">SUM(COUNTIFS($D$8:$J$8,{1,7},D98:J98,"=休工(*)"))</f>
        <v>0</v>
      </c>
      <c r="X98" s="160" cm="1">
        <f t="array" ref="X98">SUM(COUNTIFS(D97:J97,国民の祝日[日付],D98:J98,"=休工(*)"))</f>
        <v>0</v>
      </c>
    </row>
    <row r="99" spans="2:24" s="4" customFormat="1" ht="26.25" customHeight="1" thickBot="1">
      <c r="B99" s="76"/>
      <c r="C99" s="14" t="s">
        <v>68</v>
      </c>
      <c r="D99" s="105"/>
      <c r="E99" s="105"/>
      <c r="F99" s="105"/>
      <c r="G99" s="105"/>
      <c r="H99" s="105"/>
      <c r="I99" s="105"/>
      <c r="J99" s="105"/>
      <c r="K99" s="203"/>
      <c r="L99" s="196"/>
      <c r="M99" s="199"/>
      <c r="N99" s="202"/>
      <c r="O99" s="14">
        <f t="shared" ref="O99" si="214">IF(B97&gt;0,"－",T99)</f>
        <v>2</v>
      </c>
      <c r="P99" s="98"/>
      <c r="Q99" s="99" t="str">
        <f t="shared" si="211"/>
        <v/>
      </c>
      <c r="T99" s="162">
        <f t="shared" si="212"/>
        <v>2</v>
      </c>
      <c r="U99" s="161">
        <f>COUNTA(D97:J97)-NETWORKDAYS.INTL(D97,J97,"0000011",国民の祝日[日付])</f>
        <v>2</v>
      </c>
      <c r="V99" s="160">
        <f t="shared" si="213"/>
        <v>0</v>
      </c>
      <c r="W99" s="160" cm="1">
        <f t="array" ref="W99">SUM(COUNTIFS($D$8:$J$8,{1,7},D99:J99,"=休工(*)"))</f>
        <v>0</v>
      </c>
      <c r="X99" s="160" cm="1">
        <f t="array" ref="X99">SUM(COUNTIFS(D97:J97,国民の祝日[日付],D99:J99,"=休工(*)"))</f>
        <v>0</v>
      </c>
    </row>
    <row r="100" spans="2:24" s="4" customFormat="1" ht="18.75" customHeight="1">
      <c r="B100" s="76">
        <f t="shared" ref="B100" si="215">B97</f>
        <v>0</v>
      </c>
      <c r="C100" s="15" t="s">
        <v>75</v>
      </c>
      <c r="D100" s="103">
        <f>J97+1</f>
        <v>45640</v>
      </c>
      <c r="E100" s="103">
        <f>D100+1</f>
        <v>45641</v>
      </c>
      <c r="F100" s="103">
        <f t="shared" ref="F100:J100" si="216">E100+1</f>
        <v>45642</v>
      </c>
      <c r="G100" s="103">
        <f t="shared" si="216"/>
        <v>45643</v>
      </c>
      <c r="H100" s="103">
        <f t="shared" si="216"/>
        <v>45644</v>
      </c>
      <c r="I100" s="103">
        <f t="shared" si="216"/>
        <v>45645</v>
      </c>
      <c r="J100" s="103">
        <f t="shared" si="216"/>
        <v>45646</v>
      </c>
      <c r="K100" s="201"/>
      <c r="L100" s="196"/>
      <c r="M100" s="199"/>
      <c r="N100" s="202"/>
      <c r="O100" s="69"/>
      <c r="P100" s="87"/>
      <c r="Q100" s="70"/>
      <c r="T100" s="162" t="s">
        <v>137</v>
      </c>
      <c r="U100" s="159" t="s">
        <v>139</v>
      </c>
      <c r="V100" s="159" t="s">
        <v>134</v>
      </c>
      <c r="W100" s="159" t="s">
        <v>135</v>
      </c>
      <c r="X100" s="159" t="s">
        <v>136</v>
      </c>
    </row>
    <row r="101" spans="2:24" s="4" customFormat="1" ht="26.25" customHeight="1">
      <c r="B101" s="76"/>
      <c r="C101" s="8" t="s">
        <v>67</v>
      </c>
      <c r="D101" s="104"/>
      <c r="E101" s="104"/>
      <c r="F101" s="104"/>
      <c r="G101" s="104"/>
      <c r="H101" s="104"/>
      <c r="I101" s="104"/>
      <c r="J101" s="104"/>
      <c r="K101" s="202"/>
      <c r="L101" s="196"/>
      <c r="M101" s="199"/>
      <c r="N101" s="202"/>
      <c r="O101" s="95">
        <f t="shared" ref="O101" si="217">IF(B100&gt;0,"－",T101)</f>
        <v>2</v>
      </c>
      <c r="P101" s="96"/>
      <c r="Q101" s="97" t="str">
        <f t="shared" ref="Q101:Q102" si="218">IF(P101="","",IF(O101=P101,"〇","×"))</f>
        <v/>
      </c>
      <c r="T101" s="162">
        <f t="shared" ref="T101:T102" si="219">U101+V101-(W101+X101)</f>
        <v>2</v>
      </c>
      <c r="U101" s="161">
        <f>COUNTA(D100:J100)-NETWORKDAYS.INTL(D100,J100,"0000011",国民の祝日[日付])</f>
        <v>2</v>
      </c>
      <c r="V101" s="160">
        <f t="shared" ref="V101:V102" si="220">COUNTIF(D101:J101,"休工(*)")</f>
        <v>0</v>
      </c>
      <c r="W101" s="160" cm="1">
        <f t="array" ref="W101">SUM(COUNTIFS($D$8:$J$8,{1,7},D101:J101,"=休工(*)"))</f>
        <v>0</v>
      </c>
      <c r="X101" s="160" cm="1">
        <f t="array" ref="X101">SUM(COUNTIFS(D100:J100,国民の祝日[日付],D101:J101,"=休工(*)"))</f>
        <v>0</v>
      </c>
    </row>
    <row r="102" spans="2:24" s="4" customFormat="1" ht="26.25" customHeight="1" thickBot="1">
      <c r="B102" s="76"/>
      <c r="C102" s="14" t="s">
        <v>68</v>
      </c>
      <c r="D102" s="105"/>
      <c r="E102" s="105"/>
      <c r="F102" s="105"/>
      <c r="G102" s="105"/>
      <c r="H102" s="105"/>
      <c r="I102" s="105"/>
      <c r="J102" s="105"/>
      <c r="K102" s="203"/>
      <c r="L102" s="196"/>
      <c r="M102" s="199"/>
      <c r="N102" s="202"/>
      <c r="O102" s="14">
        <f t="shared" ref="O102" si="221">IF(B100&gt;0,"－",T102)</f>
        <v>2</v>
      </c>
      <c r="P102" s="98"/>
      <c r="Q102" s="99" t="str">
        <f t="shared" si="218"/>
        <v/>
      </c>
      <c r="T102" s="162">
        <f t="shared" si="219"/>
        <v>2</v>
      </c>
      <c r="U102" s="161">
        <f>COUNTA(D100:J100)-NETWORKDAYS.INTL(D100,J100,"0000011",国民の祝日[日付])</f>
        <v>2</v>
      </c>
      <c r="V102" s="160">
        <f t="shared" si="220"/>
        <v>0</v>
      </c>
      <c r="W102" s="160" cm="1">
        <f t="array" ref="W102">SUM(COUNTIFS($D$8:$J$8,{1,7},D102:J102,"=休工(*)"))</f>
        <v>0</v>
      </c>
      <c r="X102" s="160" cm="1">
        <f t="array" ref="X102">SUM(COUNTIFS(D100:J100,国民の祝日[日付],D102:J102,"=休工(*)"))</f>
        <v>0</v>
      </c>
    </row>
    <row r="103" spans="2:24" s="4" customFormat="1" ht="18.75" customHeight="1">
      <c r="B103" s="76">
        <f t="shared" ref="B103" si="222">B97</f>
        <v>0</v>
      </c>
      <c r="C103" s="15" t="s">
        <v>75</v>
      </c>
      <c r="D103" s="103">
        <f>J100+1</f>
        <v>45647</v>
      </c>
      <c r="E103" s="103">
        <f>D103+1</f>
        <v>45648</v>
      </c>
      <c r="F103" s="103">
        <f t="shared" ref="F103:J103" si="223">E103+1</f>
        <v>45649</v>
      </c>
      <c r="G103" s="103">
        <f t="shared" si="223"/>
        <v>45650</v>
      </c>
      <c r="H103" s="103">
        <f t="shared" si="223"/>
        <v>45651</v>
      </c>
      <c r="I103" s="103">
        <f t="shared" si="223"/>
        <v>45652</v>
      </c>
      <c r="J103" s="103">
        <f t="shared" si="223"/>
        <v>45653</v>
      </c>
      <c r="K103" s="201"/>
      <c r="L103" s="196"/>
      <c r="M103" s="199"/>
      <c r="N103" s="202"/>
      <c r="O103" s="69"/>
      <c r="P103" s="87"/>
      <c r="Q103" s="70"/>
      <c r="T103" s="162" t="s">
        <v>137</v>
      </c>
      <c r="U103" s="159" t="s">
        <v>139</v>
      </c>
      <c r="V103" s="159" t="s">
        <v>134</v>
      </c>
      <c r="W103" s="159" t="s">
        <v>135</v>
      </c>
      <c r="X103" s="159" t="s">
        <v>136</v>
      </c>
    </row>
    <row r="104" spans="2:24" s="4" customFormat="1" ht="26.25" customHeight="1">
      <c r="B104" s="76"/>
      <c r="C104" s="8" t="s">
        <v>67</v>
      </c>
      <c r="D104" s="104"/>
      <c r="E104" s="104"/>
      <c r="F104" s="104"/>
      <c r="G104" s="104"/>
      <c r="H104" s="104"/>
      <c r="I104" s="104"/>
      <c r="J104" s="104"/>
      <c r="K104" s="202"/>
      <c r="L104" s="196"/>
      <c r="M104" s="199"/>
      <c r="N104" s="202"/>
      <c r="O104" s="95">
        <f t="shared" ref="O104" si="224">IF(B103&gt;0,"－",T104)</f>
        <v>2</v>
      </c>
      <c r="P104" s="96"/>
      <c r="Q104" s="97" t="str">
        <f t="shared" ref="Q104:Q105" si="225">IF(P104="","",IF(O104=P104,"〇","×"))</f>
        <v/>
      </c>
      <c r="T104" s="162">
        <f t="shared" ref="T104:T105" si="226">U104+V104-(W104+X104)</f>
        <v>2</v>
      </c>
      <c r="U104" s="161">
        <f>COUNTA(D103:J103)-NETWORKDAYS.INTL(D103,J103,"0000011",国民の祝日[日付])</f>
        <v>2</v>
      </c>
      <c r="V104" s="160">
        <f t="shared" ref="V104:V105" si="227">COUNTIF(D104:J104,"休工(*)")</f>
        <v>0</v>
      </c>
      <c r="W104" s="160" cm="1">
        <f t="array" ref="W104">SUM(COUNTIFS($D$8:$J$8,{1,7},D104:J104,"=休工(*)"))</f>
        <v>0</v>
      </c>
      <c r="X104" s="160" cm="1">
        <f t="array" ref="X104">SUM(COUNTIFS(D103:J103,国民の祝日[日付],D104:J104,"=休工(*)"))</f>
        <v>0</v>
      </c>
    </row>
    <row r="105" spans="2:24" s="4" customFormat="1" ht="26.25" customHeight="1" thickBot="1">
      <c r="B105" s="76"/>
      <c r="C105" s="14" t="s">
        <v>68</v>
      </c>
      <c r="D105" s="105"/>
      <c r="E105" s="105"/>
      <c r="F105" s="105"/>
      <c r="G105" s="105"/>
      <c r="H105" s="105"/>
      <c r="I105" s="105"/>
      <c r="J105" s="105"/>
      <c r="K105" s="203"/>
      <c r="L105" s="196"/>
      <c r="M105" s="199"/>
      <c r="N105" s="202"/>
      <c r="O105" s="14">
        <f t="shared" ref="O105" si="228">IF(B103&gt;0,"－",T105)</f>
        <v>2</v>
      </c>
      <c r="P105" s="98"/>
      <c r="Q105" s="99" t="str">
        <f t="shared" si="225"/>
        <v/>
      </c>
      <c r="T105" s="162">
        <f t="shared" si="226"/>
        <v>2</v>
      </c>
      <c r="U105" s="161">
        <f>COUNTA(D103:J103)-NETWORKDAYS.INTL(D103,J103,"0000011",国民の祝日[日付])</f>
        <v>2</v>
      </c>
      <c r="V105" s="160">
        <f t="shared" si="227"/>
        <v>0</v>
      </c>
      <c r="W105" s="160" cm="1">
        <f t="array" ref="W105">SUM(COUNTIFS($D$8:$J$8,{1,7},D105:J105,"=休工(*)"))</f>
        <v>0</v>
      </c>
      <c r="X105" s="160" cm="1">
        <f t="array" ref="X105">SUM(COUNTIFS(D103:J103,国民の祝日[日付],D105:J105,"=休工(*)"))</f>
        <v>0</v>
      </c>
    </row>
    <row r="106" spans="2:24" s="4" customFormat="1" ht="18.75" customHeight="1">
      <c r="B106" s="76">
        <f t="shared" ref="B106" si="229">B97</f>
        <v>0</v>
      </c>
      <c r="C106" s="15" t="s">
        <v>75</v>
      </c>
      <c r="D106" s="103">
        <f>J103+1</f>
        <v>45654</v>
      </c>
      <c r="E106" s="103">
        <f>D106+1</f>
        <v>45655</v>
      </c>
      <c r="F106" s="103">
        <f t="shared" ref="F106:J106" si="230">E106+1</f>
        <v>45656</v>
      </c>
      <c r="G106" s="103">
        <f t="shared" si="230"/>
        <v>45657</v>
      </c>
      <c r="H106" s="103">
        <f t="shared" si="230"/>
        <v>45658</v>
      </c>
      <c r="I106" s="103">
        <f t="shared" si="230"/>
        <v>45659</v>
      </c>
      <c r="J106" s="103">
        <f t="shared" si="230"/>
        <v>45660</v>
      </c>
      <c r="K106" s="201"/>
      <c r="L106" s="196"/>
      <c r="M106" s="199"/>
      <c r="N106" s="202"/>
      <c r="O106" s="69"/>
      <c r="P106" s="87"/>
      <c r="Q106" s="70"/>
      <c r="T106" s="162" t="s">
        <v>137</v>
      </c>
      <c r="U106" s="159" t="s">
        <v>139</v>
      </c>
      <c r="V106" s="159" t="s">
        <v>134</v>
      </c>
      <c r="W106" s="159" t="s">
        <v>135</v>
      </c>
      <c r="X106" s="159" t="s">
        <v>136</v>
      </c>
    </row>
    <row r="107" spans="2:24" s="4" customFormat="1" ht="26.25" customHeight="1">
      <c r="B107" s="76"/>
      <c r="C107" s="8" t="s">
        <v>67</v>
      </c>
      <c r="D107" s="104"/>
      <c r="E107" s="104"/>
      <c r="F107" s="104"/>
      <c r="G107" s="104"/>
      <c r="H107" s="104"/>
      <c r="I107" s="104"/>
      <c r="J107" s="104"/>
      <c r="K107" s="202"/>
      <c r="L107" s="196"/>
      <c r="M107" s="199"/>
      <c r="N107" s="202"/>
      <c r="O107" s="95">
        <f t="shared" ref="O107" si="231">IF(B106&gt;0,"－",T107)</f>
        <v>3</v>
      </c>
      <c r="P107" s="96"/>
      <c r="Q107" s="97" t="str">
        <f t="shared" ref="Q107:Q108" si="232">IF(P107="","",IF(O107=P107,"〇","×"))</f>
        <v/>
      </c>
      <c r="T107" s="162">
        <f t="shared" ref="T107:T108" si="233">U107+V107-(W107+X107)</f>
        <v>3</v>
      </c>
      <c r="U107" s="161">
        <f>COUNTA(D106:J106)-NETWORKDAYS.INTL(D106,J106,"0000011",国民の祝日[日付])</f>
        <v>3</v>
      </c>
      <c r="V107" s="160">
        <f t="shared" ref="V107:V108" si="234">COUNTIF(D107:J107,"休工(*)")</f>
        <v>0</v>
      </c>
      <c r="W107" s="160" cm="1">
        <f t="array" ref="W107">SUM(COUNTIFS($D$8:$J$8,{1,7},D107:J107,"=休工(*)"))</f>
        <v>0</v>
      </c>
      <c r="X107" s="160" cm="1">
        <f t="array" ref="X107">SUM(COUNTIFS(D106:J106,国民の祝日[日付],D107:J107,"=休工(*)"))</f>
        <v>0</v>
      </c>
    </row>
    <row r="108" spans="2:24" s="4" customFormat="1" ht="26.25" customHeight="1" thickBot="1">
      <c r="B108" s="76"/>
      <c r="C108" s="14" t="s">
        <v>68</v>
      </c>
      <c r="D108" s="105"/>
      <c r="E108" s="105"/>
      <c r="F108" s="105"/>
      <c r="G108" s="105"/>
      <c r="H108" s="105"/>
      <c r="I108" s="105"/>
      <c r="J108" s="105"/>
      <c r="K108" s="203"/>
      <c r="L108" s="197"/>
      <c r="M108" s="200"/>
      <c r="N108" s="203"/>
      <c r="O108" s="14">
        <f t="shared" ref="O108" si="235">IF(B106&gt;0,"－",T108)</f>
        <v>3</v>
      </c>
      <c r="P108" s="98"/>
      <c r="Q108" s="99" t="str">
        <f t="shared" si="232"/>
        <v/>
      </c>
      <c r="T108" s="162">
        <f t="shared" si="233"/>
        <v>3</v>
      </c>
      <c r="U108" s="161">
        <f>COUNTA(D106:J106)-NETWORKDAYS.INTL(D106,J106,"0000011",国民の祝日[日付])</f>
        <v>3</v>
      </c>
      <c r="V108" s="160">
        <f t="shared" si="234"/>
        <v>0</v>
      </c>
      <c r="W108" s="160" cm="1">
        <f t="array" ref="W108">SUM(COUNTIFS($D$8:$J$8,{1,7},D108:J108,"=休工(*)"))</f>
        <v>0</v>
      </c>
      <c r="X108" s="160" cm="1">
        <f t="array" ref="X108">SUM(COUNTIFS(D106:J106,国民の祝日[日付],D108:J108,"=休工(*)"))</f>
        <v>0</v>
      </c>
    </row>
    <row r="109" spans="2:24" s="4" customFormat="1" ht="18.75" customHeight="1">
      <c r="B109" s="76">
        <f t="shared" ref="B109" si="236">IF(B97=0,COUNTIF($D110:$J120,"=工事完了"),1)</f>
        <v>0</v>
      </c>
      <c r="C109" s="15" t="s">
        <v>75</v>
      </c>
      <c r="D109" s="103">
        <f>J106+1</f>
        <v>45661</v>
      </c>
      <c r="E109" s="103">
        <f>D109+1</f>
        <v>45662</v>
      </c>
      <c r="F109" s="103">
        <f t="shared" ref="F109:J109" si="237">E109+1</f>
        <v>45663</v>
      </c>
      <c r="G109" s="103">
        <f t="shared" si="237"/>
        <v>45664</v>
      </c>
      <c r="H109" s="103">
        <f t="shared" si="237"/>
        <v>45665</v>
      </c>
      <c r="I109" s="103">
        <f t="shared" si="237"/>
        <v>45666</v>
      </c>
      <c r="J109" s="103">
        <f t="shared" si="237"/>
        <v>45667</v>
      </c>
      <c r="K109" s="201"/>
      <c r="L109" s="195">
        <f t="shared" ref="L109" si="238">IF(B109&gt;0,"－",COUNTIF(D113:J113,"*休工*")+COUNTIF(D116:J116,"*休工*")+COUNTIF(D119:J119,"*休工*")+COUNTIF(D110:J110,"*休工*"))</f>
        <v>0</v>
      </c>
      <c r="M109" s="198">
        <f t="shared" ref="M109" si="239">IF(B109&gt;0,"－",COUNTIF(D114:J114,"*休工*")+COUNTIF(D117:J117,"*休工*")+COUNTIF(D120:J120,"*休工*")+COUNTIF(D111:J111,"*休工*"))</f>
        <v>0</v>
      </c>
      <c r="N109" s="201" t="str">
        <f t="shared" ref="N109" si="240">IF(B109&gt;0,"－",IF(AND(M109&gt;=L109),"達成","未達成"))</f>
        <v>達成</v>
      </c>
      <c r="O109" s="69"/>
      <c r="P109" s="87"/>
      <c r="Q109" s="70"/>
      <c r="T109" s="162" t="s">
        <v>137</v>
      </c>
      <c r="U109" s="159" t="s">
        <v>139</v>
      </c>
      <c r="V109" s="159" t="s">
        <v>134</v>
      </c>
      <c r="W109" s="159" t="s">
        <v>135</v>
      </c>
      <c r="X109" s="159" t="s">
        <v>136</v>
      </c>
    </row>
    <row r="110" spans="2:24" s="4" customFormat="1" ht="26.25" customHeight="1">
      <c r="B110" s="76"/>
      <c r="C110" s="8" t="s">
        <v>67</v>
      </c>
      <c r="D110" s="104"/>
      <c r="E110" s="104"/>
      <c r="F110" s="104"/>
      <c r="G110" s="104"/>
      <c r="H110" s="104"/>
      <c r="I110" s="104"/>
      <c r="J110" s="104"/>
      <c r="K110" s="202"/>
      <c r="L110" s="196"/>
      <c r="M110" s="199"/>
      <c r="N110" s="202"/>
      <c r="O110" s="95">
        <f t="shared" ref="O110" si="241">IF(B109&gt;0,"－",T110)</f>
        <v>2</v>
      </c>
      <c r="P110" s="96"/>
      <c r="Q110" s="97" t="str">
        <f t="shared" ref="Q110:Q111" si="242">IF(P110="","",IF(O110=P110,"〇","×"))</f>
        <v/>
      </c>
      <c r="T110" s="162">
        <f t="shared" ref="T110:T111" si="243">U110+V110-(W110+X110)</f>
        <v>2</v>
      </c>
      <c r="U110" s="161">
        <f>COUNTA(D109:J109)-NETWORKDAYS.INTL(D109,J109,"0000011",国民の祝日[日付])</f>
        <v>2</v>
      </c>
      <c r="V110" s="160">
        <f t="shared" ref="V110:V111" si="244">COUNTIF(D110:J110,"休工(*)")</f>
        <v>0</v>
      </c>
      <c r="W110" s="160" cm="1">
        <f t="array" ref="W110">SUM(COUNTIFS($D$8:$J$8,{1,7},D110:J110,"=休工(*)"))</f>
        <v>0</v>
      </c>
      <c r="X110" s="160" cm="1">
        <f t="array" ref="X110">SUM(COUNTIFS(D109:J109,国民の祝日[日付],D110:J110,"=休工(*)"))</f>
        <v>0</v>
      </c>
    </row>
    <row r="111" spans="2:24" s="4" customFormat="1" ht="26.25" customHeight="1" thickBot="1">
      <c r="B111" s="76"/>
      <c r="C111" s="14" t="s">
        <v>68</v>
      </c>
      <c r="D111" s="105"/>
      <c r="E111" s="105"/>
      <c r="F111" s="105"/>
      <c r="G111" s="105"/>
      <c r="H111" s="105"/>
      <c r="I111" s="105"/>
      <c r="J111" s="105"/>
      <c r="K111" s="203"/>
      <c r="L111" s="196"/>
      <c r="M111" s="199"/>
      <c r="N111" s="202"/>
      <c r="O111" s="14">
        <f t="shared" ref="O111" si="245">IF(B109&gt;0,"－",T111)</f>
        <v>2</v>
      </c>
      <c r="P111" s="98"/>
      <c r="Q111" s="99" t="str">
        <f t="shared" si="242"/>
        <v/>
      </c>
      <c r="T111" s="162">
        <f t="shared" si="243"/>
        <v>2</v>
      </c>
      <c r="U111" s="161">
        <f>COUNTA(D109:J109)-NETWORKDAYS.INTL(D109,J109,"0000011",国民の祝日[日付])</f>
        <v>2</v>
      </c>
      <c r="V111" s="160">
        <f t="shared" si="244"/>
        <v>0</v>
      </c>
      <c r="W111" s="160" cm="1">
        <f t="array" ref="W111">SUM(COUNTIFS($D$8:$J$8,{1,7},D111:J111,"=休工(*)"))</f>
        <v>0</v>
      </c>
      <c r="X111" s="160" cm="1">
        <f t="array" ref="X111">SUM(COUNTIFS(D109:J109,国民の祝日[日付],D111:J111,"=休工(*)"))</f>
        <v>0</v>
      </c>
    </row>
    <row r="112" spans="2:24" s="4" customFormat="1" ht="18.75" customHeight="1">
      <c r="B112" s="76">
        <f t="shared" ref="B112" si="246">B109</f>
        <v>0</v>
      </c>
      <c r="C112" s="15" t="s">
        <v>75</v>
      </c>
      <c r="D112" s="103">
        <f>J109+1</f>
        <v>45668</v>
      </c>
      <c r="E112" s="103">
        <f>D112+1</f>
        <v>45669</v>
      </c>
      <c r="F112" s="103">
        <f t="shared" ref="F112:J112" si="247">E112+1</f>
        <v>45670</v>
      </c>
      <c r="G112" s="103">
        <f t="shared" si="247"/>
        <v>45671</v>
      </c>
      <c r="H112" s="103">
        <f t="shared" si="247"/>
        <v>45672</v>
      </c>
      <c r="I112" s="103">
        <f t="shared" si="247"/>
        <v>45673</v>
      </c>
      <c r="J112" s="103">
        <f t="shared" si="247"/>
        <v>45674</v>
      </c>
      <c r="K112" s="201"/>
      <c r="L112" s="196"/>
      <c r="M112" s="199"/>
      <c r="N112" s="202"/>
      <c r="O112" s="69"/>
      <c r="P112" s="87"/>
      <c r="Q112" s="70"/>
      <c r="T112" s="162" t="s">
        <v>137</v>
      </c>
      <c r="U112" s="159" t="s">
        <v>139</v>
      </c>
      <c r="V112" s="159" t="s">
        <v>134</v>
      </c>
      <c r="W112" s="159" t="s">
        <v>135</v>
      </c>
      <c r="X112" s="159" t="s">
        <v>136</v>
      </c>
    </row>
    <row r="113" spans="2:24" s="4" customFormat="1" ht="26.25" customHeight="1">
      <c r="B113" s="76"/>
      <c r="C113" s="8" t="s">
        <v>67</v>
      </c>
      <c r="D113" s="104"/>
      <c r="E113" s="104"/>
      <c r="F113" s="104"/>
      <c r="G113" s="104"/>
      <c r="H113" s="104"/>
      <c r="I113" s="104"/>
      <c r="J113" s="104"/>
      <c r="K113" s="202"/>
      <c r="L113" s="196"/>
      <c r="M113" s="199"/>
      <c r="N113" s="202"/>
      <c r="O113" s="95">
        <f t="shared" ref="O113" si="248">IF(B112&gt;0,"－",T113)</f>
        <v>3</v>
      </c>
      <c r="P113" s="96"/>
      <c r="Q113" s="97" t="str">
        <f t="shared" ref="Q113:Q114" si="249">IF(P113="","",IF(O113=P113,"〇","×"))</f>
        <v/>
      </c>
      <c r="T113" s="162">
        <f t="shared" ref="T113:T114" si="250">U113+V113-(W113+X113)</f>
        <v>3</v>
      </c>
      <c r="U113" s="161">
        <f>COUNTA(D112:J112)-NETWORKDAYS.INTL(D112,J112,"0000011",国民の祝日[日付])</f>
        <v>3</v>
      </c>
      <c r="V113" s="160">
        <f t="shared" ref="V113:V114" si="251">COUNTIF(D113:J113,"休工(*)")</f>
        <v>0</v>
      </c>
      <c r="W113" s="160" cm="1">
        <f t="array" ref="W113">SUM(COUNTIFS($D$8:$J$8,{1,7},D113:J113,"=休工(*)"))</f>
        <v>0</v>
      </c>
      <c r="X113" s="160" cm="1">
        <f t="array" ref="X113">SUM(COUNTIFS(D112:J112,国民の祝日[日付],D113:J113,"=休工(*)"))</f>
        <v>0</v>
      </c>
    </row>
    <row r="114" spans="2:24" s="4" customFormat="1" ht="26.25" customHeight="1" thickBot="1">
      <c r="B114" s="76"/>
      <c r="C114" s="14" t="s">
        <v>68</v>
      </c>
      <c r="D114" s="105"/>
      <c r="E114" s="105"/>
      <c r="F114" s="105"/>
      <c r="G114" s="105"/>
      <c r="H114" s="105"/>
      <c r="I114" s="105"/>
      <c r="J114" s="105"/>
      <c r="K114" s="203"/>
      <c r="L114" s="196"/>
      <c r="M114" s="199"/>
      <c r="N114" s="202"/>
      <c r="O114" s="14">
        <f t="shared" ref="O114" si="252">IF(B112&gt;0,"－",T114)</f>
        <v>3</v>
      </c>
      <c r="P114" s="98"/>
      <c r="Q114" s="99" t="str">
        <f t="shared" si="249"/>
        <v/>
      </c>
      <c r="T114" s="162">
        <f t="shared" si="250"/>
        <v>3</v>
      </c>
      <c r="U114" s="161">
        <f>COUNTA(D112:J112)-NETWORKDAYS.INTL(D112,J112,"0000011",国民の祝日[日付])</f>
        <v>3</v>
      </c>
      <c r="V114" s="160">
        <f t="shared" si="251"/>
        <v>0</v>
      </c>
      <c r="W114" s="160" cm="1">
        <f t="array" ref="W114">SUM(COUNTIFS($D$8:$J$8,{1,7},D114:J114,"=休工(*)"))</f>
        <v>0</v>
      </c>
      <c r="X114" s="160" cm="1">
        <f t="array" ref="X114">SUM(COUNTIFS(D112:J112,国民の祝日[日付],D114:J114,"=休工(*)"))</f>
        <v>0</v>
      </c>
    </row>
    <row r="115" spans="2:24" s="4" customFormat="1" ht="18.75" customHeight="1">
      <c r="B115" s="76">
        <f t="shared" ref="B115" si="253">B109</f>
        <v>0</v>
      </c>
      <c r="C115" s="15" t="s">
        <v>75</v>
      </c>
      <c r="D115" s="103">
        <f>J112+1</f>
        <v>45675</v>
      </c>
      <c r="E115" s="103">
        <f>D115+1</f>
        <v>45676</v>
      </c>
      <c r="F115" s="103">
        <f t="shared" ref="F115:J115" si="254">E115+1</f>
        <v>45677</v>
      </c>
      <c r="G115" s="103">
        <f t="shared" si="254"/>
        <v>45678</v>
      </c>
      <c r="H115" s="103">
        <f t="shared" si="254"/>
        <v>45679</v>
      </c>
      <c r="I115" s="103">
        <f t="shared" si="254"/>
        <v>45680</v>
      </c>
      <c r="J115" s="103">
        <f t="shared" si="254"/>
        <v>45681</v>
      </c>
      <c r="K115" s="201"/>
      <c r="L115" s="196"/>
      <c r="M115" s="199"/>
      <c r="N115" s="202"/>
      <c r="O115" s="69"/>
      <c r="P115" s="87"/>
      <c r="Q115" s="70"/>
      <c r="T115" s="162" t="s">
        <v>137</v>
      </c>
      <c r="U115" s="159" t="s">
        <v>139</v>
      </c>
      <c r="V115" s="159" t="s">
        <v>134</v>
      </c>
      <c r="W115" s="159" t="s">
        <v>135</v>
      </c>
      <c r="X115" s="159" t="s">
        <v>136</v>
      </c>
    </row>
    <row r="116" spans="2:24" s="4" customFormat="1" ht="26.25" customHeight="1">
      <c r="B116" s="76"/>
      <c r="C116" s="8" t="s">
        <v>67</v>
      </c>
      <c r="D116" s="104"/>
      <c r="E116" s="104"/>
      <c r="F116" s="104"/>
      <c r="G116" s="104"/>
      <c r="H116" s="104"/>
      <c r="I116" s="104"/>
      <c r="J116" s="104"/>
      <c r="K116" s="202"/>
      <c r="L116" s="196"/>
      <c r="M116" s="199"/>
      <c r="N116" s="202"/>
      <c r="O116" s="95">
        <f t="shared" ref="O116" si="255">IF(B115&gt;0,"－",T116)</f>
        <v>2</v>
      </c>
      <c r="P116" s="96"/>
      <c r="Q116" s="97" t="str">
        <f t="shared" ref="Q116:Q117" si="256">IF(P116="","",IF(O116=P116,"〇","×"))</f>
        <v/>
      </c>
      <c r="T116" s="162">
        <f t="shared" ref="T116:T117" si="257">U116+V116-(W116+X116)</f>
        <v>2</v>
      </c>
      <c r="U116" s="161">
        <f>COUNTA(D115:J115)-NETWORKDAYS.INTL(D115,J115,"0000011",国民の祝日[日付])</f>
        <v>2</v>
      </c>
      <c r="V116" s="160">
        <f t="shared" ref="V116:V117" si="258">COUNTIF(D116:J116,"休工(*)")</f>
        <v>0</v>
      </c>
      <c r="W116" s="160" cm="1">
        <f t="array" ref="W116">SUM(COUNTIFS($D$8:$J$8,{1,7},D116:J116,"=休工(*)"))</f>
        <v>0</v>
      </c>
      <c r="X116" s="160" cm="1">
        <f t="array" ref="X116">SUM(COUNTIFS(D115:J115,国民の祝日[日付],D116:J116,"=休工(*)"))</f>
        <v>0</v>
      </c>
    </row>
    <row r="117" spans="2:24" s="4" customFormat="1" ht="26.25" customHeight="1" thickBot="1">
      <c r="B117" s="76"/>
      <c r="C117" s="14" t="s">
        <v>68</v>
      </c>
      <c r="D117" s="105"/>
      <c r="E117" s="105"/>
      <c r="F117" s="105"/>
      <c r="G117" s="105"/>
      <c r="H117" s="105"/>
      <c r="I117" s="105"/>
      <c r="J117" s="105"/>
      <c r="K117" s="203"/>
      <c r="L117" s="196"/>
      <c r="M117" s="199"/>
      <c r="N117" s="202"/>
      <c r="O117" s="14">
        <f t="shared" ref="O117" si="259">IF(B115&gt;0,"－",T117)</f>
        <v>2</v>
      </c>
      <c r="P117" s="98"/>
      <c r="Q117" s="99" t="str">
        <f t="shared" si="256"/>
        <v/>
      </c>
      <c r="T117" s="162">
        <f t="shared" si="257"/>
        <v>2</v>
      </c>
      <c r="U117" s="161">
        <f>COUNTA(D115:J115)-NETWORKDAYS.INTL(D115,J115,"0000011",国民の祝日[日付])</f>
        <v>2</v>
      </c>
      <c r="V117" s="160">
        <f t="shared" si="258"/>
        <v>0</v>
      </c>
      <c r="W117" s="160" cm="1">
        <f t="array" ref="W117">SUM(COUNTIFS($D$8:$J$8,{1,7},D117:J117,"=休工(*)"))</f>
        <v>0</v>
      </c>
      <c r="X117" s="160" cm="1">
        <f t="array" ref="X117">SUM(COUNTIFS(D115:J115,国民の祝日[日付],D117:J117,"=休工(*)"))</f>
        <v>0</v>
      </c>
    </row>
    <row r="118" spans="2:24" s="4" customFormat="1" ht="18.75" customHeight="1">
      <c r="B118" s="76">
        <f t="shared" ref="B118" si="260">B109</f>
        <v>0</v>
      </c>
      <c r="C118" s="15" t="s">
        <v>75</v>
      </c>
      <c r="D118" s="103">
        <f>J115+1</f>
        <v>45682</v>
      </c>
      <c r="E118" s="103">
        <f>D118+1</f>
        <v>45683</v>
      </c>
      <c r="F118" s="103">
        <f t="shared" ref="F118:J118" si="261">E118+1</f>
        <v>45684</v>
      </c>
      <c r="G118" s="103">
        <f t="shared" si="261"/>
        <v>45685</v>
      </c>
      <c r="H118" s="103">
        <f t="shared" si="261"/>
        <v>45686</v>
      </c>
      <c r="I118" s="103">
        <f t="shared" si="261"/>
        <v>45687</v>
      </c>
      <c r="J118" s="103">
        <f t="shared" si="261"/>
        <v>45688</v>
      </c>
      <c r="K118" s="201"/>
      <c r="L118" s="196"/>
      <c r="M118" s="199"/>
      <c r="N118" s="202"/>
      <c r="O118" s="69"/>
      <c r="P118" s="87"/>
      <c r="Q118" s="70"/>
      <c r="T118" s="162" t="s">
        <v>137</v>
      </c>
      <c r="U118" s="159" t="s">
        <v>139</v>
      </c>
      <c r="V118" s="159" t="s">
        <v>134</v>
      </c>
      <c r="W118" s="159" t="s">
        <v>135</v>
      </c>
      <c r="X118" s="159" t="s">
        <v>136</v>
      </c>
    </row>
    <row r="119" spans="2:24" s="4" customFormat="1" ht="26.25" customHeight="1">
      <c r="B119" s="76"/>
      <c r="C119" s="8" t="s">
        <v>67</v>
      </c>
      <c r="D119" s="104"/>
      <c r="E119" s="104"/>
      <c r="F119" s="104"/>
      <c r="G119" s="104"/>
      <c r="H119" s="104"/>
      <c r="I119" s="104"/>
      <c r="J119" s="104"/>
      <c r="K119" s="202"/>
      <c r="L119" s="196"/>
      <c r="M119" s="199"/>
      <c r="N119" s="202"/>
      <c r="O119" s="95">
        <f t="shared" ref="O119" si="262">IF(B118&gt;0,"－",T119)</f>
        <v>2</v>
      </c>
      <c r="P119" s="96"/>
      <c r="Q119" s="97" t="str">
        <f t="shared" ref="Q119:Q120" si="263">IF(P119="","",IF(O119=P119,"〇","×"))</f>
        <v/>
      </c>
      <c r="T119" s="162">
        <f t="shared" ref="T119:T120" si="264">U119+V119-(W119+X119)</f>
        <v>2</v>
      </c>
      <c r="U119" s="161">
        <f>COUNTA(D118:J118)-NETWORKDAYS.INTL(D118,J118,"0000011",国民の祝日[日付])</f>
        <v>2</v>
      </c>
      <c r="V119" s="160">
        <f t="shared" ref="V119:V120" si="265">COUNTIF(D119:J119,"休工(*)")</f>
        <v>0</v>
      </c>
      <c r="W119" s="160" cm="1">
        <f t="array" ref="W119">SUM(COUNTIFS($D$8:$J$8,{1,7},D119:J119,"=休工(*)"))</f>
        <v>0</v>
      </c>
      <c r="X119" s="160" cm="1">
        <f t="array" ref="X119">SUM(COUNTIFS(D118:J118,国民の祝日[日付],D119:J119,"=休工(*)"))</f>
        <v>0</v>
      </c>
    </row>
    <row r="120" spans="2:24" s="4" customFormat="1" ht="26.25" customHeight="1" thickBot="1">
      <c r="B120" s="76"/>
      <c r="C120" s="14" t="s">
        <v>68</v>
      </c>
      <c r="D120" s="105"/>
      <c r="E120" s="105"/>
      <c r="F120" s="105"/>
      <c r="G120" s="105"/>
      <c r="H120" s="105"/>
      <c r="I120" s="105"/>
      <c r="J120" s="105"/>
      <c r="K120" s="203"/>
      <c r="L120" s="197"/>
      <c r="M120" s="200"/>
      <c r="N120" s="203"/>
      <c r="O120" s="14">
        <f t="shared" ref="O120" si="266">IF(B118&gt;0,"－",T120)</f>
        <v>2</v>
      </c>
      <c r="P120" s="98"/>
      <c r="Q120" s="99" t="str">
        <f t="shared" si="263"/>
        <v/>
      </c>
      <c r="T120" s="162">
        <f t="shared" si="264"/>
        <v>2</v>
      </c>
      <c r="U120" s="161">
        <f>COUNTA(D118:J118)-NETWORKDAYS.INTL(D118,J118,"0000011",国民の祝日[日付])</f>
        <v>2</v>
      </c>
      <c r="V120" s="160">
        <f t="shared" si="265"/>
        <v>0</v>
      </c>
      <c r="W120" s="160" cm="1">
        <f t="array" ref="W120">SUM(COUNTIFS($D$8:$J$8,{1,7},D120:J120,"=休工(*)"))</f>
        <v>0</v>
      </c>
      <c r="X120" s="160" cm="1">
        <f t="array" ref="X120">SUM(COUNTIFS(D118:J118,国民の祝日[日付],D120:J120,"=休工(*)"))</f>
        <v>0</v>
      </c>
    </row>
    <row r="121" spans="2:24" s="4" customFormat="1" ht="18.75" customHeight="1">
      <c r="B121" s="76">
        <f t="shared" ref="B121" si="267">IF(B109=0,COUNTIF($D122:$J132,"=工事完了"),1)</f>
        <v>0</v>
      </c>
      <c r="C121" s="15" t="s">
        <v>75</v>
      </c>
      <c r="D121" s="103">
        <f>J118+1</f>
        <v>45689</v>
      </c>
      <c r="E121" s="103">
        <f>D121+1</f>
        <v>45690</v>
      </c>
      <c r="F121" s="103">
        <f t="shared" ref="F121:J121" si="268">E121+1</f>
        <v>45691</v>
      </c>
      <c r="G121" s="103">
        <f t="shared" si="268"/>
        <v>45692</v>
      </c>
      <c r="H121" s="103">
        <f t="shared" si="268"/>
        <v>45693</v>
      </c>
      <c r="I121" s="103">
        <f t="shared" si="268"/>
        <v>45694</v>
      </c>
      <c r="J121" s="103">
        <f t="shared" si="268"/>
        <v>45695</v>
      </c>
      <c r="K121" s="212"/>
      <c r="L121" s="195">
        <f t="shared" ref="L121" si="269">IF(B121&gt;0,"－",COUNTIF(D125:J125,"*休工*")+COUNTIF(D128:J128,"*休工*")+COUNTIF(D131:J131,"*休工*")+COUNTIF(D122:J122,"*休工*"))</f>
        <v>0</v>
      </c>
      <c r="M121" s="198">
        <f t="shared" ref="M121" si="270">IF(B121&gt;0,"－",COUNTIF(D126:J126,"*休工*")+COUNTIF(D129:J129,"*休工*")+COUNTIF(D132:J132,"*休工*")+COUNTIF(D123:J123,"*休工*"))</f>
        <v>0</v>
      </c>
      <c r="N121" s="201" t="str">
        <f t="shared" ref="N121" si="271">IF(B121&gt;0,"－",IF(AND(M121&gt;=L121),"達成","未達成"))</f>
        <v>達成</v>
      </c>
      <c r="O121" s="69"/>
      <c r="P121" s="87"/>
      <c r="Q121" s="70"/>
      <c r="T121" s="162" t="s">
        <v>137</v>
      </c>
      <c r="U121" s="159" t="s">
        <v>139</v>
      </c>
      <c r="V121" s="159" t="s">
        <v>134</v>
      </c>
      <c r="W121" s="159" t="s">
        <v>135</v>
      </c>
      <c r="X121" s="159" t="s">
        <v>136</v>
      </c>
    </row>
    <row r="122" spans="2:24" s="4" customFormat="1" ht="26.25" customHeight="1">
      <c r="B122" s="76"/>
      <c r="C122" s="8" t="s">
        <v>67</v>
      </c>
      <c r="D122" s="104"/>
      <c r="E122" s="104"/>
      <c r="F122" s="104"/>
      <c r="G122" s="104"/>
      <c r="H122" s="104"/>
      <c r="I122" s="104"/>
      <c r="J122" s="104"/>
      <c r="K122" s="213"/>
      <c r="L122" s="196"/>
      <c r="M122" s="199"/>
      <c r="N122" s="202"/>
      <c r="O122" s="95">
        <f t="shared" ref="O122" si="272">IF(B121&gt;0,"－",T122)</f>
        <v>2</v>
      </c>
      <c r="P122" s="96"/>
      <c r="Q122" s="97" t="str">
        <f t="shared" ref="Q122:Q123" si="273">IF(P122="","",IF(O122=P122,"〇","×"))</f>
        <v/>
      </c>
      <c r="T122" s="162">
        <f t="shared" ref="T122:T123" si="274">U122+V122-(W122+X122)</f>
        <v>2</v>
      </c>
      <c r="U122" s="161">
        <f>COUNTA(D121:J121)-NETWORKDAYS.INTL(D121,J121,"0000011",国民の祝日[日付])</f>
        <v>2</v>
      </c>
      <c r="V122" s="160">
        <f t="shared" ref="V122:V123" si="275">COUNTIF(D122:J122,"休工(*)")</f>
        <v>0</v>
      </c>
      <c r="W122" s="160" cm="1">
        <f t="array" ref="W122">SUM(COUNTIFS($D$8:$J$8,{1,7},D122:J122,"=休工(*)"))</f>
        <v>0</v>
      </c>
      <c r="X122" s="160" cm="1">
        <f t="array" ref="X122">SUM(COUNTIFS(D121:J121,国民の祝日[日付],D122:J122,"=休工(*)"))</f>
        <v>0</v>
      </c>
    </row>
    <row r="123" spans="2:24" s="4" customFormat="1" ht="26.25" customHeight="1" thickBot="1">
      <c r="B123" s="76"/>
      <c r="C123" s="14" t="s">
        <v>68</v>
      </c>
      <c r="D123" s="105"/>
      <c r="E123" s="105"/>
      <c r="F123" s="105"/>
      <c r="G123" s="105"/>
      <c r="H123" s="105"/>
      <c r="I123" s="105"/>
      <c r="J123" s="105"/>
      <c r="K123" s="214"/>
      <c r="L123" s="196"/>
      <c r="M123" s="199"/>
      <c r="N123" s="202"/>
      <c r="O123" s="14">
        <f t="shared" ref="O123" si="276">IF(B121&gt;0,"－",T123)</f>
        <v>2</v>
      </c>
      <c r="P123" s="98"/>
      <c r="Q123" s="99" t="str">
        <f t="shared" si="273"/>
        <v/>
      </c>
      <c r="T123" s="162">
        <f t="shared" si="274"/>
        <v>2</v>
      </c>
      <c r="U123" s="161">
        <f>COUNTA(D121:J121)-NETWORKDAYS.INTL(D121,J121,"0000011",国民の祝日[日付])</f>
        <v>2</v>
      </c>
      <c r="V123" s="160">
        <f t="shared" si="275"/>
        <v>0</v>
      </c>
      <c r="W123" s="160" cm="1">
        <f t="array" ref="W123">SUM(COUNTIFS($D$8:$J$8,{1,7},D123:J123,"=休工(*)"))</f>
        <v>0</v>
      </c>
      <c r="X123" s="160" cm="1">
        <f t="array" ref="X123">SUM(COUNTIFS(D121:J121,国民の祝日[日付],D123:J123,"=休工(*)"))</f>
        <v>0</v>
      </c>
    </row>
    <row r="124" spans="2:24" s="4" customFormat="1" ht="18.75" customHeight="1">
      <c r="B124" s="76">
        <f t="shared" ref="B124" si="277">B121</f>
        <v>0</v>
      </c>
      <c r="C124" s="15" t="s">
        <v>75</v>
      </c>
      <c r="D124" s="106">
        <f>J121+1</f>
        <v>45696</v>
      </c>
      <c r="E124" s="106">
        <f>D124+1</f>
        <v>45697</v>
      </c>
      <c r="F124" s="106">
        <f t="shared" ref="F124:J124" si="278">E124+1</f>
        <v>45698</v>
      </c>
      <c r="G124" s="106">
        <f t="shared" si="278"/>
        <v>45699</v>
      </c>
      <c r="H124" s="106">
        <f t="shared" si="278"/>
        <v>45700</v>
      </c>
      <c r="I124" s="106">
        <f t="shared" si="278"/>
        <v>45701</v>
      </c>
      <c r="J124" s="106">
        <f t="shared" si="278"/>
        <v>45702</v>
      </c>
      <c r="K124" s="201"/>
      <c r="L124" s="196"/>
      <c r="M124" s="199"/>
      <c r="N124" s="202"/>
      <c r="O124" s="69"/>
      <c r="P124" s="87"/>
      <c r="Q124" s="70"/>
      <c r="T124" s="162" t="s">
        <v>137</v>
      </c>
      <c r="U124" s="159" t="s">
        <v>139</v>
      </c>
      <c r="V124" s="159" t="s">
        <v>134</v>
      </c>
      <c r="W124" s="159" t="s">
        <v>135</v>
      </c>
      <c r="X124" s="159" t="s">
        <v>136</v>
      </c>
    </row>
    <row r="125" spans="2:24" s="4" customFormat="1" ht="26.25" customHeight="1">
      <c r="B125" s="76"/>
      <c r="C125" s="8" t="s">
        <v>67</v>
      </c>
      <c r="D125" s="104"/>
      <c r="E125" s="104"/>
      <c r="F125" s="104"/>
      <c r="G125" s="104"/>
      <c r="H125" s="104"/>
      <c r="I125" s="104"/>
      <c r="J125" s="104"/>
      <c r="K125" s="202"/>
      <c r="L125" s="196"/>
      <c r="M125" s="199"/>
      <c r="N125" s="202"/>
      <c r="O125" s="95">
        <f t="shared" ref="O125" si="279">IF(B124&gt;0,"－",T125)</f>
        <v>3</v>
      </c>
      <c r="P125" s="96"/>
      <c r="Q125" s="97" t="str">
        <f t="shared" ref="Q125:Q126" si="280">IF(P125="","",IF(O125=P125,"〇","×"))</f>
        <v/>
      </c>
      <c r="T125" s="162">
        <f t="shared" ref="T125:T126" si="281">U125+V125-(W125+X125)</f>
        <v>3</v>
      </c>
      <c r="U125" s="161">
        <f>COUNTA(D124:J124)-NETWORKDAYS.INTL(D124,J124,"0000011",国民の祝日[日付])</f>
        <v>3</v>
      </c>
      <c r="V125" s="160">
        <f t="shared" ref="V125:V126" si="282">COUNTIF(D125:J125,"休工(*)")</f>
        <v>0</v>
      </c>
      <c r="W125" s="160" cm="1">
        <f t="array" ref="W125">SUM(COUNTIFS($D$8:$J$8,{1,7},D125:J125,"=休工(*)"))</f>
        <v>0</v>
      </c>
      <c r="X125" s="160" cm="1">
        <f t="array" ref="X125">SUM(COUNTIFS(D124:J124,国民の祝日[日付],D125:J125,"=休工(*)"))</f>
        <v>0</v>
      </c>
    </row>
    <row r="126" spans="2:24" s="4" customFormat="1" ht="26.25" customHeight="1" thickBot="1">
      <c r="B126" s="76"/>
      <c r="C126" s="14" t="s">
        <v>68</v>
      </c>
      <c r="D126" s="105"/>
      <c r="E126" s="105"/>
      <c r="F126" s="105"/>
      <c r="G126" s="105"/>
      <c r="H126" s="105"/>
      <c r="I126" s="105"/>
      <c r="J126" s="105"/>
      <c r="K126" s="203"/>
      <c r="L126" s="196"/>
      <c r="M126" s="199"/>
      <c r="N126" s="202"/>
      <c r="O126" s="14">
        <f t="shared" ref="O126" si="283">IF(B124&gt;0,"－",T126)</f>
        <v>3</v>
      </c>
      <c r="P126" s="98"/>
      <c r="Q126" s="99" t="str">
        <f t="shared" si="280"/>
        <v/>
      </c>
      <c r="T126" s="162">
        <f t="shared" si="281"/>
        <v>3</v>
      </c>
      <c r="U126" s="161">
        <f>COUNTA(D124:J124)-NETWORKDAYS.INTL(D124,J124,"0000011",国民の祝日[日付])</f>
        <v>3</v>
      </c>
      <c r="V126" s="160">
        <f t="shared" si="282"/>
        <v>0</v>
      </c>
      <c r="W126" s="160" cm="1">
        <f t="array" ref="W126">SUM(COUNTIFS($D$8:$J$8,{1,7},D126:J126,"=休工(*)"))</f>
        <v>0</v>
      </c>
      <c r="X126" s="160" cm="1">
        <f t="array" ref="X126">SUM(COUNTIFS(D124:J124,国民の祝日[日付],D126:J126,"=休工(*)"))</f>
        <v>0</v>
      </c>
    </row>
    <row r="127" spans="2:24" s="4" customFormat="1" ht="18.75" customHeight="1">
      <c r="B127" s="76">
        <f t="shared" ref="B127" si="284">B121</f>
        <v>0</v>
      </c>
      <c r="C127" s="15" t="s">
        <v>75</v>
      </c>
      <c r="D127" s="103">
        <f>J124+1</f>
        <v>45703</v>
      </c>
      <c r="E127" s="103">
        <f>D127+1</f>
        <v>45704</v>
      </c>
      <c r="F127" s="103">
        <f t="shared" ref="F127:J127" si="285">E127+1</f>
        <v>45705</v>
      </c>
      <c r="G127" s="103">
        <f t="shared" si="285"/>
        <v>45706</v>
      </c>
      <c r="H127" s="103">
        <f t="shared" si="285"/>
        <v>45707</v>
      </c>
      <c r="I127" s="103">
        <f t="shared" si="285"/>
        <v>45708</v>
      </c>
      <c r="J127" s="103">
        <f t="shared" si="285"/>
        <v>45709</v>
      </c>
      <c r="K127" s="201"/>
      <c r="L127" s="196"/>
      <c r="M127" s="199"/>
      <c r="N127" s="202"/>
      <c r="O127" s="69"/>
      <c r="P127" s="87"/>
      <c r="Q127" s="70"/>
      <c r="T127" s="162" t="s">
        <v>137</v>
      </c>
      <c r="U127" s="159" t="s">
        <v>139</v>
      </c>
      <c r="V127" s="159" t="s">
        <v>134</v>
      </c>
      <c r="W127" s="159" t="s">
        <v>135</v>
      </c>
      <c r="X127" s="159" t="s">
        <v>136</v>
      </c>
    </row>
    <row r="128" spans="2:24" s="4" customFormat="1" ht="26.25" customHeight="1">
      <c r="B128" s="76"/>
      <c r="C128" s="8" t="s">
        <v>67</v>
      </c>
      <c r="D128" s="104"/>
      <c r="E128" s="104"/>
      <c r="F128" s="104"/>
      <c r="G128" s="104"/>
      <c r="H128" s="104"/>
      <c r="I128" s="104"/>
      <c r="J128" s="104"/>
      <c r="K128" s="202"/>
      <c r="L128" s="196"/>
      <c r="M128" s="199"/>
      <c r="N128" s="202"/>
      <c r="O128" s="95">
        <f t="shared" ref="O128" si="286">IF(B127&gt;0,"－",T128)</f>
        <v>2</v>
      </c>
      <c r="P128" s="96"/>
      <c r="Q128" s="97" t="str">
        <f t="shared" ref="Q128:Q129" si="287">IF(P128="","",IF(O128=P128,"〇","×"))</f>
        <v/>
      </c>
      <c r="T128" s="162">
        <f t="shared" ref="T128:T129" si="288">U128+V128-(W128+X128)</f>
        <v>2</v>
      </c>
      <c r="U128" s="161">
        <f>COUNTA(D127:J127)-NETWORKDAYS.INTL(D127,J127,"0000011",国民の祝日[日付])</f>
        <v>2</v>
      </c>
      <c r="V128" s="160">
        <f t="shared" ref="V128:V129" si="289">COUNTIF(D128:J128,"休工(*)")</f>
        <v>0</v>
      </c>
      <c r="W128" s="160" cm="1">
        <f t="array" ref="W128">SUM(COUNTIFS($D$8:$J$8,{1,7},D128:J128,"=休工(*)"))</f>
        <v>0</v>
      </c>
      <c r="X128" s="160" cm="1">
        <f t="array" ref="X128">SUM(COUNTIFS(D127:J127,国民の祝日[日付],D128:J128,"=休工(*)"))</f>
        <v>0</v>
      </c>
    </row>
    <row r="129" spans="2:24" s="4" customFormat="1" ht="26.25" customHeight="1" thickBot="1">
      <c r="B129" s="76"/>
      <c r="C129" s="14" t="s">
        <v>68</v>
      </c>
      <c r="D129" s="105"/>
      <c r="E129" s="105"/>
      <c r="F129" s="105"/>
      <c r="G129" s="105"/>
      <c r="H129" s="105"/>
      <c r="I129" s="105"/>
      <c r="J129" s="105"/>
      <c r="K129" s="203"/>
      <c r="L129" s="196"/>
      <c r="M129" s="199"/>
      <c r="N129" s="202"/>
      <c r="O129" s="14">
        <f t="shared" ref="O129" si="290">IF(B127&gt;0,"－",T129)</f>
        <v>2</v>
      </c>
      <c r="P129" s="98"/>
      <c r="Q129" s="99" t="str">
        <f t="shared" si="287"/>
        <v/>
      </c>
      <c r="T129" s="162">
        <f t="shared" si="288"/>
        <v>2</v>
      </c>
      <c r="U129" s="161">
        <f>COUNTA(D127:J127)-NETWORKDAYS.INTL(D127,J127,"0000011",国民の祝日[日付])</f>
        <v>2</v>
      </c>
      <c r="V129" s="160">
        <f t="shared" si="289"/>
        <v>0</v>
      </c>
      <c r="W129" s="160" cm="1">
        <f t="array" ref="W129">SUM(COUNTIFS($D$8:$J$8,{1,7},D129:J129,"=休工(*)"))</f>
        <v>0</v>
      </c>
      <c r="X129" s="160" cm="1">
        <f t="array" ref="X129">SUM(COUNTIFS(D127:J127,国民の祝日[日付],D129:J129,"=休工(*)"))</f>
        <v>0</v>
      </c>
    </row>
    <row r="130" spans="2:24" s="4" customFormat="1" ht="18.75" customHeight="1">
      <c r="B130" s="76">
        <f t="shared" ref="B130" si="291">B121</f>
        <v>0</v>
      </c>
      <c r="C130" s="15" t="s">
        <v>75</v>
      </c>
      <c r="D130" s="103">
        <f>J127+1</f>
        <v>45710</v>
      </c>
      <c r="E130" s="103">
        <f>D130+1</f>
        <v>45711</v>
      </c>
      <c r="F130" s="103">
        <f t="shared" ref="F130:J130" si="292">E130+1</f>
        <v>45712</v>
      </c>
      <c r="G130" s="103">
        <f t="shared" si="292"/>
        <v>45713</v>
      </c>
      <c r="H130" s="103">
        <f t="shared" si="292"/>
        <v>45714</v>
      </c>
      <c r="I130" s="103">
        <f t="shared" si="292"/>
        <v>45715</v>
      </c>
      <c r="J130" s="103">
        <f t="shared" si="292"/>
        <v>45716</v>
      </c>
      <c r="K130" s="201"/>
      <c r="L130" s="196"/>
      <c r="M130" s="199"/>
      <c r="N130" s="202"/>
      <c r="O130" s="69"/>
      <c r="P130" s="87"/>
      <c r="Q130" s="70"/>
      <c r="T130" s="162" t="s">
        <v>137</v>
      </c>
      <c r="U130" s="159" t="s">
        <v>139</v>
      </c>
      <c r="V130" s="159" t="s">
        <v>134</v>
      </c>
      <c r="W130" s="159" t="s">
        <v>135</v>
      </c>
      <c r="X130" s="159" t="s">
        <v>136</v>
      </c>
    </row>
    <row r="131" spans="2:24" s="4" customFormat="1" ht="26.25" customHeight="1">
      <c r="B131" s="76"/>
      <c r="C131" s="8" t="s">
        <v>67</v>
      </c>
      <c r="D131" s="104"/>
      <c r="E131" s="104"/>
      <c r="F131" s="104"/>
      <c r="G131" s="104"/>
      <c r="H131" s="104"/>
      <c r="I131" s="104"/>
      <c r="J131" s="104"/>
      <c r="K131" s="202"/>
      <c r="L131" s="196"/>
      <c r="M131" s="199"/>
      <c r="N131" s="202"/>
      <c r="O131" s="95">
        <f t="shared" ref="O131" si="293">IF(B130&gt;0,"－",T131)</f>
        <v>3</v>
      </c>
      <c r="P131" s="96"/>
      <c r="Q131" s="97" t="str">
        <f t="shared" ref="Q131:Q132" si="294">IF(P131="","",IF(O131=P131,"〇","×"))</f>
        <v/>
      </c>
      <c r="T131" s="162">
        <f t="shared" ref="T131:T132" si="295">U131+V131-(W131+X131)</f>
        <v>3</v>
      </c>
      <c r="U131" s="161">
        <f>COUNTA(D130:J130)-NETWORKDAYS.INTL(D130,J130,"0000011",国民の祝日[日付])</f>
        <v>3</v>
      </c>
      <c r="V131" s="160">
        <f t="shared" ref="V131:V132" si="296">COUNTIF(D131:J131,"休工(*)")</f>
        <v>0</v>
      </c>
      <c r="W131" s="160" cm="1">
        <f t="array" ref="W131">SUM(COUNTIFS($D$8:$J$8,{1,7},D131:J131,"=休工(*)"))</f>
        <v>0</v>
      </c>
      <c r="X131" s="160" cm="1">
        <f t="array" ref="X131">SUM(COUNTIFS(D130:J130,国民の祝日[日付],D131:J131,"=休工(*)"))</f>
        <v>0</v>
      </c>
    </row>
    <row r="132" spans="2:24" s="4" customFormat="1" ht="26.25" customHeight="1" thickBot="1">
      <c r="B132" s="76"/>
      <c r="C132" s="14" t="s">
        <v>68</v>
      </c>
      <c r="D132" s="105"/>
      <c r="E132" s="105"/>
      <c r="F132" s="105"/>
      <c r="G132" s="105"/>
      <c r="H132" s="105"/>
      <c r="I132" s="105"/>
      <c r="J132" s="105"/>
      <c r="K132" s="203"/>
      <c r="L132" s="197"/>
      <c r="M132" s="200"/>
      <c r="N132" s="203"/>
      <c r="O132" s="14">
        <f t="shared" ref="O132" si="297">IF(B130&gt;0,"－",T132)</f>
        <v>3</v>
      </c>
      <c r="P132" s="98"/>
      <c r="Q132" s="99" t="str">
        <f t="shared" si="294"/>
        <v/>
      </c>
      <c r="T132" s="162">
        <f t="shared" si="295"/>
        <v>3</v>
      </c>
      <c r="U132" s="161">
        <f>COUNTA(D130:J130)-NETWORKDAYS.INTL(D130,J130,"0000011",国民の祝日[日付])</f>
        <v>3</v>
      </c>
      <c r="V132" s="160">
        <f t="shared" si="296"/>
        <v>0</v>
      </c>
      <c r="W132" s="160" cm="1">
        <f t="array" ref="W132">SUM(COUNTIFS($D$8:$J$8,{1,7},D132:J132,"=休工(*)"))</f>
        <v>0</v>
      </c>
      <c r="X132" s="160" cm="1">
        <f t="array" ref="X132">SUM(COUNTIFS(D130:J130,国民の祝日[日付],D132:J132,"=休工(*)"))</f>
        <v>0</v>
      </c>
    </row>
    <row r="133" spans="2:24" s="4" customFormat="1" ht="18.75" customHeight="1">
      <c r="B133" s="76">
        <f t="shared" ref="B133" si="298">IF(B121=0,COUNTIF($D134:$J144,"=工事完了"),1)</f>
        <v>0</v>
      </c>
      <c r="C133" s="15" t="s">
        <v>75</v>
      </c>
      <c r="D133" s="103">
        <f>J130+1</f>
        <v>45717</v>
      </c>
      <c r="E133" s="103">
        <f>D133+1</f>
        <v>45718</v>
      </c>
      <c r="F133" s="103">
        <f t="shared" ref="F133:J133" si="299">E133+1</f>
        <v>45719</v>
      </c>
      <c r="G133" s="103">
        <f t="shared" si="299"/>
        <v>45720</v>
      </c>
      <c r="H133" s="103">
        <f t="shared" si="299"/>
        <v>45721</v>
      </c>
      <c r="I133" s="103">
        <f t="shared" si="299"/>
        <v>45722</v>
      </c>
      <c r="J133" s="103">
        <f t="shared" si="299"/>
        <v>45723</v>
      </c>
      <c r="K133" s="201"/>
      <c r="L133" s="195">
        <f t="shared" ref="L133" si="300">IF(B133&gt;0,"－",COUNTIF(D137:J137,"*休工*")+COUNTIF(D140:J140,"*休工*")+COUNTIF(D143:J143,"*休工*")+COUNTIF(D134:J134,"*休工*"))</f>
        <v>0</v>
      </c>
      <c r="M133" s="198">
        <f t="shared" ref="M133" si="301">IF(B133&gt;0,"－",COUNTIF(D138:J138,"*休工*")+COUNTIF(D141:J141,"*休工*")+COUNTIF(D144:J144,"*休工*")+COUNTIF(D135:J135,"*休工*"))</f>
        <v>0</v>
      </c>
      <c r="N133" s="201" t="str">
        <f t="shared" ref="N133" si="302">IF(B133&gt;0,"－",IF(AND(M133&gt;=L133),"達成","未達成"))</f>
        <v>達成</v>
      </c>
      <c r="O133" s="69"/>
      <c r="P133" s="87"/>
      <c r="Q133" s="70"/>
      <c r="T133" s="162" t="s">
        <v>137</v>
      </c>
      <c r="U133" s="159" t="s">
        <v>139</v>
      </c>
      <c r="V133" s="159" t="s">
        <v>134</v>
      </c>
      <c r="W133" s="159" t="s">
        <v>135</v>
      </c>
      <c r="X133" s="159" t="s">
        <v>136</v>
      </c>
    </row>
    <row r="134" spans="2:24" s="4" customFormat="1" ht="26.25" customHeight="1">
      <c r="B134" s="76"/>
      <c r="C134" s="8" t="s">
        <v>67</v>
      </c>
      <c r="D134" s="104"/>
      <c r="E134" s="104"/>
      <c r="F134" s="104"/>
      <c r="G134" s="104"/>
      <c r="H134" s="104"/>
      <c r="I134" s="104"/>
      <c r="J134" s="104"/>
      <c r="K134" s="202"/>
      <c r="L134" s="196"/>
      <c r="M134" s="199"/>
      <c r="N134" s="202"/>
      <c r="O134" s="95">
        <f t="shared" ref="O134" si="303">IF(B133&gt;0,"－",T134)</f>
        <v>2</v>
      </c>
      <c r="P134" s="96"/>
      <c r="Q134" s="97" t="str">
        <f t="shared" ref="Q134:Q135" si="304">IF(P134="","",IF(O134=P134,"〇","×"))</f>
        <v/>
      </c>
      <c r="T134" s="162">
        <f t="shared" ref="T134:T135" si="305">U134+V134-(W134+X134)</f>
        <v>2</v>
      </c>
      <c r="U134" s="161">
        <f>COUNTA(D133:J133)-NETWORKDAYS.INTL(D133,J133,"0000011",国民の祝日[日付])</f>
        <v>2</v>
      </c>
      <c r="V134" s="160">
        <f t="shared" ref="V134:V135" si="306">COUNTIF(D134:J134,"休工(*)")</f>
        <v>0</v>
      </c>
      <c r="W134" s="160" cm="1">
        <f t="array" ref="W134">SUM(COUNTIFS($D$8:$J$8,{1,7},D134:J134,"=休工(*)"))</f>
        <v>0</v>
      </c>
      <c r="X134" s="160" cm="1">
        <f t="array" ref="X134">SUM(COUNTIFS(D133:J133,国民の祝日[日付],D134:J134,"=休工(*)"))</f>
        <v>0</v>
      </c>
    </row>
    <row r="135" spans="2:24" s="4" customFormat="1" ht="26.25" customHeight="1" thickBot="1">
      <c r="B135" s="76"/>
      <c r="C135" s="14" t="s">
        <v>68</v>
      </c>
      <c r="D135" s="105"/>
      <c r="E135" s="105"/>
      <c r="F135" s="105"/>
      <c r="G135" s="105"/>
      <c r="H135" s="105"/>
      <c r="I135" s="105"/>
      <c r="J135" s="105"/>
      <c r="K135" s="203"/>
      <c r="L135" s="196"/>
      <c r="M135" s="199"/>
      <c r="N135" s="202"/>
      <c r="O135" s="14">
        <f t="shared" ref="O135" si="307">IF(B133&gt;0,"－",T135)</f>
        <v>2</v>
      </c>
      <c r="P135" s="98"/>
      <c r="Q135" s="99" t="str">
        <f t="shared" si="304"/>
        <v/>
      </c>
      <c r="T135" s="162">
        <f t="shared" si="305"/>
        <v>2</v>
      </c>
      <c r="U135" s="161">
        <f>COUNTA(D133:J133)-NETWORKDAYS.INTL(D133,J133,"0000011",国民の祝日[日付])</f>
        <v>2</v>
      </c>
      <c r="V135" s="160">
        <f t="shared" si="306"/>
        <v>0</v>
      </c>
      <c r="W135" s="160" cm="1">
        <f t="array" ref="W135">SUM(COUNTIFS($D$8:$J$8,{1,7},D135:J135,"=休工(*)"))</f>
        <v>0</v>
      </c>
      <c r="X135" s="160" cm="1">
        <f t="array" ref="X135">SUM(COUNTIFS(D133:J133,国民の祝日[日付],D135:J135,"=休工(*)"))</f>
        <v>0</v>
      </c>
    </row>
    <row r="136" spans="2:24" s="4" customFormat="1" ht="18.75" customHeight="1">
      <c r="B136" s="76">
        <f t="shared" ref="B136" si="308">B133</f>
        <v>0</v>
      </c>
      <c r="C136" s="15" t="s">
        <v>75</v>
      </c>
      <c r="D136" s="103">
        <f>J133+1</f>
        <v>45724</v>
      </c>
      <c r="E136" s="103">
        <f>D136+1</f>
        <v>45725</v>
      </c>
      <c r="F136" s="103">
        <f t="shared" ref="F136:J136" si="309">E136+1</f>
        <v>45726</v>
      </c>
      <c r="G136" s="103">
        <f t="shared" si="309"/>
        <v>45727</v>
      </c>
      <c r="H136" s="103">
        <f t="shared" si="309"/>
        <v>45728</v>
      </c>
      <c r="I136" s="103">
        <f t="shared" si="309"/>
        <v>45729</v>
      </c>
      <c r="J136" s="103">
        <f t="shared" si="309"/>
        <v>45730</v>
      </c>
      <c r="K136" s="201"/>
      <c r="L136" s="196"/>
      <c r="M136" s="199"/>
      <c r="N136" s="202"/>
      <c r="O136" s="69"/>
      <c r="P136" s="87"/>
      <c r="Q136" s="70"/>
      <c r="T136" s="162" t="s">
        <v>137</v>
      </c>
      <c r="U136" s="159" t="s">
        <v>139</v>
      </c>
      <c r="V136" s="159" t="s">
        <v>134</v>
      </c>
      <c r="W136" s="159" t="s">
        <v>135</v>
      </c>
      <c r="X136" s="159" t="s">
        <v>136</v>
      </c>
    </row>
    <row r="137" spans="2:24" s="4" customFormat="1" ht="26.25" customHeight="1">
      <c r="B137" s="76"/>
      <c r="C137" s="8" t="s">
        <v>67</v>
      </c>
      <c r="D137" s="104"/>
      <c r="E137" s="104"/>
      <c r="F137" s="104"/>
      <c r="G137" s="104"/>
      <c r="H137" s="104"/>
      <c r="I137" s="104"/>
      <c r="J137" s="104"/>
      <c r="K137" s="202"/>
      <c r="L137" s="196"/>
      <c r="M137" s="199"/>
      <c r="N137" s="202"/>
      <c r="O137" s="95">
        <f t="shared" ref="O137" si="310">IF(B136&gt;0,"－",T137)</f>
        <v>2</v>
      </c>
      <c r="P137" s="96"/>
      <c r="Q137" s="97" t="str">
        <f t="shared" ref="Q137:Q138" si="311">IF(P137="","",IF(O137=P137,"〇","×"))</f>
        <v/>
      </c>
      <c r="T137" s="162">
        <f t="shared" ref="T137:T138" si="312">U137+V137-(W137+X137)</f>
        <v>2</v>
      </c>
      <c r="U137" s="161">
        <f>COUNTA(D136:J136)-NETWORKDAYS.INTL(D136,J136,"0000011",国民の祝日[日付])</f>
        <v>2</v>
      </c>
      <c r="V137" s="160">
        <f t="shared" ref="V137:V138" si="313">COUNTIF(D137:J137,"休工(*)")</f>
        <v>0</v>
      </c>
      <c r="W137" s="160" cm="1">
        <f t="array" ref="W137">SUM(COUNTIFS($D$8:$J$8,{1,7},D137:J137,"=休工(*)"))</f>
        <v>0</v>
      </c>
      <c r="X137" s="160" cm="1">
        <f t="array" ref="X137">SUM(COUNTIFS(D136:J136,国民の祝日[日付],D137:J137,"=休工(*)"))</f>
        <v>0</v>
      </c>
    </row>
    <row r="138" spans="2:24" s="4" customFormat="1" ht="26.25" customHeight="1" thickBot="1">
      <c r="B138" s="76"/>
      <c r="C138" s="14" t="s">
        <v>68</v>
      </c>
      <c r="D138" s="105"/>
      <c r="E138" s="105"/>
      <c r="F138" s="105"/>
      <c r="G138" s="105"/>
      <c r="H138" s="105"/>
      <c r="I138" s="105"/>
      <c r="J138" s="105"/>
      <c r="K138" s="203"/>
      <c r="L138" s="196"/>
      <c r="M138" s="199"/>
      <c r="N138" s="202"/>
      <c r="O138" s="14">
        <f t="shared" ref="O138" si="314">IF(B136&gt;0,"－",T138)</f>
        <v>2</v>
      </c>
      <c r="P138" s="98"/>
      <c r="Q138" s="99" t="str">
        <f t="shared" si="311"/>
        <v/>
      </c>
      <c r="T138" s="162">
        <f t="shared" si="312"/>
        <v>2</v>
      </c>
      <c r="U138" s="161">
        <f>COUNTA(D136:J136)-NETWORKDAYS.INTL(D136,J136,"0000011",国民の祝日[日付])</f>
        <v>2</v>
      </c>
      <c r="V138" s="160">
        <f t="shared" si="313"/>
        <v>0</v>
      </c>
      <c r="W138" s="160" cm="1">
        <f t="array" ref="W138">SUM(COUNTIFS($D$8:$J$8,{1,7},D138:J138,"=休工(*)"))</f>
        <v>0</v>
      </c>
      <c r="X138" s="160" cm="1">
        <f t="array" ref="X138">SUM(COUNTIFS(D136:J136,国民の祝日[日付],D138:J138,"=休工(*)"))</f>
        <v>0</v>
      </c>
    </row>
    <row r="139" spans="2:24" s="4" customFormat="1" ht="18.75" customHeight="1">
      <c r="B139" s="76">
        <f t="shared" ref="B139" si="315">B133</f>
        <v>0</v>
      </c>
      <c r="C139" s="15" t="s">
        <v>75</v>
      </c>
      <c r="D139" s="103">
        <f>J136+1</f>
        <v>45731</v>
      </c>
      <c r="E139" s="103">
        <f>D139+1</f>
        <v>45732</v>
      </c>
      <c r="F139" s="103">
        <f t="shared" ref="F139:J139" si="316">E139+1</f>
        <v>45733</v>
      </c>
      <c r="G139" s="103">
        <f t="shared" si="316"/>
        <v>45734</v>
      </c>
      <c r="H139" s="103">
        <f t="shared" si="316"/>
        <v>45735</v>
      </c>
      <c r="I139" s="103">
        <f t="shared" si="316"/>
        <v>45736</v>
      </c>
      <c r="J139" s="103">
        <f t="shared" si="316"/>
        <v>45737</v>
      </c>
      <c r="K139" s="201"/>
      <c r="L139" s="196"/>
      <c r="M139" s="199"/>
      <c r="N139" s="202"/>
      <c r="O139" s="69"/>
      <c r="P139" s="87"/>
      <c r="Q139" s="70"/>
      <c r="T139" s="162" t="s">
        <v>137</v>
      </c>
      <c r="U139" s="159" t="s">
        <v>139</v>
      </c>
      <c r="V139" s="159" t="s">
        <v>134</v>
      </c>
      <c r="W139" s="159" t="s">
        <v>135</v>
      </c>
      <c r="X139" s="159" t="s">
        <v>136</v>
      </c>
    </row>
    <row r="140" spans="2:24" s="4" customFormat="1" ht="26.25" customHeight="1">
      <c r="B140" s="76"/>
      <c r="C140" s="8" t="s">
        <v>67</v>
      </c>
      <c r="D140" s="104"/>
      <c r="E140" s="104"/>
      <c r="F140" s="104"/>
      <c r="G140" s="104"/>
      <c r="H140" s="104"/>
      <c r="I140" s="104"/>
      <c r="J140" s="104"/>
      <c r="K140" s="202"/>
      <c r="L140" s="196"/>
      <c r="M140" s="199"/>
      <c r="N140" s="202"/>
      <c r="O140" s="95">
        <f t="shared" ref="O140" si="317">IF(B139&gt;0,"－",T140)</f>
        <v>3</v>
      </c>
      <c r="P140" s="96"/>
      <c r="Q140" s="97" t="str">
        <f t="shared" ref="Q140:Q141" si="318">IF(P140="","",IF(O140=P140,"〇","×"))</f>
        <v/>
      </c>
      <c r="T140" s="162">
        <f t="shared" ref="T140:T141" si="319">U140+V140-(W140+X140)</f>
        <v>3</v>
      </c>
      <c r="U140" s="161">
        <f>COUNTA(D139:J139)-NETWORKDAYS.INTL(D139,J139,"0000011",国民の祝日[日付])</f>
        <v>3</v>
      </c>
      <c r="V140" s="160">
        <f t="shared" ref="V140:V141" si="320">COUNTIF(D140:J140,"休工(*)")</f>
        <v>0</v>
      </c>
      <c r="W140" s="160" cm="1">
        <f t="array" ref="W140">SUM(COUNTIFS($D$8:$J$8,{1,7},D140:J140,"=休工(*)"))</f>
        <v>0</v>
      </c>
      <c r="X140" s="160" cm="1">
        <f t="array" ref="X140">SUM(COUNTIFS(D139:J139,国民の祝日[日付],D140:J140,"=休工(*)"))</f>
        <v>0</v>
      </c>
    </row>
    <row r="141" spans="2:24" s="4" customFormat="1" ht="26.25" customHeight="1" thickBot="1">
      <c r="B141" s="76"/>
      <c r="C141" s="14" t="s">
        <v>68</v>
      </c>
      <c r="D141" s="105"/>
      <c r="E141" s="105"/>
      <c r="F141" s="105"/>
      <c r="G141" s="105"/>
      <c r="H141" s="105"/>
      <c r="I141" s="105"/>
      <c r="J141" s="105"/>
      <c r="K141" s="203"/>
      <c r="L141" s="196"/>
      <c r="M141" s="199"/>
      <c r="N141" s="202"/>
      <c r="O141" s="14">
        <f t="shared" ref="O141" si="321">IF(B139&gt;0,"－",T141)</f>
        <v>3</v>
      </c>
      <c r="P141" s="98"/>
      <c r="Q141" s="99" t="str">
        <f t="shared" si="318"/>
        <v/>
      </c>
      <c r="T141" s="162">
        <f t="shared" si="319"/>
        <v>3</v>
      </c>
      <c r="U141" s="161">
        <f>COUNTA(D139:J139)-NETWORKDAYS.INTL(D139,J139,"0000011",国民の祝日[日付])</f>
        <v>3</v>
      </c>
      <c r="V141" s="160">
        <f t="shared" si="320"/>
        <v>0</v>
      </c>
      <c r="W141" s="160" cm="1">
        <f t="array" ref="W141">SUM(COUNTIFS($D$8:$J$8,{1,7},D141:J141,"=休工(*)"))</f>
        <v>0</v>
      </c>
      <c r="X141" s="160" cm="1">
        <f t="array" ref="X141">SUM(COUNTIFS(D139:J139,国民の祝日[日付],D141:J141,"=休工(*)"))</f>
        <v>0</v>
      </c>
    </row>
    <row r="142" spans="2:24" s="4" customFormat="1" ht="18.75" customHeight="1">
      <c r="B142" s="76">
        <f t="shared" ref="B142" si="322">B133</f>
        <v>0</v>
      </c>
      <c r="C142" s="15" t="s">
        <v>75</v>
      </c>
      <c r="D142" s="103">
        <f>J139+1</f>
        <v>45738</v>
      </c>
      <c r="E142" s="103">
        <f>D142+1</f>
        <v>45739</v>
      </c>
      <c r="F142" s="103">
        <f t="shared" ref="F142:J142" si="323">E142+1</f>
        <v>45740</v>
      </c>
      <c r="G142" s="103">
        <f t="shared" si="323"/>
        <v>45741</v>
      </c>
      <c r="H142" s="103">
        <f t="shared" si="323"/>
        <v>45742</v>
      </c>
      <c r="I142" s="103">
        <f t="shared" si="323"/>
        <v>45743</v>
      </c>
      <c r="J142" s="103">
        <f t="shared" si="323"/>
        <v>45744</v>
      </c>
      <c r="K142" s="201"/>
      <c r="L142" s="196"/>
      <c r="M142" s="199"/>
      <c r="N142" s="202"/>
      <c r="O142" s="69"/>
      <c r="P142" s="87"/>
      <c r="Q142" s="70"/>
      <c r="T142" s="162" t="s">
        <v>137</v>
      </c>
      <c r="U142" s="159" t="s">
        <v>139</v>
      </c>
      <c r="V142" s="159" t="s">
        <v>134</v>
      </c>
      <c r="W142" s="159" t="s">
        <v>135</v>
      </c>
      <c r="X142" s="159" t="s">
        <v>136</v>
      </c>
    </row>
    <row r="143" spans="2:24" s="4" customFormat="1" ht="26.25" customHeight="1">
      <c r="B143" s="76"/>
      <c r="C143" s="8" t="s">
        <v>67</v>
      </c>
      <c r="D143" s="104"/>
      <c r="E143" s="104"/>
      <c r="F143" s="104"/>
      <c r="G143" s="104"/>
      <c r="H143" s="104"/>
      <c r="I143" s="104"/>
      <c r="J143" s="104"/>
      <c r="K143" s="202"/>
      <c r="L143" s="196"/>
      <c r="M143" s="199"/>
      <c r="N143" s="202"/>
      <c r="O143" s="95">
        <f t="shared" ref="O143" si="324">IF(B142&gt;0,"－",T143)</f>
        <v>2</v>
      </c>
      <c r="P143" s="96"/>
      <c r="Q143" s="97" t="str">
        <f t="shared" ref="Q143:Q144" si="325">IF(P143="","",IF(O143=P143,"〇","×"))</f>
        <v/>
      </c>
      <c r="T143" s="162">
        <f t="shared" ref="T143:T144" si="326">U143+V143-(W143+X143)</f>
        <v>2</v>
      </c>
      <c r="U143" s="161">
        <f>COUNTA(D142:J142)-NETWORKDAYS.INTL(D142,J142,"0000011",国民の祝日[日付])</f>
        <v>2</v>
      </c>
      <c r="V143" s="160">
        <f t="shared" ref="V143:V144" si="327">COUNTIF(D143:J143,"休工(*)")</f>
        <v>0</v>
      </c>
      <c r="W143" s="160" cm="1">
        <f t="array" ref="W143">SUM(COUNTIFS($D$8:$J$8,{1,7},D143:J143,"=休工(*)"))</f>
        <v>0</v>
      </c>
      <c r="X143" s="160" cm="1">
        <f t="array" ref="X143">SUM(COUNTIFS(D142:J142,国民の祝日[日付],D143:J143,"=休工(*)"))</f>
        <v>0</v>
      </c>
    </row>
    <row r="144" spans="2:24" s="4" customFormat="1" ht="26.25" customHeight="1" thickBot="1">
      <c r="B144" s="76"/>
      <c r="C144" s="14" t="s">
        <v>68</v>
      </c>
      <c r="D144" s="105"/>
      <c r="E144" s="105"/>
      <c r="F144" s="105"/>
      <c r="G144" s="105"/>
      <c r="H144" s="105"/>
      <c r="I144" s="105"/>
      <c r="J144" s="105"/>
      <c r="K144" s="203"/>
      <c r="L144" s="197"/>
      <c r="M144" s="200"/>
      <c r="N144" s="203"/>
      <c r="O144" s="14">
        <f t="shared" ref="O144" si="328">IF(B142&gt;0,"－",T144)</f>
        <v>2</v>
      </c>
      <c r="P144" s="98"/>
      <c r="Q144" s="99" t="str">
        <f t="shared" si="325"/>
        <v/>
      </c>
      <c r="T144" s="162">
        <f t="shared" si="326"/>
        <v>2</v>
      </c>
      <c r="U144" s="161">
        <f>COUNTA(D142:J142)-NETWORKDAYS.INTL(D142,J142,"0000011",国民の祝日[日付])</f>
        <v>2</v>
      </c>
      <c r="V144" s="160">
        <f t="shared" si="327"/>
        <v>0</v>
      </c>
      <c r="W144" s="160" cm="1">
        <f t="array" ref="W144">SUM(COUNTIFS($D$8:$J$8,{1,7},D144:J144,"=休工(*)"))</f>
        <v>0</v>
      </c>
      <c r="X144" s="160" cm="1">
        <f t="array" ref="X144">SUM(COUNTIFS(D142:J142,国民の祝日[日付],D144:J144,"=休工(*)"))</f>
        <v>0</v>
      </c>
    </row>
    <row r="145" spans="2:24" s="4" customFormat="1" ht="18.75" customHeight="1">
      <c r="B145" s="76">
        <f t="shared" ref="B145" si="329">IF(B133=0,COUNTIF($D146:$J156,"=工事完了"),1)</f>
        <v>0</v>
      </c>
      <c r="C145" s="15" t="s">
        <v>75</v>
      </c>
      <c r="D145" s="103">
        <f>J142+1</f>
        <v>45745</v>
      </c>
      <c r="E145" s="103">
        <f>D145+1</f>
        <v>45746</v>
      </c>
      <c r="F145" s="103">
        <f t="shared" ref="F145:J145" si="330">E145+1</f>
        <v>45747</v>
      </c>
      <c r="G145" s="103">
        <f t="shared" si="330"/>
        <v>45748</v>
      </c>
      <c r="H145" s="103">
        <f t="shared" si="330"/>
        <v>45749</v>
      </c>
      <c r="I145" s="103">
        <f t="shared" si="330"/>
        <v>45750</v>
      </c>
      <c r="J145" s="103">
        <f t="shared" si="330"/>
        <v>45751</v>
      </c>
      <c r="K145" s="201"/>
      <c r="L145" s="195">
        <f t="shared" ref="L145" si="331">IF(B145&gt;0,"－",COUNTIF(D149:J149,"*休工*")+COUNTIF(D152:J152,"*休工*")+COUNTIF(D155:J155,"*休工*")+COUNTIF(D146:J146,"*休工*"))</f>
        <v>0</v>
      </c>
      <c r="M145" s="198">
        <f t="shared" ref="M145" si="332">IF(B145&gt;0,"－",COUNTIF(D150:J150,"*休工*")+COUNTIF(D153:J153,"*休工*")+COUNTIF(D156:J156,"*休工*")+COUNTIF(D147:J147,"*休工*"))</f>
        <v>0</v>
      </c>
      <c r="N145" s="201" t="str">
        <f t="shared" ref="N145" si="333">IF(B145&gt;0,"－",IF(AND(M145&gt;=L145),"達成","未達成"))</f>
        <v>達成</v>
      </c>
      <c r="O145" s="69"/>
      <c r="P145" s="87"/>
      <c r="Q145" s="70"/>
      <c r="T145" s="162" t="s">
        <v>137</v>
      </c>
      <c r="U145" s="159" t="s">
        <v>139</v>
      </c>
      <c r="V145" s="159" t="s">
        <v>134</v>
      </c>
      <c r="W145" s="159" t="s">
        <v>135</v>
      </c>
      <c r="X145" s="159" t="s">
        <v>136</v>
      </c>
    </row>
    <row r="146" spans="2:24" s="4" customFormat="1" ht="26.25" customHeight="1">
      <c r="B146" s="76"/>
      <c r="C146" s="8" t="s">
        <v>67</v>
      </c>
      <c r="D146" s="104"/>
      <c r="E146" s="104"/>
      <c r="F146" s="104"/>
      <c r="G146" s="104"/>
      <c r="H146" s="104"/>
      <c r="I146" s="104"/>
      <c r="J146" s="104"/>
      <c r="K146" s="202"/>
      <c r="L146" s="196"/>
      <c r="M146" s="199"/>
      <c r="N146" s="202"/>
      <c r="O146" s="95">
        <f t="shared" ref="O146" si="334">IF(B145&gt;0,"－",T146)</f>
        <v>2</v>
      </c>
      <c r="P146" s="96"/>
      <c r="Q146" s="97" t="str">
        <f t="shared" ref="Q146:Q147" si="335">IF(P146="","",IF(O146=P146,"〇","×"))</f>
        <v/>
      </c>
      <c r="T146" s="162">
        <f t="shared" ref="T146:T147" si="336">U146+V146-(W146+X146)</f>
        <v>2</v>
      </c>
      <c r="U146" s="161">
        <f>COUNTA(D145:J145)-NETWORKDAYS.INTL(D145,J145,"0000011",国民の祝日[日付])</f>
        <v>2</v>
      </c>
      <c r="V146" s="160">
        <f t="shared" ref="V146:V147" si="337">COUNTIF(D146:J146,"休工(*)")</f>
        <v>0</v>
      </c>
      <c r="W146" s="160" cm="1">
        <f t="array" ref="W146">SUM(COUNTIFS($D$8:$J$8,{1,7},D146:J146,"=休工(*)"))</f>
        <v>0</v>
      </c>
      <c r="X146" s="160" cm="1">
        <f t="array" ref="X146">SUM(COUNTIFS(D145:J145,国民の祝日[日付],D146:J146,"=休工(*)"))</f>
        <v>0</v>
      </c>
    </row>
    <row r="147" spans="2:24" s="4" customFormat="1" ht="26.25" customHeight="1" thickBot="1">
      <c r="B147" s="76"/>
      <c r="C147" s="14" t="s">
        <v>68</v>
      </c>
      <c r="D147" s="105"/>
      <c r="E147" s="105"/>
      <c r="F147" s="105"/>
      <c r="G147" s="105"/>
      <c r="H147" s="105"/>
      <c r="I147" s="105"/>
      <c r="J147" s="105"/>
      <c r="K147" s="203"/>
      <c r="L147" s="196"/>
      <c r="M147" s="199"/>
      <c r="N147" s="202"/>
      <c r="O147" s="14">
        <f t="shared" ref="O147" si="338">IF(B145&gt;0,"－",T147)</f>
        <v>2</v>
      </c>
      <c r="P147" s="98"/>
      <c r="Q147" s="99" t="str">
        <f t="shared" si="335"/>
        <v/>
      </c>
      <c r="T147" s="162">
        <f t="shared" si="336"/>
        <v>2</v>
      </c>
      <c r="U147" s="161">
        <f>COUNTA(D145:J145)-NETWORKDAYS.INTL(D145,J145,"0000011",国民の祝日[日付])</f>
        <v>2</v>
      </c>
      <c r="V147" s="160">
        <f t="shared" si="337"/>
        <v>0</v>
      </c>
      <c r="W147" s="160" cm="1">
        <f t="array" ref="W147">SUM(COUNTIFS($D$8:$J$8,{1,7},D147:J147,"=休工(*)"))</f>
        <v>0</v>
      </c>
      <c r="X147" s="160" cm="1">
        <f t="array" ref="X147">SUM(COUNTIFS(D145:J145,国民の祝日[日付],D147:J147,"=休工(*)"))</f>
        <v>0</v>
      </c>
    </row>
    <row r="148" spans="2:24" s="4" customFormat="1" ht="18.75" customHeight="1">
      <c r="B148" s="76">
        <f t="shared" ref="B148" si="339">B145</f>
        <v>0</v>
      </c>
      <c r="C148" s="15" t="s">
        <v>75</v>
      </c>
      <c r="D148" s="103">
        <f>J145+1</f>
        <v>45752</v>
      </c>
      <c r="E148" s="103">
        <f>D148+1</f>
        <v>45753</v>
      </c>
      <c r="F148" s="103">
        <f t="shared" ref="F148:J148" si="340">E148+1</f>
        <v>45754</v>
      </c>
      <c r="G148" s="103">
        <f t="shared" si="340"/>
        <v>45755</v>
      </c>
      <c r="H148" s="103">
        <f t="shared" si="340"/>
        <v>45756</v>
      </c>
      <c r="I148" s="103">
        <f t="shared" si="340"/>
        <v>45757</v>
      </c>
      <c r="J148" s="103">
        <f t="shared" si="340"/>
        <v>45758</v>
      </c>
      <c r="K148" s="212"/>
      <c r="L148" s="196"/>
      <c r="M148" s="199"/>
      <c r="N148" s="202"/>
      <c r="O148" s="69"/>
      <c r="P148" s="87"/>
      <c r="Q148" s="70"/>
      <c r="T148" s="162" t="s">
        <v>137</v>
      </c>
      <c r="U148" s="159" t="s">
        <v>139</v>
      </c>
      <c r="V148" s="159" t="s">
        <v>134</v>
      </c>
      <c r="W148" s="159" t="s">
        <v>135</v>
      </c>
      <c r="X148" s="159" t="s">
        <v>136</v>
      </c>
    </row>
    <row r="149" spans="2:24" s="4" customFormat="1" ht="26.25" customHeight="1">
      <c r="B149" s="76"/>
      <c r="C149" s="8" t="s">
        <v>67</v>
      </c>
      <c r="D149" s="104"/>
      <c r="E149" s="104"/>
      <c r="F149" s="104"/>
      <c r="G149" s="104"/>
      <c r="H149" s="104"/>
      <c r="I149" s="104"/>
      <c r="J149" s="104"/>
      <c r="K149" s="213"/>
      <c r="L149" s="196"/>
      <c r="M149" s="199"/>
      <c r="N149" s="202"/>
      <c r="O149" s="95">
        <f t="shared" ref="O149" si="341">IF(B148&gt;0,"－",T149)</f>
        <v>2</v>
      </c>
      <c r="P149" s="96"/>
      <c r="Q149" s="97" t="str">
        <f t="shared" ref="Q149:Q150" si="342">IF(P149="","",IF(O149=P149,"〇","×"))</f>
        <v/>
      </c>
      <c r="T149" s="162">
        <f t="shared" ref="T149:T150" si="343">U149+V149-(W149+X149)</f>
        <v>2</v>
      </c>
      <c r="U149" s="161">
        <f>COUNTA(D148:J148)-NETWORKDAYS.INTL(D148,J148,"0000011",国民の祝日[日付])</f>
        <v>2</v>
      </c>
      <c r="V149" s="160">
        <f t="shared" ref="V149:V150" si="344">COUNTIF(D149:J149,"休工(*)")</f>
        <v>0</v>
      </c>
      <c r="W149" s="160" cm="1">
        <f t="array" ref="W149">SUM(COUNTIFS($D$8:$J$8,{1,7},D149:J149,"=休工(*)"))</f>
        <v>0</v>
      </c>
      <c r="X149" s="160" cm="1">
        <f t="array" ref="X149">SUM(COUNTIFS(D148:J148,国民の祝日[日付],D149:J149,"=休工(*)"))</f>
        <v>0</v>
      </c>
    </row>
    <row r="150" spans="2:24" s="4" customFormat="1" ht="26.25" customHeight="1" thickBot="1">
      <c r="B150" s="76"/>
      <c r="C150" s="14" t="s">
        <v>68</v>
      </c>
      <c r="D150" s="105"/>
      <c r="E150" s="105"/>
      <c r="F150" s="105"/>
      <c r="G150" s="105"/>
      <c r="H150" s="105"/>
      <c r="I150" s="105"/>
      <c r="J150" s="105"/>
      <c r="K150" s="214"/>
      <c r="L150" s="196"/>
      <c r="M150" s="199"/>
      <c r="N150" s="202"/>
      <c r="O150" s="14">
        <f t="shared" ref="O150" si="345">IF(B148&gt;0,"－",T150)</f>
        <v>2</v>
      </c>
      <c r="P150" s="98"/>
      <c r="Q150" s="99" t="str">
        <f t="shared" si="342"/>
        <v/>
      </c>
      <c r="T150" s="162">
        <f t="shared" si="343"/>
        <v>2</v>
      </c>
      <c r="U150" s="161">
        <f>COUNTA(D148:J148)-NETWORKDAYS.INTL(D148,J148,"0000011",国民の祝日[日付])</f>
        <v>2</v>
      </c>
      <c r="V150" s="160">
        <f t="shared" si="344"/>
        <v>0</v>
      </c>
      <c r="W150" s="160" cm="1">
        <f t="array" ref="W150">SUM(COUNTIFS($D$8:$J$8,{1,7},D150:J150,"=休工(*)"))</f>
        <v>0</v>
      </c>
      <c r="X150" s="160" cm="1">
        <f t="array" ref="X150">SUM(COUNTIFS(D148:J148,国民の祝日[日付],D150:J150,"=休工(*)"))</f>
        <v>0</v>
      </c>
    </row>
    <row r="151" spans="2:24" s="4" customFormat="1" ht="18.75" customHeight="1">
      <c r="B151" s="76">
        <f t="shared" ref="B151" si="346">B145</f>
        <v>0</v>
      </c>
      <c r="C151" s="15" t="s">
        <v>75</v>
      </c>
      <c r="D151" s="106">
        <f>J148+1</f>
        <v>45759</v>
      </c>
      <c r="E151" s="106">
        <f>D151+1</f>
        <v>45760</v>
      </c>
      <c r="F151" s="106">
        <f t="shared" ref="F151:J151" si="347">E151+1</f>
        <v>45761</v>
      </c>
      <c r="G151" s="106">
        <f t="shared" si="347"/>
        <v>45762</v>
      </c>
      <c r="H151" s="106">
        <f t="shared" si="347"/>
        <v>45763</v>
      </c>
      <c r="I151" s="106">
        <f t="shared" si="347"/>
        <v>45764</v>
      </c>
      <c r="J151" s="106">
        <f t="shared" si="347"/>
        <v>45765</v>
      </c>
      <c r="K151" s="201"/>
      <c r="L151" s="196"/>
      <c r="M151" s="199"/>
      <c r="N151" s="202"/>
      <c r="O151" s="69"/>
      <c r="P151" s="87"/>
      <c r="Q151" s="70"/>
      <c r="T151" s="162" t="s">
        <v>137</v>
      </c>
      <c r="U151" s="159" t="s">
        <v>139</v>
      </c>
      <c r="V151" s="159" t="s">
        <v>134</v>
      </c>
      <c r="W151" s="159" t="s">
        <v>135</v>
      </c>
      <c r="X151" s="159" t="s">
        <v>136</v>
      </c>
    </row>
    <row r="152" spans="2:24" s="4" customFormat="1" ht="26.25" customHeight="1">
      <c r="B152" s="76"/>
      <c r="C152" s="8" t="s">
        <v>67</v>
      </c>
      <c r="D152" s="104"/>
      <c r="E152" s="104"/>
      <c r="F152" s="104"/>
      <c r="G152" s="104"/>
      <c r="H152" s="104"/>
      <c r="I152" s="104"/>
      <c r="J152" s="104"/>
      <c r="K152" s="202"/>
      <c r="L152" s="196"/>
      <c r="M152" s="199"/>
      <c r="N152" s="202"/>
      <c r="O152" s="95">
        <f t="shared" ref="O152" si="348">IF(B151&gt;0,"－",T152)</f>
        <v>2</v>
      </c>
      <c r="P152" s="96"/>
      <c r="Q152" s="97" t="str">
        <f t="shared" ref="Q152:Q153" si="349">IF(P152="","",IF(O152=P152,"〇","×"))</f>
        <v/>
      </c>
      <c r="T152" s="162">
        <f t="shared" ref="T152:T153" si="350">U152+V152-(W152+X152)</f>
        <v>2</v>
      </c>
      <c r="U152" s="161">
        <f>COUNTA(D151:J151)-NETWORKDAYS.INTL(D151,J151,"0000011",国民の祝日[日付])</f>
        <v>2</v>
      </c>
      <c r="V152" s="160">
        <f t="shared" ref="V152:V153" si="351">COUNTIF(D152:J152,"休工(*)")</f>
        <v>0</v>
      </c>
      <c r="W152" s="160" cm="1">
        <f t="array" ref="W152">SUM(COUNTIFS($D$8:$J$8,{1,7},D152:J152,"=休工(*)"))</f>
        <v>0</v>
      </c>
      <c r="X152" s="160" cm="1">
        <f t="array" ref="X152">SUM(COUNTIFS(D151:J151,国民の祝日[日付],D152:J152,"=休工(*)"))</f>
        <v>0</v>
      </c>
    </row>
    <row r="153" spans="2:24" s="4" customFormat="1" ht="26.25" customHeight="1" thickBot="1">
      <c r="B153" s="76"/>
      <c r="C153" s="14" t="s">
        <v>68</v>
      </c>
      <c r="D153" s="105"/>
      <c r="E153" s="105"/>
      <c r="F153" s="105"/>
      <c r="G153" s="105"/>
      <c r="H153" s="105"/>
      <c r="I153" s="105"/>
      <c r="J153" s="105"/>
      <c r="K153" s="203"/>
      <c r="L153" s="196"/>
      <c r="M153" s="199"/>
      <c r="N153" s="202"/>
      <c r="O153" s="14">
        <f t="shared" ref="O153" si="352">IF(B151&gt;0,"－",T153)</f>
        <v>2</v>
      </c>
      <c r="P153" s="98"/>
      <c r="Q153" s="99" t="str">
        <f t="shared" si="349"/>
        <v/>
      </c>
      <c r="T153" s="162">
        <f t="shared" si="350"/>
        <v>2</v>
      </c>
      <c r="U153" s="161">
        <f>COUNTA(D151:J151)-NETWORKDAYS.INTL(D151,J151,"0000011",国民の祝日[日付])</f>
        <v>2</v>
      </c>
      <c r="V153" s="160">
        <f t="shared" si="351"/>
        <v>0</v>
      </c>
      <c r="W153" s="160" cm="1">
        <f t="array" ref="W153">SUM(COUNTIFS($D$8:$J$8,{1,7},D153:J153,"=休工(*)"))</f>
        <v>0</v>
      </c>
      <c r="X153" s="160" cm="1">
        <f t="array" ref="X153">SUM(COUNTIFS(D151:J151,国民の祝日[日付],D153:J153,"=休工(*)"))</f>
        <v>0</v>
      </c>
    </row>
    <row r="154" spans="2:24" s="4" customFormat="1" ht="18.75" customHeight="1">
      <c r="B154" s="76">
        <f t="shared" ref="B154" si="353">B145</f>
        <v>0</v>
      </c>
      <c r="C154" s="15" t="s">
        <v>75</v>
      </c>
      <c r="D154" s="103">
        <f>J151+1</f>
        <v>45766</v>
      </c>
      <c r="E154" s="103">
        <f>D154+1</f>
        <v>45767</v>
      </c>
      <c r="F154" s="103">
        <f t="shared" ref="F154:J154" si="354">E154+1</f>
        <v>45768</v>
      </c>
      <c r="G154" s="103">
        <f t="shared" si="354"/>
        <v>45769</v>
      </c>
      <c r="H154" s="103">
        <f t="shared" si="354"/>
        <v>45770</v>
      </c>
      <c r="I154" s="103">
        <f t="shared" si="354"/>
        <v>45771</v>
      </c>
      <c r="J154" s="103">
        <f t="shared" si="354"/>
        <v>45772</v>
      </c>
      <c r="K154" s="201"/>
      <c r="L154" s="196"/>
      <c r="M154" s="199"/>
      <c r="N154" s="202"/>
      <c r="O154" s="69"/>
      <c r="P154" s="87"/>
      <c r="Q154" s="70"/>
      <c r="T154" s="162" t="s">
        <v>137</v>
      </c>
      <c r="U154" s="159" t="s">
        <v>139</v>
      </c>
      <c r="V154" s="159" t="s">
        <v>134</v>
      </c>
      <c r="W154" s="159" t="s">
        <v>135</v>
      </c>
      <c r="X154" s="159" t="s">
        <v>136</v>
      </c>
    </row>
    <row r="155" spans="2:24" s="4" customFormat="1" ht="26.25" customHeight="1">
      <c r="B155" s="76"/>
      <c r="C155" s="8" t="s">
        <v>67</v>
      </c>
      <c r="D155" s="104"/>
      <c r="E155" s="104"/>
      <c r="F155" s="104"/>
      <c r="G155" s="104"/>
      <c r="H155" s="104"/>
      <c r="I155" s="104"/>
      <c r="J155" s="104"/>
      <c r="K155" s="202"/>
      <c r="L155" s="196"/>
      <c r="M155" s="199"/>
      <c r="N155" s="202"/>
      <c r="O155" s="95">
        <f t="shared" ref="O155" si="355">IF(B154&gt;0,"－",T155)</f>
        <v>2</v>
      </c>
      <c r="P155" s="96"/>
      <c r="Q155" s="97" t="str">
        <f t="shared" ref="Q155:Q156" si="356">IF(P155="","",IF(O155=P155,"〇","×"))</f>
        <v/>
      </c>
      <c r="T155" s="162">
        <f t="shared" ref="T155:T156" si="357">U155+V155-(W155+X155)</f>
        <v>2</v>
      </c>
      <c r="U155" s="161">
        <f>COUNTA(D154:J154)-NETWORKDAYS.INTL(D154,J154,"0000011",国民の祝日[日付])</f>
        <v>2</v>
      </c>
      <c r="V155" s="160">
        <f t="shared" ref="V155:V156" si="358">COUNTIF(D155:J155,"休工(*)")</f>
        <v>0</v>
      </c>
      <c r="W155" s="160" cm="1">
        <f t="array" ref="W155">SUM(COUNTIFS($D$8:$J$8,{1,7},D155:J155,"=休工(*)"))</f>
        <v>0</v>
      </c>
      <c r="X155" s="160" cm="1">
        <f t="array" ref="X155">SUM(COUNTIFS(D154:J154,国民の祝日[日付],D155:J155,"=休工(*)"))</f>
        <v>0</v>
      </c>
    </row>
    <row r="156" spans="2:24" s="4" customFormat="1" ht="26.25" customHeight="1" thickBot="1">
      <c r="B156" s="76"/>
      <c r="C156" s="14" t="s">
        <v>68</v>
      </c>
      <c r="D156" s="105"/>
      <c r="E156" s="105"/>
      <c r="F156" s="105"/>
      <c r="G156" s="105"/>
      <c r="H156" s="105"/>
      <c r="I156" s="105"/>
      <c r="J156" s="105"/>
      <c r="K156" s="203"/>
      <c r="L156" s="196"/>
      <c r="M156" s="199"/>
      <c r="N156" s="202"/>
      <c r="O156" s="14">
        <f t="shared" ref="O156" si="359">IF(B154&gt;0,"－",T156)</f>
        <v>2</v>
      </c>
      <c r="P156" s="98"/>
      <c r="Q156" s="99" t="str">
        <f t="shared" si="356"/>
        <v/>
      </c>
      <c r="T156" s="162">
        <f t="shared" si="357"/>
        <v>2</v>
      </c>
      <c r="U156" s="161">
        <f>COUNTA(D154:J154)-NETWORKDAYS.INTL(D154,J154,"0000011",国民の祝日[日付])</f>
        <v>2</v>
      </c>
      <c r="V156" s="160">
        <f t="shared" si="358"/>
        <v>0</v>
      </c>
      <c r="W156" s="160" cm="1">
        <f t="array" ref="W156">SUM(COUNTIFS($D$8:$J$8,{1,7},D156:J156,"=休工(*)"))</f>
        <v>0</v>
      </c>
      <c r="X156" s="160" cm="1">
        <f t="array" ref="X156">SUM(COUNTIFS(D154:J154,国民の祝日[日付],D156:J156,"=休工(*)"))</f>
        <v>0</v>
      </c>
    </row>
    <row r="157" spans="2:24" s="4" customFormat="1" ht="18.75" customHeight="1">
      <c r="B157" s="76">
        <f t="shared" ref="B157" si="360">IF(B145=0,COUNTIF($D158:$J168,"=工事完了"),1)</f>
        <v>0</v>
      </c>
      <c r="C157" s="15" t="s">
        <v>75</v>
      </c>
      <c r="D157" s="103">
        <f>J154+1</f>
        <v>45773</v>
      </c>
      <c r="E157" s="103">
        <f>D157+1</f>
        <v>45774</v>
      </c>
      <c r="F157" s="103">
        <f t="shared" ref="F157:J157" si="361">E157+1</f>
        <v>45775</v>
      </c>
      <c r="G157" s="103">
        <f t="shared" si="361"/>
        <v>45776</v>
      </c>
      <c r="H157" s="103">
        <f t="shared" si="361"/>
        <v>45777</v>
      </c>
      <c r="I157" s="103">
        <f t="shared" si="361"/>
        <v>45778</v>
      </c>
      <c r="J157" s="103">
        <f t="shared" si="361"/>
        <v>45779</v>
      </c>
      <c r="K157" s="217"/>
      <c r="L157" s="204">
        <f t="shared" ref="L157" si="362">IF(B157&gt;0,"－",COUNTIF(D161:J161,"*休工*")+COUNTIF(D164:J164,"*休工*")+COUNTIF(D167:J167,"*休工*")+COUNTIF(D158:J158,"*休工*"))</f>
        <v>0</v>
      </c>
      <c r="M157" s="207">
        <f t="shared" ref="M157" si="363">IF(B157&gt;0,"－",COUNTIF(D162:J162,"*休工*")+COUNTIF(D165:J165,"*休工*")+COUNTIF(D168:J168,"*休工*")+COUNTIF(D159:J159,"*休工*"))</f>
        <v>0</v>
      </c>
      <c r="N157" s="209" t="str">
        <f t="shared" ref="N157" si="364">IF(B157&gt;0,"－",IF(AND(M157&gt;=L157),"達成","未達成"))</f>
        <v>達成</v>
      </c>
      <c r="O157" s="147"/>
      <c r="P157" s="87"/>
      <c r="Q157" s="70"/>
      <c r="T157" s="162" t="s">
        <v>137</v>
      </c>
      <c r="U157" s="159" t="s">
        <v>139</v>
      </c>
      <c r="V157" s="159" t="s">
        <v>134</v>
      </c>
      <c r="W157" s="159" t="s">
        <v>135</v>
      </c>
      <c r="X157" s="159" t="s">
        <v>136</v>
      </c>
    </row>
    <row r="158" spans="2:24" s="4" customFormat="1" ht="26.25" customHeight="1">
      <c r="B158" s="76"/>
      <c r="C158" s="8" t="s">
        <v>67</v>
      </c>
      <c r="D158" s="104"/>
      <c r="E158" s="104"/>
      <c r="F158" s="104"/>
      <c r="G158" s="104"/>
      <c r="H158" s="104"/>
      <c r="I158" s="104"/>
      <c r="J158" s="104"/>
      <c r="K158" s="216"/>
      <c r="L158" s="205"/>
      <c r="M158" s="199"/>
      <c r="N158" s="210"/>
      <c r="O158" s="148">
        <f t="shared" ref="O158" si="365">IF(B157&gt;0,"－",T158)</f>
        <v>3</v>
      </c>
      <c r="P158" s="96"/>
      <c r="Q158" s="97" t="str">
        <f t="shared" ref="Q158:Q159" si="366">IF(P158="","",IF(O158=P158,"〇","×"))</f>
        <v/>
      </c>
      <c r="T158" s="162">
        <f t="shared" ref="T158:T159" si="367">U158+V158-(W158+X158)</f>
        <v>3</v>
      </c>
      <c r="U158" s="161">
        <f>COUNTA(D157:J157)-NETWORKDAYS.INTL(D157,J157,"0000011",国民の祝日[日付])</f>
        <v>3</v>
      </c>
      <c r="V158" s="160">
        <f t="shared" ref="V158:V159" si="368">COUNTIF(D158:J158,"休工(*)")</f>
        <v>0</v>
      </c>
      <c r="W158" s="160" cm="1">
        <f t="array" ref="W158">SUM(COUNTIFS($D$8:$J$8,{1,7},D158:J158,"=休工(*)"))</f>
        <v>0</v>
      </c>
      <c r="X158" s="160" cm="1">
        <f t="array" ref="X158">SUM(COUNTIFS(D157:J157,国民の祝日[日付],D158:J158,"=休工(*)"))</f>
        <v>0</v>
      </c>
    </row>
    <row r="159" spans="2:24" s="4" customFormat="1" ht="26.25" customHeight="1" thickBot="1">
      <c r="B159" s="76"/>
      <c r="C159" s="14" t="s">
        <v>68</v>
      </c>
      <c r="D159" s="105"/>
      <c r="E159" s="105"/>
      <c r="F159" s="105"/>
      <c r="G159" s="105"/>
      <c r="H159" s="105"/>
      <c r="I159" s="105"/>
      <c r="J159" s="105"/>
      <c r="K159" s="218"/>
      <c r="L159" s="205"/>
      <c r="M159" s="199"/>
      <c r="N159" s="210"/>
      <c r="O159" s="149">
        <f t="shared" ref="O159" si="369">IF(B157&gt;0,"－",T159)</f>
        <v>3</v>
      </c>
      <c r="P159" s="98"/>
      <c r="Q159" s="99" t="str">
        <f t="shared" si="366"/>
        <v/>
      </c>
      <c r="T159" s="162">
        <f t="shared" si="367"/>
        <v>3</v>
      </c>
      <c r="U159" s="161">
        <f>COUNTA(D157:J157)-NETWORKDAYS.INTL(D157,J157,"0000011",国民の祝日[日付])</f>
        <v>3</v>
      </c>
      <c r="V159" s="160">
        <f t="shared" si="368"/>
        <v>0</v>
      </c>
      <c r="W159" s="160" cm="1">
        <f t="array" ref="W159">SUM(COUNTIFS($D$8:$J$8,{1,7},D159:J159,"=休工(*)"))</f>
        <v>0</v>
      </c>
      <c r="X159" s="160" cm="1">
        <f t="array" ref="X159">SUM(COUNTIFS(D157:J157,国民の祝日[日付],D159:J159,"=休工(*)"))</f>
        <v>0</v>
      </c>
    </row>
    <row r="160" spans="2:24" s="4" customFormat="1" ht="18.75" customHeight="1">
      <c r="B160" s="76">
        <f t="shared" ref="B160" si="370">B157</f>
        <v>0</v>
      </c>
      <c r="C160" s="15" t="s">
        <v>75</v>
      </c>
      <c r="D160" s="103">
        <f>J157+1</f>
        <v>45780</v>
      </c>
      <c r="E160" s="103">
        <f>D160+1</f>
        <v>45781</v>
      </c>
      <c r="F160" s="103">
        <f t="shared" ref="F160:J160" si="371">E160+1</f>
        <v>45782</v>
      </c>
      <c r="G160" s="103">
        <f t="shared" si="371"/>
        <v>45783</v>
      </c>
      <c r="H160" s="103">
        <f t="shared" si="371"/>
        <v>45784</v>
      </c>
      <c r="I160" s="103">
        <f t="shared" si="371"/>
        <v>45785</v>
      </c>
      <c r="J160" s="103">
        <f t="shared" si="371"/>
        <v>45786</v>
      </c>
      <c r="K160" s="217"/>
      <c r="L160" s="205"/>
      <c r="M160" s="199"/>
      <c r="N160" s="210"/>
      <c r="O160" s="147"/>
      <c r="P160" s="87"/>
      <c r="Q160" s="70"/>
      <c r="T160" s="162" t="s">
        <v>137</v>
      </c>
      <c r="U160" s="159" t="s">
        <v>139</v>
      </c>
      <c r="V160" s="159" t="s">
        <v>134</v>
      </c>
      <c r="W160" s="159" t="s">
        <v>135</v>
      </c>
      <c r="X160" s="159" t="s">
        <v>136</v>
      </c>
    </row>
    <row r="161" spans="2:24" s="4" customFormat="1" ht="26.25" customHeight="1">
      <c r="B161" s="76"/>
      <c r="C161" s="8" t="s">
        <v>67</v>
      </c>
      <c r="D161" s="104"/>
      <c r="E161" s="104"/>
      <c r="F161" s="104"/>
      <c r="G161" s="104"/>
      <c r="H161" s="104"/>
      <c r="I161" s="104"/>
      <c r="J161" s="104"/>
      <c r="K161" s="216"/>
      <c r="L161" s="205"/>
      <c r="M161" s="199"/>
      <c r="N161" s="210"/>
      <c r="O161" s="148">
        <f t="shared" ref="O161" si="372">IF(B160&gt;0,"－",T161)</f>
        <v>4</v>
      </c>
      <c r="P161" s="96"/>
      <c r="Q161" s="97" t="str">
        <f t="shared" ref="Q161:Q162" si="373">IF(P161="","",IF(O161=P161,"〇","×"))</f>
        <v/>
      </c>
      <c r="T161" s="162">
        <f t="shared" ref="T161:T162" si="374">U161+V161-(W161+X161)</f>
        <v>4</v>
      </c>
      <c r="U161" s="161">
        <f>COUNTA(D160:J160)-NETWORKDAYS.INTL(D160,J160,"0000011",国民の祝日[日付])</f>
        <v>4</v>
      </c>
      <c r="V161" s="160">
        <f t="shared" ref="V161:V162" si="375">COUNTIF(D161:J161,"休工(*)")</f>
        <v>0</v>
      </c>
      <c r="W161" s="160" cm="1">
        <f t="array" ref="W161">SUM(COUNTIFS($D$8:$J$8,{1,7},D161:J161,"=休工(*)"))</f>
        <v>0</v>
      </c>
      <c r="X161" s="160" cm="1">
        <f t="array" ref="X161">SUM(COUNTIFS(D160:J160,国民の祝日[日付],D161:J161,"=休工(*)"))</f>
        <v>0</v>
      </c>
    </row>
    <row r="162" spans="2:24" s="4" customFormat="1" ht="26.25" customHeight="1" thickBot="1">
      <c r="B162" s="76"/>
      <c r="C162" s="14" t="s">
        <v>68</v>
      </c>
      <c r="D162" s="105"/>
      <c r="E162" s="105"/>
      <c r="F162" s="105"/>
      <c r="G162" s="105"/>
      <c r="H162" s="105"/>
      <c r="I162" s="105"/>
      <c r="J162" s="105"/>
      <c r="K162" s="218"/>
      <c r="L162" s="205"/>
      <c r="M162" s="199"/>
      <c r="N162" s="210"/>
      <c r="O162" s="149">
        <f t="shared" ref="O162" si="376">IF(B160&gt;0,"－",T162)</f>
        <v>4</v>
      </c>
      <c r="P162" s="98"/>
      <c r="Q162" s="99" t="str">
        <f t="shared" si="373"/>
        <v/>
      </c>
      <c r="T162" s="162">
        <f t="shared" si="374"/>
        <v>4</v>
      </c>
      <c r="U162" s="161">
        <f>COUNTA(D160:J160)-NETWORKDAYS.INTL(D160,J160,"0000011",国民の祝日[日付])</f>
        <v>4</v>
      </c>
      <c r="V162" s="160">
        <f t="shared" si="375"/>
        <v>0</v>
      </c>
      <c r="W162" s="160" cm="1">
        <f t="array" ref="W162">SUM(COUNTIFS($D$8:$J$8,{1,7},D162:J162,"=休工(*)"))</f>
        <v>0</v>
      </c>
      <c r="X162" s="160" cm="1">
        <f t="array" ref="X162">SUM(COUNTIFS(D160:J160,国民の祝日[日付],D162:J162,"=休工(*)"))</f>
        <v>0</v>
      </c>
    </row>
    <row r="163" spans="2:24" s="4" customFormat="1" ht="18.75" customHeight="1">
      <c r="B163" s="76">
        <f t="shared" ref="B163" si="377">B157</f>
        <v>0</v>
      </c>
      <c r="C163" s="15" t="s">
        <v>75</v>
      </c>
      <c r="D163" s="103">
        <f>J160+1</f>
        <v>45787</v>
      </c>
      <c r="E163" s="103">
        <f>D163+1</f>
        <v>45788</v>
      </c>
      <c r="F163" s="103">
        <f t="shared" ref="F163:J163" si="378">E163+1</f>
        <v>45789</v>
      </c>
      <c r="G163" s="103">
        <f t="shared" si="378"/>
        <v>45790</v>
      </c>
      <c r="H163" s="103">
        <f t="shared" si="378"/>
        <v>45791</v>
      </c>
      <c r="I163" s="103">
        <f t="shared" si="378"/>
        <v>45792</v>
      </c>
      <c r="J163" s="103">
        <f t="shared" si="378"/>
        <v>45793</v>
      </c>
      <c r="K163" s="217"/>
      <c r="L163" s="205"/>
      <c r="M163" s="199"/>
      <c r="N163" s="210"/>
      <c r="O163" s="147"/>
      <c r="P163" s="87"/>
      <c r="Q163" s="70"/>
      <c r="T163" s="162" t="s">
        <v>137</v>
      </c>
      <c r="U163" s="159" t="s">
        <v>139</v>
      </c>
      <c r="V163" s="159" t="s">
        <v>134</v>
      </c>
      <c r="W163" s="159" t="s">
        <v>135</v>
      </c>
      <c r="X163" s="159" t="s">
        <v>136</v>
      </c>
    </row>
    <row r="164" spans="2:24" s="4" customFormat="1" ht="26.25" customHeight="1">
      <c r="B164" s="76"/>
      <c r="C164" s="8" t="s">
        <v>67</v>
      </c>
      <c r="D164" s="104"/>
      <c r="E164" s="104"/>
      <c r="F164" s="104"/>
      <c r="G164" s="104"/>
      <c r="H164" s="104"/>
      <c r="I164" s="104"/>
      <c r="J164" s="104"/>
      <c r="K164" s="216"/>
      <c r="L164" s="205"/>
      <c r="M164" s="199"/>
      <c r="N164" s="210"/>
      <c r="O164" s="148">
        <f t="shared" ref="O164" si="379">IF(B163&gt;0,"－",T164)</f>
        <v>2</v>
      </c>
      <c r="P164" s="96"/>
      <c r="Q164" s="97" t="str">
        <f t="shared" ref="Q164:Q165" si="380">IF(P164="","",IF(O164=P164,"〇","×"))</f>
        <v/>
      </c>
      <c r="T164" s="162">
        <f t="shared" ref="T164:T165" si="381">U164+V164-(W164+X164)</f>
        <v>2</v>
      </c>
      <c r="U164" s="161">
        <f>COUNTA(D163:J163)-NETWORKDAYS.INTL(D163,J163,"0000011",国民の祝日[日付])</f>
        <v>2</v>
      </c>
      <c r="V164" s="160">
        <f t="shared" ref="V164:V165" si="382">COUNTIF(D164:J164,"休工(*)")</f>
        <v>0</v>
      </c>
      <c r="W164" s="160" cm="1">
        <f t="array" ref="W164">SUM(COUNTIFS($D$8:$J$8,{1,7},D164:J164,"=休工(*)"))</f>
        <v>0</v>
      </c>
      <c r="X164" s="160" cm="1">
        <f t="array" ref="X164">SUM(COUNTIFS(D163:J163,国民の祝日[日付],D164:J164,"=休工(*)"))</f>
        <v>0</v>
      </c>
    </row>
    <row r="165" spans="2:24" s="4" customFormat="1" ht="26.25" customHeight="1" thickBot="1">
      <c r="B165" s="76"/>
      <c r="C165" s="13" t="s">
        <v>68</v>
      </c>
      <c r="D165" s="128"/>
      <c r="E165" s="128"/>
      <c r="F165" s="128"/>
      <c r="G165" s="128"/>
      <c r="H165" s="128"/>
      <c r="I165" s="128"/>
      <c r="J165" s="128"/>
      <c r="K165" s="216"/>
      <c r="L165" s="205"/>
      <c r="M165" s="199"/>
      <c r="N165" s="210"/>
      <c r="O165" s="149">
        <f t="shared" ref="O165" si="383">IF(B163&gt;0,"－",T165)</f>
        <v>2</v>
      </c>
      <c r="P165" s="98"/>
      <c r="Q165" s="99" t="str">
        <f t="shared" si="380"/>
        <v/>
      </c>
      <c r="T165" s="162">
        <f t="shared" si="381"/>
        <v>2</v>
      </c>
      <c r="U165" s="161">
        <f>COUNTA(D163:J163)-NETWORKDAYS.INTL(D163,J163,"0000011",国民の祝日[日付])</f>
        <v>2</v>
      </c>
      <c r="V165" s="160">
        <f t="shared" si="382"/>
        <v>0</v>
      </c>
      <c r="W165" s="160" cm="1">
        <f t="array" ref="W165">SUM(COUNTIFS($D$8:$J$8,{1,7},D165:J165,"=休工(*)"))</f>
        <v>0</v>
      </c>
      <c r="X165" s="160" cm="1">
        <f t="array" ref="X165">SUM(COUNTIFS(D163:J163,国民の祝日[日付],D165:J165,"=休工(*)"))</f>
        <v>0</v>
      </c>
    </row>
    <row r="166" spans="2:24" s="4" customFormat="1" ht="18.75" customHeight="1">
      <c r="B166" s="76">
        <f t="shared" ref="B166" si="384">B157</f>
        <v>0</v>
      </c>
      <c r="C166" s="129" t="s">
        <v>75</v>
      </c>
      <c r="D166" s="130">
        <f>J163+1</f>
        <v>45794</v>
      </c>
      <c r="E166" s="130">
        <f>D166+1</f>
        <v>45795</v>
      </c>
      <c r="F166" s="130">
        <f t="shared" ref="F166:J166" si="385">E166+1</f>
        <v>45796</v>
      </c>
      <c r="G166" s="130">
        <f t="shared" si="385"/>
        <v>45797</v>
      </c>
      <c r="H166" s="130">
        <f t="shared" si="385"/>
        <v>45798</v>
      </c>
      <c r="I166" s="130">
        <f t="shared" si="385"/>
        <v>45799</v>
      </c>
      <c r="J166" s="130">
        <f t="shared" si="385"/>
        <v>45800</v>
      </c>
      <c r="K166" s="215" t="s">
        <v>76</v>
      </c>
      <c r="L166" s="205"/>
      <c r="M166" s="199"/>
      <c r="N166" s="210"/>
      <c r="O166" s="147"/>
      <c r="P166" s="87"/>
      <c r="Q166" s="70"/>
      <c r="T166" s="162" t="s">
        <v>137</v>
      </c>
      <c r="U166" s="159" t="s">
        <v>139</v>
      </c>
      <c r="V166" s="159" t="s">
        <v>134</v>
      </c>
      <c r="W166" s="159" t="s">
        <v>135</v>
      </c>
      <c r="X166" s="159" t="s">
        <v>136</v>
      </c>
    </row>
    <row r="167" spans="2:24" s="4" customFormat="1" ht="26.25" customHeight="1">
      <c r="B167" s="76"/>
      <c r="C167" s="131" t="s">
        <v>67</v>
      </c>
      <c r="D167" s="104"/>
      <c r="E167" s="104"/>
      <c r="F167" s="104"/>
      <c r="G167" s="104"/>
      <c r="H167" s="104"/>
      <c r="I167" s="104"/>
      <c r="J167" s="104"/>
      <c r="K167" s="216"/>
      <c r="L167" s="205"/>
      <c r="M167" s="199"/>
      <c r="N167" s="210"/>
      <c r="O167" s="148">
        <f t="shared" ref="O167" si="386">IF(B166&gt;0,"－",T167)</f>
        <v>2</v>
      </c>
      <c r="P167" s="96"/>
      <c r="Q167" s="97" t="str">
        <f t="shared" ref="Q167:Q168" si="387">IF(P167="","",IF(O167=P167,"〇","×"))</f>
        <v/>
      </c>
      <c r="T167" s="162">
        <f t="shared" ref="T167:T168" si="388">U167+V167-(W167+X167)</f>
        <v>2</v>
      </c>
      <c r="U167" s="161">
        <f>COUNTA(D166:J166)-NETWORKDAYS.INTL(D166,J166,"0000011",国民の祝日[日付])</f>
        <v>2</v>
      </c>
      <c r="V167" s="160">
        <f t="shared" ref="V167:V168" si="389">COUNTIF(D167:J167,"休工(*)")</f>
        <v>0</v>
      </c>
      <c r="W167" s="160" cm="1">
        <f t="array" ref="W167">SUM(COUNTIFS($D$8:$J$8,{1,7},D167:J167,"=休工(*)"))</f>
        <v>0</v>
      </c>
      <c r="X167" s="160" cm="1">
        <f t="array" ref="X167">SUM(COUNTIFS(D166:J166,国民の祝日[日付],D167:J167,"=休工(*)"))</f>
        <v>0</v>
      </c>
    </row>
    <row r="168" spans="2:24" s="4" customFormat="1" ht="26.25" customHeight="1" thickBot="1">
      <c r="B168" s="76"/>
      <c r="C168" s="146" t="s">
        <v>68</v>
      </c>
      <c r="D168" s="128"/>
      <c r="E168" s="128"/>
      <c r="F168" s="128"/>
      <c r="G168" s="128"/>
      <c r="H168" s="128"/>
      <c r="I168" s="128"/>
      <c r="J168" s="128"/>
      <c r="K168" s="216"/>
      <c r="L168" s="206"/>
      <c r="M168" s="208"/>
      <c r="N168" s="211"/>
      <c r="O168" s="150">
        <f t="shared" ref="O168" si="390">IF(B166&gt;0,"－",T168)</f>
        <v>2</v>
      </c>
      <c r="P168" s="126"/>
      <c r="Q168" s="125" t="str">
        <f t="shared" si="387"/>
        <v/>
      </c>
      <c r="T168" s="162">
        <f t="shared" si="388"/>
        <v>2</v>
      </c>
      <c r="U168" s="161">
        <f>COUNTA(D166:J166)-NETWORKDAYS.INTL(D166,J166,"0000011",国民の祝日[日付])</f>
        <v>2</v>
      </c>
      <c r="V168" s="160">
        <f t="shared" si="389"/>
        <v>0</v>
      </c>
      <c r="W168" s="160" cm="1">
        <f t="array" ref="W168">SUM(COUNTIFS($D$8:$J$8,{1,7},D168:J168,"=休工(*)"))</f>
        <v>0</v>
      </c>
      <c r="X168" s="160" cm="1">
        <f t="array" ref="X168">SUM(COUNTIFS(D166:J166,国民の祝日[日付],D168:J168,"=休工(*)"))</f>
        <v>0</v>
      </c>
    </row>
    <row r="169" spans="2:24" s="4" customFormat="1" ht="24" customHeight="1" thickBot="1">
      <c r="B169" s="76"/>
      <c r="C169" s="154"/>
      <c r="D169" s="155"/>
      <c r="E169" s="155"/>
      <c r="F169" s="155"/>
      <c r="G169" s="155"/>
      <c r="H169" s="155"/>
      <c r="I169" s="155"/>
      <c r="J169" s="155"/>
      <c r="K169" s="155"/>
      <c r="L169" s="192" t="str">
        <f>IF(COUNTIF(N13:N168, "*未*"), "4週8休未達成", "4週8休達成")</f>
        <v>4週8休達成</v>
      </c>
      <c r="M169" s="193"/>
      <c r="N169" s="194"/>
      <c r="O169" s="226" t="str">
        <f>IF(COUNTIFS(Q13:Q168,"×")=0,"完全週休2日達成","完全週休2日未達成")</f>
        <v>完全週休2日達成</v>
      </c>
      <c r="P169" s="226"/>
      <c r="Q169" s="227"/>
      <c r="T169" s="158"/>
    </row>
    <row r="170" spans="2:24" s="4" customFormat="1" ht="24" customHeight="1">
      <c r="B170" s="76"/>
      <c r="C170" s="153"/>
      <c r="D170" s="152"/>
      <c r="E170" s="152"/>
      <c r="F170" s="152"/>
      <c r="G170" s="152"/>
      <c r="H170" s="152"/>
      <c r="I170" s="152"/>
      <c r="J170" s="152"/>
      <c r="K170" s="156"/>
      <c r="L170" s="228" t="str">
        <f>IF(L169="4週8休達成","経費補正　あり","経費補正　なし(減額)")</f>
        <v>経費補正　あり</v>
      </c>
      <c r="M170" s="228"/>
      <c r="N170" s="229"/>
      <c r="O170" s="231" t="str">
        <f>IF(L169="4週8休未達成","取組証なし",IF(O169="完全週休2日達成","取組証（完全週休2日）",IF(L169="4週8休達成","取組証（4週8休）","取組証なし")))</f>
        <v>取組証（完全週休2日）</v>
      </c>
      <c r="P170" s="231"/>
      <c r="Q170" s="232"/>
      <c r="T170" s="158"/>
    </row>
    <row r="171" spans="2:24" s="2" customFormat="1" ht="24" customHeight="1" thickBot="1">
      <c r="B171" s="108"/>
      <c r="C171" s="144"/>
      <c r="D171" s="145"/>
      <c r="E171" s="145"/>
      <c r="F171" s="145"/>
      <c r="G171" s="145"/>
      <c r="H171" s="145"/>
      <c r="I171" s="145"/>
      <c r="J171" s="145"/>
      <c r="K171" s="157"/>
      <c r="L171" s="193" t="str">
        <f>IF(L169="4週8休達成","工事成績評定　加点あり","工事成績評定　加点なし")</f>
        <v>工事成績評定　加点あり</v>
      </c>
      <c r="M171" s="193"/>
      <c r="N171" s="230"/>
      <c r="O171" s="193"/>
      <c r="P171" s="193"/>
      <c r="Q171" s="194"/>
    </row>
    <row r="172" spans="2:24">
      <c r="C172" s="2"/>
      <c r="L172" s="151"/>
    </row>
    <row r="173" spans="2:24">
      <c r="L173" s="151"/>
      <c r="Q173" s="2"/>
    </row>
    <row r="174" spans="2:24">
      <c r="L174" s="151"/>
      <c r="O174" s="132"/>
      <c r="P174" s="132"/>
    </row>
    <row r="175" spans="2:24">
      <c r="O175" s="132"/>
      <c r="P175" s="132"/>
    </row>
    <row r="176" spans="2:24">
      <c r="O176" s="132"/>
      <c r="P176" s="132"/>
    </row>
    <row r="177" spans="15:16">
      <c r="O177" s="132"/>
      <c r="P177" s="132"/>
    </row>
  </sheetData>
  <sheetProtection formatCells="0" formatColumns="0" formatRows="0"/>
  <mergeCells count="118">
    <mergeCell ref="O169:Q169"/>
    <mergeCell ref="L170:N170"/>
    <mergeCell ref="L171:N171"/>
    <mergeCell ref="O170:Q171"/>
    <mergeCell ref="O8:Q8"/>
    <mergeCell ref="C1:Q1"/>
    <mergeCell ref="D3:I3"/>
    <mergeCell ref="D4:I4"/>
    <mergeCell ref="D5:I5"/>
    <mergeCell ref="C8:C9"/>
    <mergeCell ref="K3:M3"/>
    <mergeCell ref="K5:M5"/>
    <mergeCell ref="D8:D9"/>
    <mergeCell ref="E8:E9"/>
    <mergeCell ref="F8:F9"/>
    <mergeCell ref="G8:G9"/>
    <mergeCell ref="H8:H9"/>
    <mergeCell ref="I8:I9"/>
    <mergeCell ref="J8:J9"/>
    <mergeCell ref="K16:K18"/>
    <mergeCell ref="K19:K21"/>
    <mergeCell ref="K10:K12"/>
    <mergeCell ref="L10:L12"/>
    <mergeCell ref="M10:M12"/>
    <mergeCell ref="N10:N12"/>
    <mergeCell ref="K13:K15"/>
    <mergeCell ref="L8:M8"/>
    <mergeCell ref="K8:K9"/>
    <mergeCell ref="N8:N9"/>
    <mergeCell ref="K46:K48"/>
    <mergeCell ref="K49:K51"/>
    <mergeCell ref="K40:K42"/>
    <mergeCell ref="K43:K45"/>
    <mergeCell ref="K34:K36"/>
    <mergeCell ref="K37:K39"/>
    <mergeCell ref="K28:K30"/>
    <mergeCell ref="K31:K33"/>
    <mergeCell ref="K22:K24"/>
    <mergeCell ref="K25:K27"/>
    <mergeCell ref="N37:N48"/>
    <mergeCell ref="L49:L60"/>
    <mergeCell ref="M49:M60"/>
    <mergeCell ref="N49:N60"/>
    <mergeCell ref="L13:L24"/>
    <mergeCell ref="M13:M24"/>
    <mergeCell ref="N13:N24"/>
    <mergeCell ref="L25:L36"/>
    <mergeCell ref="M25:M36"/>
    <mergeCell ref="N25:N36"/>
    <mergeCell ref="K76:K78"/>
    <mergeCell ref="K79:K81"/>
    <mergeCell ref="K70:K72"/>
    <mergeCell ref="K73:K75"/>
    <mergeCell ref="K64:K66"/>
    <mergeCell ref="K67:K69"/>
    <mergeCell ref="K58:K60"/>
    <mergeCell ref="K61:K63"/>
    <mergeCell ref="K52:K54"/>
    <mergeCell ref="K55:K57"/>
    <mergeCell ref="K166:K168"/>
    <mergeCell ref="K160:K162"/>
    <mergeCell ref="K163:K165"/>
    <mergeCell ref="K154:K156"/>
    <mergeCell ref="K157:K159"/>
    <mergeCell ref="K148:K150"/>
    <mergeCell ref="K151:K153"/>
    <mergeCell ref="K142:K144"/>
    <mergeCell ref="K145:K147"/>
    <mergeCell ref="K136:K138"/>
    <mergeCell ref="K139:K141"/>
    <mergeCell ref="K130:K132"/>
    <mergeCell ref="K133:K135"/>
    <mergeCell ref="K124:K126"/>
    <mergeCell ref="K127:K129"/>
    <mergeCell ref="K118:K120"/>
    <mergeCell ref="L37:L48"/>
    <mergeCell ref="M37:M48"/>
    <mergeCell ref="L85:L96"/>
    <mergeCell ref="M85:M96"/>
    <mergeCell ref="K121:K123"/>
    <mergeCell ref="K112:K114"/>
    <mergeCell ref="K115:K117"/>
    <mergeCell ref="K106:K108"/>
    <mergeCell ref="K109:K111"/>
    <mergeCell ref="K100:K102"/>
    <mergeCell ref="K103:K105"/>
    <mergeCell ref="K94:K96"/>
    <mergeCell ref="K97:K99"/>
    <mergeCell ref="K88:K90"/>
    <mergeCell ref="K91:K93"/>
    <mergeCell ref="K82:K84"/>
    <mergeCell ref="K85:K87"/>
    <mergeCell ref="N85:N96"/>
    <mergeCell ref="L97:L108"/>
    <mergeCell ref="M97:M108"/>
    <mergeCell ref="N97:N108"/>
    <mergeCell ref="L61:L72"/>
    <mergeCell ref="M61:M72"/>
    <mergeCell ref="N61:N72"/>
    <mergeCell ref="L73:L84"/>
    <mergeCell ref="M73:M84"/>
    <mergeCell ref="N73:N84"/>
    <mergeCell ref="L169:N169"/>
    <mergeCell ref="L133:L144"/>
    <mergeCell ref="M133:M144"/>
    <mergeCell ref="N133:N144"/>
    <mergeCell ref="L145:L156"/>
    <mergeCell ref="M145:M156"/>
    <mergeCell ref="N145:N156"/>
    <mergeCell ref="L109:L120"/>
    <mergeCell ref="M109:M120"/>
    <mergeCell ref="N109:N120"/>
    <mergeCell ref="L121:L132"/>
    <mergeCell ref="M121:M132"/>
    <mergeCell ref="N121:N132"/>
    <mergeCell ref="L157:L168"/>
    <mergeCell ref="M157:M168"/>
    <mergeCell ref="N157:N168"/>
  </mergeCells>
  <phoneticPr fontId="2"/>
  <conditionalFormatting sqref="D8:J9">
    <cfRule type="cellIs" dxfId="744" priority="1263" operator="equal">
      <formula>1</formula>
    </cfRule>
    <cfRule type="cellIs" dxfId="743" priority="1264" operator="equal">
      <formula>7</formula>
    </cfRule>
  </conditionalFormatting>
  <conditionalFormatting sqref="D11:J16">
    <cfRule type="expression" dxfId="742" priority="744">
      <formula>D11="天候休工"</formula>
    </cfRule>
    <cfRule type="expression" dxfId="741" priority="745">
      <formula>D11="振替休工"</formula>
    </cfRule>
    <cfRule type="expression" dxfId="740" priority="746">
      <formula>D11="休工"</formula>
    </cfRule>
    <cfRule type="expression" dxfId="739" priority="747">
      <formula>D11="対象外"</formula>
    </cfRule>
  </conditionalFormatting>
  <conditionalFormatting sqref="D11:J168">
    <cfRule type="expression" dxfId="738" priority="6">
      <formula>D11="休日休工"</formula>
    </cfRule>
  </conditionalFormatting>
  <conditionalFormatting sqref="D13:J13 D16:J16 D19:J19 D22:J22 D25:J25 D28:J28 D31:J31 D34:J34 D37:J37 D40:J40 D43:J43 D46:J46 D49:J49 D52:J52 D55:J55 D58:J58 D61:J61 D64:J64 D67:J67 D70:J70 D73:J73 D76:J76 D79:J79 D82:J82 D85:J85 D88:J88 D91:J91 D94:J94 D97:J97 D100:J100 D103:J103 D106:J106 D109:J109 D112:J112 D115:J115 D118:J118 D121:J121 D124:J124 D127:J127 D130:J130 D133:J133 D136:J136 D139:J139 D142:J142 D145:J145 D148:J148 D151:J151 D154:J154 D157:J157 D160:J160 D163:J163 D166:J166">
    <cfRule type="expression" dxfId="737" priority="2">
      <formula>WEEKDAY(D13)=7</formula>
    </cfRule>
    <cfRule type="expression" dxfId="736" priority="3">
      <formula>WEEKDAY(D13)=1</formula>
    </cfRule>
  </conditionalFormatting>
  <conditionalFormatting sqref="D14:J15">
    <cfRule type="expression" dxfId="735" priority="739">
      <formula>D14="休工(年)"</formula>
    </cfRule>
    <cfRule type="expression" dxfId="734" priority="740">
      <formula>D14="休工(夏)"</formula>
    </cfRule>
  </conditionalFormatting>
  <conditionalFormatting sqref="D17:J17">
    <cfRule type="expression" dxfId="733" priority="7">
      <formula>D17="天候休工"</formula>
    </cfRule>
    <cfRule type="expression" dxfId="732" priority="8">
      <formula>D17="振替休工"</formula>
    </cfRule>
    <cfRule type="expression" dxfId="731" priority="9">
      <formula>D17="休工"</formula>
    </cfRule>
    <cfRule type="expression" dxfId="730" priority="10">
      <formula>D17="対象外"</formula>
    </cfRule>
  </conditionalFormatting>
  <conditionalFormatting sqref="D17:J18">
    <cfRule type="expression" dxfId="729" priority="4">
      <formula>D17="休工(年)"</formula>
    </cfRule>
    <cfRule type="expression" dxfId="728" priority="5">
      <formula>D17="休工(夏)"</formula>
    </cfRule>
  </conditionalFormatting>
  <conditionalFormatting sqref="D18:J22">
    <cfRule type="expression" dxfId="727" priority="702">
      <formula>D18="天候休工"</formula>
    </cfRule>
    <cfRule type="expression" dxfId="726" priority="703">
      <formula>D18="振替休工"</formula>
    </cfRule>
    <cfRule type="expression" dxfId="725" priority="704">
      <formula>D18="休工"</formula>
    </cfRule>
    <cfRule type="expression" dxfId="724" priority="705">
      <formula>D18="対象外"</formula>
    </cfRule>
  </conditionalFormatting>
  <conditionalFormatting sqref="D20:J21">
    <cfRule type="expression" dxfId="723" priority="697">
      <formula>D20="休工(年)"</formula>
    </cfRule>
    <cfRule type="expression" dxfId="722" priority="698">
      <formula>D20="休工(夏)"</formula>
    </cfRule>
  </conditionalFormatting>
  <conditionalFormatting sqref="D23:J24">
    <cfRule type="expression" dxfId="721" priority="683">
      <formula>D23="休工(年)"</formula>
    </cfRule>
    <cfRule type="expression" dxfId="720" priority="684">
      <formula>D23="休工(夏)"</formula>
    </cfRule>
  </conditionalFormatting>
  <conditionalFormatting sqref="D23:J25">
    <cfRule type="expression" dxfId="719" priority="688">
      <formula>D23="天候休工"</formula>
    </cfRule>
    <cfRule type="expression" dxfId="718" priority="689">
      <formula>D23="振替休工"</formula>
    </cfRule>
    <cfRule type="expression" dxfId="717" priority="690">
      <formula>D23="休工"</formula>
    </cfRule>
    <cfRule type="expression" dxfId="716" priority="691">
      <formula>D23="対象外"</formula>
    </cfRule>
  </conditionalFormatting>
  <conditionalFormatting sqref="D26:J27">
    <cfRule type="expression" dxfId="715" priority="669">
      <formula>D26="休工(年)"</formula>
    </cfRule>
    <cfRule type="expression" dxfId="714" priority="670">
      <formula>D26="休工(夏)"</formula>
    </cfRule>
  </conditionalFormatting>
  <conditionalFormatting sqref="D26:J28">
    <cfRule type="expression" dxfId="713" priority="674">
      <formula>D26="天候休工"</formula>
    </cfRule>
    <cfRule type="expression" dxfId="712" priority="675">
      <formula>D26="振替休工"</formula>
    </cfRule>
    <cfRule type="expression" dxfId="711" priority="676">
      <formula>D26="休工"</formula>
    </cfRule>
    <cfRule type="expression" dxfId="710" priority="677">
      <formula>D26="対象外"</formula>
    </cfRule>
  </conditionalFormatting>
  <conditionalFormatting sqref="D29:J30">
    <cfRule type="expression" dxfId="709" priority="655">
      <formula>D29="休工(年)"</formula>
    </cfRule>
    <cfRule type="expression" dxfId="708" priority="656">
      <formula>D29="休工(夏)"</formula>
    </cfRule>
  </conditionalFormatting>
  <conditionalFormatting sqref="D29:J31">
    <cfRule type="expression" dxfId="707" priority="660">
      <formula>D29="天候休工"</formula>
    </cfRule>
    <cfRule type="expression" dxfId="706" priority="661">
      <formula>D29="振替休工"</formula>
    </cfRule>
    <cfRule type="expression" dxfId="705" priority="662">
      <formula>D29="休工"</formula>
    </cfRule>
    <cfRule type="expression" dxfId="704" priority="663">
      <formula>D29="対象外"</formula>
    </cfRule>
  </conditionalFormatting>
  <conditionalFormatting sqref="D32:J33">
    <cfRule type="expression" dxfId="703" priority="641">
      <formula>D32="休工(年)"</formula>
    </cfRule>
    <cfRule type="expression" dxfId="702" priority="642">
      <formula>D32="休工(夏)"</formula>
    </cfRule>
  </conditionalFormatting>
  <conditionalFormatting sqref="D32:J34">
    <cfRule type="expression" dxfId="701" priority="646">
      <formula>D32="天候休工"</formula>
    </cfRule>
    <cfRule type="expression" dxfId="700" priority="647">
      <formula>D32="振替休工"</formula>
    </cfRule>
    <cfRule type="expression" dxfId="699" priority="648">
      <formula>D32="休工"</formula>
    </cfRule>
    <cfRule type="expression" dxfId="698" priority="649">
      <formula>D32="対象外"</formula>
    </cfRule>
  </conditionalFormatting>
  <conditionalFormatting sqref="D35:J36">
    <cfRule type="expression" dxfId="697" priority="627">
      <formula>D35="休工(年)"</formula>
    </cfRule>
    <cfRule type="expression" dxfId="696" priority="628">
      <formula>D35="休工(夏)"</formula>
    </cfRule>
  </conditionalFormatting>
  <conditionalFormatting sqref="D35:J37">
    <cfRule type="expression" dxfId="695" priority="632">
      <formula>D35="天候休工"</formula>
    </cfRule>
    <cfRule type="expression" dxfId="694" priority="633">
      <formula>D35="振替休工"</formula>
    </cfRule>
    <cfRule type="expression" dxfId="693" priority="634">
      <formula>D35="休工"</formula>
    </cfRule>
    <cfRule type="expression" dxfId="692" priority="635">
      <formula>D35="対象外"</formula>
    </cfRule>
  </conditionalFormatting>
  <conditionalFormatting sqref="D38:J39">
    <cfRule type="expression" dxfId="691" priority="613">
      <formula>D38="休工(年)"</formula>
    </cfRule>
    <cfRule type="expression" dxfId="690" priority="614">
      <formula>D38="休工(夏)"</formula>
    </cfRule>
  </conditionalFormatting>
  <conditionalFormatting sqref="D38:J40">
    <cfRule type="expression" dxfId="689" priority="618">
      <formula>D38="天候休工"</formula>
    </cfRule>
    <cfRule type="expression" dxfId="688" priority="619">
      <formula>D38="振替休工"</formula>
    </cfRule>
    <cfRule type="expression" dxfId="687" priority="620">
      <formula>D38="休工"</formula>
    </cfRule>
    <cfRule type="expression" dxfId="686" priority="621">
      <formula>D38="対象外"</formula>
    </cfRule>
  </conditionalFormatting>
  <conditionalFormatting sqref="D41:J42">
    <cfRule type="expression" dxfId="685" priority="599">
      <formula>D41="休工(年)"</formula>
    </cfRule>
    <cfRule type="expression" dxfId="684" priority="600">
      <formula>D41="休工(夏)"</formula>
    </cfRule>
  </conditionalFormatting>
  <conditionalFormatting sqref="D41:J43">
    <cfRule type="expression" dxfId="683" priority="604">
      <formula>D41="天候休工"</formula>
    </cfRule>
    <cfRule type="expression" dxfId="682" priority="605">
      <formula>D41="振替休工"</formula>
    </cfRule>
    <cfRule type="expression" dxfId="681" priority="606">
      <formula>D41="休工"</formula>
    </cfRule>
    <cfRule type="expression" dxfId="680" priority="607">
      <formula>D41="対象外"</formula>
    </cfRule>
  </conditionalFormatting>
  <conditionalFormatting sqref="D44:J45">
    <cfRule type="expression" dxfId="679" priority="585">
      <formula>D44="休工(年)"</formula>
    </cfRule>
    <cfRule type="expression" dxfId="678" priority="586">
      <formula>D44="休工(夏)"</formula>
    </cfRule>
  </conditionalFormatting>
  <conditionalFormatting sqref="D44:J46">
    <cfRule type="expression" dxfId="677" priority="590">
      <formula>D44="天候休工"</formula>
    </cfRule>
    <cfRule type="expression" dxfId="676" priority="591">
      <formula>D44="振替休工"</formula>
    </cfRule>
    <cfRule type="expression" dxfId="675" priority="592">
      <formula>D44="休工"</formula>
    </cfRule>
    <cfRule type="expression" dxfId="674" priority="593">
      <formula>D44="対象外"</formula>
    </cfRule>
  </conditionalFormatting>
  <conditionalFormatting sqref="D47:J48">
    <cfRule type="expression" dxfId="673" priority="571">
      <formula>D47="休工(年)"</formula>
    </cfRule>
    <cfRule type="expression" dxfId="672" priority="572">
      <formula>D47="休工(夏)"</formula>
    </cfRule>
  </conditionalFormatting>
  <conditionalFormatting sqref="D47:J49">
    <cfRule type="expression" dxfId="671" priority="576">
      <formula>D47="天候休工"</formula>
    </cfRule>
    <cfRule type="expression" dxfId="670" priority="577">
      <formula>D47="振替休工"</formula>
    </cfRule>
    <cfRule type="expression" dxfId="669" priority="578">
      <formula>D47="休工"</formula>
    </cfRule>
    <cfRule type="expression" dxfId="668" priority="579">
      <formula>D47="対象外"</formula>
    </cfRule>
  </conditionalFormatting>
  <conditionalFormatting sqref="D50:J51">
    <cfRule type="expression" dxfId="667" priority="557">
      <formula>D50="休工(年)"</formula>
    </cfRule>
    <cfRule type="expression" dxfId="666" priority="558">
      <formula>D50="休工(夏)"</formula>
    </cfRule>
  </conditionalFormatting>
  <conditionalFormatting sqref="D50:J52">
    <cfRule type="expression" dxfId="665" priority="562">
      <formula>D50="天候休工"</formula>
    </cfRule>
    <cfRule type="expression" dxfId="664" priority="563">
      <formula>D50="振替休工"</formula>
    </cfRule>
    <cfRule type="expression" dxfId="663" priority="564">
      <formula>D50="休工"</formula>
    </cfRule>
    <cfRule type="expression" dxfId="662" priority="565">
      <formula>D50="対象外"</formula>
    </cfRule>
  </conditionalFormatting>
  <conditionalFormatting sqref="D53:J54">
    <cfRule type="expression" dxfId="661" priority="543">
      <formula>D53="休工(年)"</formula>
    </cfRule>
    <cfRule type="expression" dxfId="660" priority="544">
      <formula>D53="休工(夏)"</formula>
    </cfRule>
  </conditionalFormatting>
  <conditionalFormatting sqref="D53:J55">
    <cfRule type="expression" dxfId="659" priority="548">
      <formula>D53="天候休工"</formula>
    </cfRule>
    <cfRule type="expression" dxfId="658" priority="549">
      <formula>D53="振替休工"</formula>
    </cfRule>
    <cfRule type="expression" dxfId="657" priority="550">
      <formula>D53="休工"</formula>
    </cfRule>
    <cfRule type="expression" dxfId="656" priority="551">
      <formula>D53="対象外"</formula>
    </cfRule>
  </conditionalFormatting>
  <conditionalFormatting sqref="D56:J57">
    <cfRule type="expression" dxfId="655" priority="529">
      <formula>D56="休工(年)"</formula>
    </cfRule>
    <cfRule type="expression" dxfId="654" priority="530">
      <formula>D56="休工(夏)"</formula>
    </cfRule>
  </conditionalFormatting>
  <conditionalFormatting sqref="D56:J58">
    <cfRule type="expression" dxfId="653" priority="534">
      <formula>D56="天候休工"</formula>
    </cfRule>
    <cfRule type="expression" dxfId="652" priority="535">
      <formula>D56="振替休工"</formula>
    </cfRule>
    <cfRule type="expression" dxfId="651" priority="536">
      <formula>D56="休工"</formula>
    </cfRule>
    <cfRule type="expression" dxfId="650" priority="537">
      <formula>D56="対象外"</formula>
    </cfRule>
  </conditionalFormatting>
  <conditionalFormatting sqref="D59:J60">
    <cfRule type="expression" dxfId="649" priority="515">
      <formula>D59="休工(年)"</formula>
    </cfRule>
    <cfRule type="expression" dxfId="648" priority="516">
      <formula>D59="休工(夏)"</formula>
    </cfRule>
  </conditionalFormatting>
  <conditionalFormatting sqref="D59:J61">
    <cfRule type="expression" dxfId="647" priority="520">
      <formula>D59="天候休工"</formula>
    </cfRule>
    <cfRule type="expression" dxfId="646" priority="521">
      <formula>D59="振替休工"</formula>
    </cfRule>
    <cfRule type="expression" dxfId="645" priority="522">
      <formula>D59="休工"</formula>
    </cfRule>
    <cfRule type="expression" dxfId="644" priority="523">
      <formula>D59="対象外"</formula>
    </cfRule>
  </conditionalFormatting>
  <conditionalFormatting sqref="D62:J63">
    <cfRule type="expression" dxfId="643" priority="501">
      <formula>D62="休工(年)"</formula>
    </cfRule>
    <cfRule type="expression" dxfId="642" priority="502">
      <formula>D62="休工(夏)"</formula>
    </cfRule>
  </conditionalFormatting>
  <conditionalFormatting sqref="D62:J64">
    <cfRule type="expression" dxfId="641" priority="506">
      <formula>D62="天候休工"</formula>
    </cfRule>
    <cfRule type="expression" dxfId="640" priority="507">
      <formula>D62="振替休工"</formula>
    </cfRule>
    <cfRule type="expression" dxfId="639" priority="508">
      <formula>D62="休工"</formula>
    </cfRule>
    <cfRule type="expression" dxfId="638" priority="509">
      <formula>D62="対象外"</formula>
    </cfRule>
  </conditionalFormatting>
  <conditionalFormatting sqref="D65:J66">
    <cfRule type="expression" dxfId="637" priority="487">
      <formula>D65="休工(年)"</formula>
    </cfRule>
    <cfRule type="expression" dxfId="636" priority="488">
      <formula>D65="休工(夏)"</formula>
    </cfRule>
  </conditionalFormatting>
  <conditionalFormatting sqref="D65:J67">
    <cfRule type="expression" dxfId="635" priority="492">
      <formula>D65="天候休工"</formula>
    </cfRule>
    <cfRule type="expression" dxfId="634" priority="493">
      <formula>D65="振替休工"</formula>
    </cfRule>
    <cfRule type="expression" dxfId="633" priority="494">
      <formula>D65="休工"</formula>
    </cfRule>
    <cfRule type="expression" dxfId="632" priority="495">
      <formula>D65="対象外"</formula>
    </cfRule>
  </conditionalFormatting>
  <conditionalFormatting sqref="D68:J69">
    <cfRule type="expression" dxfId="631" priority="473">
      <formula>D68="休工(年)"</formula>
    </cfRule>
    <cfRule type="expression" dxfId="630" priority="474">
      <formula>D68="休工(夏)"</formula>
    </cfRule>
  </conditionalFormatting>
  <conditionalFormatting sqref="D68:J70">
    <cfRule type="expression" dxfId="629" priority="478">
      <formula>D68="天候休工"</formula>
    </cfRule>
    <cfRule type="expression" dxfId="628" priority="479">
      <formula>D68="振替休工"</formula>
    </cfRule>
    <cfRule type="expression" dxfId="627" priority="480">
      <formula>D68="休工"</formula>
    </cfRule>
    <cfRule type="expression" dxfId="626" priority="481">
      <formula>D68="対象外"</formula>
    </cfRule>
  </conditionalFormatting>
  <conditionalFormatting sqref="D71:J72">
    <cfRule type="expression" dxfId="625" priority="459">
      <formula>D71="休工(年)"</formula>
    </cfRule>
    <cfRule type="expression" dxfId="624" priority="460">
      <formula>D71="休工(夏)"</formula>
    </cfRule>
  </conditionalFormatting>
  <conditionalFormatting sqref="D71:J73">
    <cfRule type="expression" dxfId="623" priority="464">
      <formula>D71="天候休工"</formula>
    </cfRule>
    <cfRule type="expression" dxfId="622" priority="465">
      <formula>D71="振替休工"</formula>
    </cfRule>
    <cfRule type="expression" dxfId="621" priority="466">
      <formula>D71="休工"</formula>
    </cfRule>
    <cfRule type="expression" dxfId="620" priority="467">
      <formula>D71="対象外"</formula>
    </cfRule>
  </conditionalFormatting>
  <conditionalFormatting sqref="D74:J75">
    <cfRule type="expression" dxfId="619" priority="445">
      <formula>D74="休工(年)"</formula>
    </cfRule>
    <cfRule type="expression" dxfId="618" priority="446">
      <formula>D74="休工(夏)"</formula>
    </cfRule>
  </conditionalFormatting>
  <conditionalFormatting sqref="D74:J76">
    <cfRule type="expression" dxfId="617" priority="450">
      <formula>D74="天候休工"</formula>
    </cfRule>
    <cfRule type="expression" dxfId="616" priority="451">
      <formula>D74="振替休工"</formula>
    </cfRule>
    <cfRule type="expression" dxfId="615" priority="452">
      <formula>D74="休工"</formula>
    </cfRule>
    <cfRule type="expression" dxfId="614" priority="453">
      <formula>D74="対象外"</formula>
    </cfRule>
  </conditionalFormatting>
  <conditionalFormatting sqref="D77:J78">
    <cfRule type="expression" dxfId="613" priority="431">
      <formula>D77="休工(年)"</formula>
    </cfRule>
    <cfRule type="expression" dxfId="612" priority="432">
      <formula>D77="休工(夏)"</formula>
    </cfRule>
  </conditionalFormatting>
  <conditionalFormatting sqref="D77:J79">
    <cfRule type="expression" dxfId="611" priority="436">
      <formula>D77="天候休工"</formula>
    </cfRule>
    <cfRule type="expression" dxfId="610" priority="437">
      <formula>D77="振替休工"</formula>
    </cfRule>
    <cfRule type="expression" dxfId="609" priority="438">
      <formula>D77="休工"</formula>
    </cfRule>
    <cfRule type="expression" dxfId="608" priority="439">
      <formula>D77="対象外"</formula>
    </cfRule>
  </conditionalFormatting>
  <conditionalFormatting sqref="D80:J81">
    <cfRule type="expression" dxfId="607" priority="417">
      <formula>D80="休工(年)"</formula>
    </cfRule>
    <cfRule type="expression" dxfId="606" priority="418">
      <formula>D80="休工(夏)"</formula>
    </cfRule>
  </conditionalFormatting>
  <conditionalFormatting sqref="D80:J82">
    <cfRule type="expression" dxfId="605" priority="422">
      <formula>D80="天候休工"</formula>
    </cfRule>
    <cfRule type="expression" dxfId="604" priority="423">
      <formula>D80="振替休工"</formula>
    </cfRule>
    <cfRule type="expression" dxfId="603" priority="424">
      <formula>D80="休工"</formula>
    </cfRule>
    <cfRule type="expression" dxfId="602" priority="425">
      <formula>D80="対象外"</formula>
    </cfRule>
  </conditionalFormatting>
  <conditionalFormatting sqref="D83:J84">
    <cfRule type="expression" dxfId="601" priority="403">
      <formula>D83="休工(年)"</formula>
    </cfRule>
    <cfRule type="expression" dxfId="600" priority="404">
      <formula>D83="休工(夏)"</formula>
    </cfRule>
  </conditionalFormatting>
  <conditionalFormatting sqref="D83:J85">
    <cfRule type="expression" dxfId="599" priority="408">
      <formula>D83="天候休工"</formula>
    </cfRule>
    <cfRule type="expression" dxfId="598" priority="409">
      <formula>D83="振替休工"</formula>
    </cfRule>
    <cfRule type="expression" dxfId="597" priority="410">
      <formula>D83="休工"</formula>
    </cfRule>
    <cfRule type="expression" dxfId="596" priority="411">
      <formula>D83="対象外"</formula>
    </cfRule>
  </conditionalFormatting>
  <conditionalFormatting sqref="D86:J87">
    <cfRule type="expression" dxfId="595" priority="389">
      <formula>D86="休工(年)"</formula>
    </cfRule>
    <cfRule type="expression" dxfId="594" priority="390">
      <formula>D86="休工(夏)"</formula>
    </cfRule>
  </conditionalFormatting>
  <conditionalFormatting sqref="D86:J88">
    <cfRule type="expression" dxfId="593" priority="394">
      <formula>D86="天候休工"</formula>
    </cfRule>
    <cfRule type="expression" dxfId="592" priority="395">
      <formula>D86="振替休工"</formula>
    </cfRule>
    <cfRule type="expression" dxfId="591" priority="396">
      <formula>D86="休工"</formula>
    </cfRule>
    <cfRule type="expression" dxfId="590" priority="397">
      <formula>D86="対象外"</formula>
    </cfRule>
  </conditionalFormatting>
  <conditionalFormatting sqref="D89:J90">
    <cfRule type="expression" dxfId="589" priority="375">
      <formula>D89="休工(年)"</formula>
    </cfRule>
    <cfRule type="expression" dxfId="588" priority="376">
      <formula>D89="休工(夏)"</formula>
    </cfRule>
  </conditionalFormatting>
  <conditionalFormatting sqref="D89:J91">
    <cfRule type="expression" dxfId="587" priority="380">
      <formula>D89="天候休工"</formula>
    </cfRule>
    <cfRule type="expression" dxfId="586" priority="381">
      <formula>D89="振替休工"</formula>
    </cfRule>
    <cfRule type="expression" dxfId="585" priority="382">
      <formula>D89="休工"</formula>
    </cfRule>
    <cfRule type="expression" dxfId="584" priority="383">
      <formula>D89="対象外"</formula>
    </cfRule>
  </conditionalFormatting>
  <conditionalFormatting sqref="D92:J93">
    <cfRule type="expression" dxfId="583" priority="361">
      <formula>D92="休工(年)"</formula>
    </cfRule>
    <cfRule type="expression" dxfId="582" priority="362">
      <formula>D92="休工(夏)"</formula>
    </cfRule>
  </conditionalFormatting>
  <conditionalFormatting sqref="D92:J94">
    <cfRule type="expression" dxfId="581" priority="366">
      <formula>D92="天候休工"</formula>
    </cfRule>
    <cfRule type="expression" dxfId="580" priority="367">
      <formula>D92="振替休工"</formula>
    </cfRule>
    <cfRule type="expression" dxfId="579" priority="368">
      <formula>D92="休工"</formula>
    </cfRule>
    <cfRule type="expression" dxfId="578" priority="369">
      <formula>D92="対象外"</formula>
    </cfRule>
  </conditionalFormatting>
  <conditionalFormatting sqref="D95:J96">
    <cfRule type="expression" dxfId="577" priority="347">
      <formula>D95="休工(年)"</formula>
    </cfRule>
    <cfRule type="expression" dxfId="576" priority="348">
      <formula>D95="休工(夏)"</formula>
    </cfRule>
  </conditionalFormatting>
  <conditionalFormatting sqref="D95:J97">
    <cfRule type="expression" dxfId="575" priority="352">
      <formula>D95="天候休工"</formula>
    </cfRule>
    <cfRule type="expression" dxfId="574" priority="353">
      <formula>D95="振替休工"</formula>
    </cfRule>
    <cfRule type="expression" dxfId="573" priority="354">
      <formula>D95="休工"</formula>
    </cfRule>
    <cfRule type="expression" dxfId="572" priority="355">
      <formula>D95="対象外"</formula>
    </cfRule>
  </conditionalFormatting>
  <conditionalFormatting sqref="D98:J99">
    <cfRule type="expression" dxfId="571" priority="333">
      <formula>D98="休工(年)"</formula>
    </cfRule>
    <cfRule type="expression" dxfId="570" priority="334">
      <formula>D98="休工(夏)"</formula>
    </cfRule>
  </conditionalFormatting>
  <conditionalFormatting sqref="D98:J100">
    <cfRule type="expression" dxfId="569" priority="338">
      <formula>D98="天候休工"</formula>
    </cfRule>
    <cfRule type="expression" dxfId="568" priority="339">
      <formula>D98="振替休工"</formula>
    </cfRule>
    <cfRule type="expression" dxfId="567" priority="340">
      <formula>D98="休工"</formula>
    </cfRule>
    <cfRule type="expression" dxfId="566" priority="341">
      <formula>D98="対象外"</formula>
    </cfRule>
  </conditionalFormatting>
  <conditionalFormatting sqref="D101:J102">
    <cfRule type="expression" dxfId="565" priority="319">
      <formula>D101="休工(年)"</formula>
    </cfRule>
    <cfRule type="expression" dxfId="564" priority="320">
      <formula>D101="休工(夏)"</formula>
    </cfRule>
  </conditionalFormatting>
  <conditionalFormatting sqref="D101:J103">
    <cfRule type="expression" dxfId="563" priority="324">
      <formula>D101="天候休工"</formula>
    </cfRule>
    <cfRule type="expression" dxfId="562" priority="325">
      <formula>D101="振替休工"</formula>
    </cfRule>
    <cfRule type="expression" dxfId="561" priority="326">
      <formula>D101="休工"</formula>
    </cfRule>
    <cfRule type="expression" dxfId="560" priority="327">
      <formula>D101="対象外"</formula>
    </cfRule>
  </conditionalFormatting>
  <conditionalFormatting sqref="D104:J105">
    <cfRule type="expression" dxfId="559" priority="305">
      <formula>D104="休工(年)"</formula>
    </cfRule>
    <cfRule type="expression" dxfId="558" priority="306">
      <formula>D104="休工(夏)"</formula>
    </cfRule>
  </conditionalFormatting>
  <conditionalFormatting sqref="D104:J106">
    <cfRule type="expression" dxfId="557" priority="310">
      <formula>D104="天候休工"</formula>
    </cfRule>
    <cfRule type="expression" dxfId="556" priority="311">
      <formula>D104="振替休工"</formula>
    </cfRule>
    <cfRule type="expression" dxfId="555" priority="312">
      <formula>D104="休工"</formula>
    </cfRule>
    <cfRule type="expression" dxfId="554" priority="313">
      <formula>D104="対象外"</formula>
    </cfRule>
  </conditionalFormatting>
  <conditionalFormatting sqref="D107:J108">
    <cfRule type="expression" dxfId="553" priority="291">
      <formula>D107="休工(年)"</formula>
    </cfRule>
    <cfRule type="expression" dxfId="552" priority="292">
      <formula>D107="休工(夏)"</formula>
    </cfRule>
  </conditionalFormatting>
  <conditionalFormatting sqref="D107:J109">
    <cfRule type="expression" dxfId="551" priority="296">
      <formula>D107="天候休工"</formula>
    </cfRule>
    <cfRule type="expression" dxfId="550" priority="297">
      <formula>D107="振替休工"</formula>
    </cfRule>
    <cfRule type="expression" dxfId="549" priority="298">
      <formula>D107="休工"</formula>
    </cfRule>
    <cfRule type="expression" dxfId="548" priority="299">
      <formula>D107="対象外"</formula>
    </cfRule>
  </conditionalFormatting>
  <conditionalFormatting sqref="D110:J111">
    <cfRule type="expression" dxfId="547" priority="277">
      <formula>D110="休工(年)"</formula>
    </cfRule>
    <cfRule type="expression" dxfId="546" priority="278">
      <formula>D110="休工(夏)"</formula>
    </cfRule>
  </conditionalFormatting>
  <conditionalFormatting sqref="D110:J112">
    <cfRule type="expression" dxfId="545" priority="282">
      <formula>D110="天候休工"</formula>
    </cfRule>
    <cfRule type="expression" dxfId="544" priority="283">
      <formula>D110="振替休工"</formula>
    </cfRule>
    <cfRule type="expression" dxfId="543" priority="284">
      <formula>D110="休工"</formula>
    </cfRule>
    <cfRule type="expression" dxfId="542" priority="285">
      <formula>D110="対象外"</formula>
    </cfRule>
  </conditionalFormatting>
  <conditionalFormatting sqref="D113:J114">
    <cfRule type="expression" dxfId="541" priority="263">
      <formula>D113="休工(年)"</formula>
    </cfRule>
    <cfRule type="expression" dxfId="540" priority="264">
      <formula>D113="休工(夏)"</formula>
    </cfRule>
  </conditionalFormatting>
  <conditionalFormatting sqref="D113:J115">
    <cfRule type="expression" dxfId="539" priority="268">
      <formula>D113="天候休工"</formula>
    </cfRule>
    <cfRule type="expression" dxfId="538" priority="269">
      <formula>D113="振替休工"</formula>
    </cfRule>
    <cfRule type="expression" dxfId="537" priority="270">
      <formula>D113="休工"</formula>
    </cfRule>
    <cfRule type="expression" dxfId="536" priority="271">
      <formula>D113="対象外"</formula>
    </cfRule>
  </conditionalFormatting>
  <conditionalFormatting sqref="D116:J117">
    <cfRule type="expression" dxfId="535" priority="249">
      <formula>D116="休工(年)"</formula>
    </cfRule>
    <cfRule type="expression" dxfId="534" priority="250">
      <formula>D116="休工(夏)"</formula>
    </cfRule>
  </conditionalFormatting>
  <conditionalFormatting sqref="D116:J118">
    <cfRule type="expression" dxfId="533" priority="254">
      <formula>D116="天候休工"</formula>
    </cfRule>
    <cfRule type="expression" dxfId="532" priority="255">
      <formula>D116="振替休工"</formula>
    </cfRule>
    <cfRule type="expression" dxfId="531" priority="256">
      <formula>D116="休工"</formula>
    </cfRule>
    <cfRule type="expression" dxfId="530" priority="257">
      <formula>D116="対象外"</formula>
    </cfRule>
  </conditionalFormatting>
  <conditionalFormatting sqref="D119:J120">
    <cfRule type="expression" dxfId="529" priority="235">
      <formula>D119="休工(年)"</formula>
    </cfRule>
    <cfRule type="expression" dxfId="528" priority="236">
      <formula>D119="休工(夏)"</formula>
    </cfRule>
  </conditionalFormatting>
  <conditionalFormatting sqref="D119:J121">
    <cfRule type="expression" dxfId="527" priority="240">
      <formula>D119="天候休工"</formula>
    </cfRule>
    <cfRule type="expression" dxfId="526" priority="241">
      <formula>D119="振替休工"</formula>
    </cfRule>
    <cfRule type="expression" dxfId="525" priority="242">
      <formula>D119="休工"</formula>
    </cfRule>
    <cfRule type="expression" dxfId="524" priority="243">
      <formula>D119="対象外"</formula>
    </cfRule>
  </conditionalFormatting>
  <conditionalFormatting sqref="D122:J123">
    <cfRule type="expression" dxfId="523" priority="221">
      <formula>D122="休工(年)"</formula>
    </cfRule>
    <cfRule type="expression" dxfId="522" priority="222">
      <formula>D122="休工(夏)"</formula>
    </cfRule>
  </conditionalFormatting>
  <conditionalFormatting sqref="D122:J124">
    <cfRule type="expression" dxfId="521" priority="226">
      <formula>D122="天候休工"</formula>
    </cfRule>
    <cfRule type="expression" dxfId="520" priority="227">
      <formula>D122="振替休工"</formula>
    </cfRule>
    <cfRule type="expression" dxfId="519" priority="228">
      <formula>D122="休工"</formula>
    </cfRule>
    <cfRule type="expression" dxfId="518" priority="229">
      <formula>D122="対象外"</formula>
    </cfRule>
  </conditionalFormatting>
  <conditionalFormatting sqref="D125:J126">
    <cfRule type="expression" dxfId="517" priority="207">
      <formula>D125="休工(年)"</formula>
    </cfRule>
    <cfRule type="expression" dxfId="516" priority="208">
      <formula>D125="休工(夏)"</formula>
    </cfRule>
  </conditionalFormatting>
  <conditionalFormatting sqref="D125:J127">
    <cfRule type="expression" dxfId="515" priority="212">
      <formula>D125="天候休工"</formula>
    </cfRule>
    <cfRule type="expression" dxfId="514" priority="213">
      <formula>D125="振替休工"</formula>
    </cfRule>
    <cfRule type="expression" dxfId="513" priority="214">
      <formula>D125="休工"</formula>
    </cfRule>
    <cfRule type="expression" dxfId="512" priority="215">
      <formula>D125="対象外"</formula>
    </cfRule>
  </conditionalFormatting>
  <conditionalFormatting sqref="D128:J129">
    <cfRule type="expression" dxfId="511" priority="193">
      <formula>D128="休工(年)"</formula>
    </cfRule>
    <cfRule type="expression" dxfId="510" priority="194">
      <formula>D128="休工(夏)"</formula>
    </cfRule>
  </conditionalFormatting>
  <conditionalFormatting sqref="D128:J130">
    <cfRule type="expression" dxfId="509" priority="198">
      <formula>D128="天候休工"</formula>
    </cfRule>
    <cfRule type="expression" dxfId="508" priority="199">
      <formula>D128="振替休工"</formula>
    </cfRule>
    <cfRule type="expression" dxfId="507" priority="200">
      <formula>D128="休工"</formula>
    </cfRule>
    <cfRule type="expression" dxfId="506" priority="201">
      <formula>D128="対象外"</formula>
    </cfRule>
  </conditionalFormatting>
  <conditionalFormatting sqref="D131:J132">
    <cfRule type="expression" dxfId="505" priority="179">
      <formula>D131="休工(年)"</formula>
    </cfRule>
    <cfRule type="expression" dxfId="504" priority="180">
      <formula>D131="休工(夏)"</formula>
    </cfRule>
  </conditionalFormatting>
  <conditionalFormatting sqref="D131:J133">
    <cfRule type="expression" dxfId="503" priority="184">
      <formula>D131="天候休工"</formula>
    </cfRule>
    <cfRule type="expression" dxfId="502" priority="185">
      <formula>D131="振替休工"</formula>
    </cfRule>
    <cfRule type="expression" dxfId="501" priority="186">
      <formula>D131="休工"</formula>
    </cfRule>
    <cfRule type="expression" dxfId="500" priority="187">
      <formula>D131="対象外"</formula>
    </cfRule>
  </conditionalFormatting>
  <conditionalFormatting sqref="D134:J135">
    <cfRule type="expression" dxfId="499" priority="165">
      <formula>D134="休工(年)"</formula>
    </cfRule>
    <cfRule type="expression" dxfId="498" priority="166">
      <formula>D134="休工(夏)"</formula>
    </cfRule>
  </conditionalFormatting>
  <conditionalFormatting sqref="D134:J136">
    <cfRule type="expression" dxfId="497" priority="170">
      <formula>D134="天候休工"</formula>
    </cfRule>
    <cfRule type="expression" dxfId="496" priority="171">
      <formula>D134="振替休工"</formula>
    </cfRule>
    <cfRule type="expression" dxfId="495" priority="172">
      <formula>D134="休工"</formula>
    </cfRule>
    <cfRule type="expression" dxfId="494" priority="173">
      <formula>D134="対象外"</formula>
    </cfRule>
  </conditionalFormatting>
  <conditionalFormatting sqref="D137:J138">
    <cfRule type="expression" dxfId="493" priority="151">
      <formula>D137="休工(年)"</formula>
    </cfRule>
    <cfRule type="expression" dxfId="492" priority="152">
      <formula>D137="休工(夏)"</formula>
    </cfRule>
  </conditionalFormatting>
  <conditionalFormatting sqref="D137:J139">
    <cfRule type="expression" dxfId="491" priority="156">
      <formula>D137="天候休工"</formula>
    </cfRule>
    <cfRule type="expression" dxfId="490" priority="157">
      <formula>D137="振替休工"</formula>
    </cfRule>
    <cfRule type="expression" dxfId="489" priority="158">
      <formula>D137="休工"</formula>
    </cfRule>
    <cfRule type="expression" dxfId="488" priority="159">
      <formula>D137="対象外"</formula>
    </cfRule>
  </conditionalFormatting>
  <conditionalFormatting sqref="D140:J141">
    <cfRule type="expression" dxfId="487" priority="137">
      <formula>D140="休工(年)"</formula>
    </cfRule>
    <cfRule type="expression" dxfId="486" priority="138">
      <formula>D140="休工(夏)"</formula>
    </cfRule>
  </conditionalFormatting>
  <conditionalFormatting sqref="D140:J142">
    <cfRule type="expression" dxfId="485" priority="142">
      <formula>D140="天候休工"</formula>
    </cfRule>
    <cfRule type="expression" dxfId="484" priority="143">
      <formula>D140="振替休工"</formula>
    </cfRule>
    <cfRule type="expression" dxfId="483" priority="144">
      <formula>D140="休工"</formula>
    </cfRule>
    <cfRule type="expression" dxfId="482" priority="145">
      <formula>D140="対象外"</formula>
    </cfRule>
  </conditionalFormatting>
  <conditionalFormatting sqref="D143:J144">
    <cfRule type="expression" dxfId="481" priority="123">
      <formula>D143="休工(年)"</formula>
    </cfRule>
    <cfRule type="expression" dxfId="480" priority="124">
      <formula>D143="休工(夏)"</formula>
    </cfRule>
  </conditionalFormatting>
  <conditionalFormatting sqref="D143:J145">
    <cfRule type="expression" dxfId="479" priority="128">
      <formula>D143="天候休工"</formula>
    </cfRule>
    <cfRule type="expression" dxfId="478" priority="129">
      <formula>D143="振替休工"</formula>
    </cfRule>
    <cfRule type="expression" dxfId="477" priority="130">
      <formula>D143="休工"</formula>
    </cfRule>
    <cfRule type="expression" dxfId="476" priority="131">
      <formula>D143="対象外"</formula>
    </cfRule>
  </conditionalFormatting>
  <conditionalFormatting sqref="D146:J147">
    <cfRule type="expression" dxfId="475" priority="109">
      <formula>D146="休工(年)"</formula>
    </cfRule>
    <cfRule type="expression" dxfId="474" priority="110">
      <formula>D146="休工(夏)"</formula>
    </cfRule>
  </conditionalFormatting>
  <conditionalFormatting sqref="D146:J148">
    <cfRule type="expression" dxfId="473" priority="114">
      <formula>D146="天候休工"</formula>
    </cfRule>
    <cfRule type="expression" dxfId="472" priority="115">
      <formula>D146="振替休工"</formula>
    </cfRule>
    <cfRule type="expression" dxfId="471" priority="116">
      <formula>D146="休工"</formula>
    </cfRule>
    <cfRule type="expression" dxfId="470" priority="117">
      <formula>D146="対象外"</formula>
    </cfRule>
  </conditionalFormatting>
  <conditionalFormatting sqref="D149:J150">
    <cfRule type="expression" dxfId="469" priority="95">
      <formula>D149="休工(年)"</formula>
    </cfRule>
    <cfRule type="expression" dxfId="468" priority="96">
      <formula>D149="休工(夏)"</formula>
    </cfRule>
  </conditionalFormatting>
  <conditionalFormatting sqref="D149:J151">
    <cfRule type="expression" dxfId="467" priority="100">
      <formula>D149="天候休工"</formula>
    </cfRule>
    <cfRule type="expression" dxfId="466" priority="101">
      <formula>D149="振替休工"</formula>
    </cfRule>
    <cfRule type="expression" dxfId="465" priority="102">
      <formula>D149="休工"</formula>
    </cfRule>
    <cfRule type="expression" dxfId="464" priority="103">
      <formula>D149="対象外"</formula>
    </cfRule>
  </conditionalFormatting>
  <conditionalFormatting sqref="D152:J153">
    <cfRule type="expression" dxfId="463" priority="81">
      <formula>D152="休工(年)"</formula>
    </cfRule>
    <cfRule type="expression" dxfId="462" priority="82">
      <formula>D152="休工(夏)"</formula>
    </cfRule>
  </conditionalFormatting>
  <conditionalFormatting sqref="D152:J154">
    <cfRule type="expression" dxfId="461" priority="86">
      <formula>D152="天候休工"</formula>
    </cfRule>
    <cfRule type="expression" dxfId="460" priority="87">
      <formula>D152="振替休工"</formula>
    </cfRule>
    <cfRule type="expression" dxfId="459" priority="88">
      <formula>D152="休工"</formula>
    </cfRule>
    <cfRule type="expression" dxfId="458" priority="89">
      <formula>D152="対象外"</formula>
    </cfRule>
  </conditionalFormatting>
  <conditionalFormatting sqref="D155:J156">
    <cfRule type="expression" dxfId="457" priority="67">
      <formula>D155="休工(年)"</formula>
    </cfRule>
    <cfRule type="expression" dxfId="456" priority="68">
      <formula>D155="休工(夏)"</formula>
    </cfRule>
  </conditionalFormatting>
  <conditionalFormatting sqref="D155:J157">
    <cfRule type="expression" dxfId="455" priority="72">
      <formula>D155="天候休工"</formula>
    </cfRule>
    <cfRule type="expression" dxfId="454" priority="73">
      <formula>D155="振替休工"</formula>
    </cfRule>
    <cfRule type="expression" dxfId="453" priority="74">
      <formula>D155="休工"</formula>
    </cfRule>
    <cfRule type="expression" dxfId="452" priority="75">
      <formula>D155="対象外"</formula>
    </cfRule>
  </conditionalFormatting>
  <conditionalFormatting sqref="D158:J159">
    <cfRule type="expression" dxfId="451" priority="53">
      <formula>D158="休工(年)"</formula>
    </cfRule>
    <cfRule type="expression" dxfId="450" priority="54">
      <formula>D158="休工(夏)"</formula>
    </cfRule>
  </conditionalFormatting>
  <conditionalFormatting sqref="D158:J160">
    <cfRule type="expression" dxfId="449" priority="58">
      <formula>D158="天候休工"</formula>
    </cfRule>
    <cfRule type="expression" dxfId="448" priority="59">
      <formula>D158="振替休工"</formula>
    </cfRule>
    <cfRule type="expression" dxfId="447" priority="60">
      <formula>D158="休工"</formula>
    </cfRule>
    <cfRule type="expression" dxfId="446" priority="61">
      <formula>D158="対象外"</formula>
    </cfRule>
  </conditionalFormatting>
  <conditionalFormatting sqref="D161:J162">
    <cfRule type="expression" dxfId="445" priority="39">
      <formula>D161="休工(年)"</formula>
    </cfRule>
    <cfRule type="expression" dxfId="444" priority="40">
      <formula>D161="休工(夏)"</formula>
    </cfRule>
  </conditionalFormatting>
  <conditionalFormatting sqref="D161:J163">
    <cfRule type="expression" dxfId="443" priority="44">
      <formula>D161="天候休工"</formula>
    </cfRule>
    <cfRule type="expression" dxfId="442" priority="45">
      <formula>D161="振替休工"</formula>
    </cfRule>
    <cfRule type="expression" dxfId="441" priority="46">
      <formula>D161="休工"</formula>
    </cfRule>
    <cfRule type="expression" dxfId="440" priority="47">
      <formula>D161="対象外"</formula>
    </cfRule>
  </conditionalFormatting>
  <conditionalFormatting sqref="D164:J165">
    <cfRule type="expression" dxfId="439" priority="25">
      <formula>D164="休工(年)"</formula>
    </cfRule>
    <cfRule type="expression" dxfId="438" priority="26">
      <formula>D164="休工(夏)"</formula>
    </cfRule>
  </conditionalFormatting>
  <conditionalFormatting sqref="D164:J166">
    <cfRule type="expression" dxfId="437" priority="30">
      <formula>D164="天候休工"</formula>
    </cfRule>
    <cfRule type="expression" dxfId="436" priority="31">
      <formula>D164="振替休工"</formula>
    </cfRule>
    <cfRule type="expression" dxfId="435" priority="32">
      <formula>D164="休工"</formula>
    </cfRule>
    <cfRule type="expression" dxfId="434" priority="33">
      <formula>D164="対象外"</formula>
    </cfRule>
  </conditionalFormatting>
  <conditionalFormatting sqref="D167:J168">
    <cfRule type="expression" dxfId="433" priority="11">
      <formula>D167="休工(年)"</formula>
    </cfRule>
    <cfRule type="expression" dxfId="432" priority="12">
      <formula>D167="休工(夏)"</formula>
    </cfRule>
    <cfRule type="expression" dxfId="431" priority="16">
      <formula>D167="天候休工"</formula>
    </cfRule>
    <cfRule type="expression" dxfId="430" priority="17">
      <formula>D167="振替休工"</formula>
    </cfRule>
    <cfRule type="expression" dxfId="429" priority="18">
      <formula>D167="休工"</formula>
    </cfRule>
    <cfRule type="expression" dxfId="428" priority="19">
      <formula>D167="対象外"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3813BE1-37D7-42D7-9F02-304BAC291566}">
            <xm:f>COUNTIF(国民の祝日!$B$7:$C$46,D13)=1</xm:f>
            <x14:dxf>
              <font>
                <color rgb="FFFF0000"/>
              </font>
            </x14:dxf>
          </x14:cfRule>
          <xm:sqref>D13:J13 D16:J16 D19:J19 D22:J22 D25:J25 D28:J28 D31:J31 D34:J34 D37:J37 D40:J40 D43:J43 D46:J46 D49:J49 D52:J52 D55:J55 D58:J58 D61:J61 D64:J64 D67:J67 D70:J70 D73:J73 D76:J76 D79:J79 D82:J82 D85:J85 D88:J88 D91:J91 D94:J94 D97:J97 D100:J100 D103:J103 D106:J106 D109:J109 D112:J112 D115:J115 D118:J118 D121:J121 D124:J124 D127:J127 D130:J130 D133:J133 D136:J136 D139:J139 D142:J142 D145:J145 D148:J148 D151:J151 D154:J154 D157:J157 D160:J160 D163:J163 D166:J166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0C6A66-DF63-41D9-95C6-36E56F907EBF}">
          <x14:formula1>
            <xm:f>リスト!$A$2:$A$16</xm:f>
          </x14:formula1>
          <xm:sqref>D14:J15 D20:J21 D23:J24 D26:J27 D29:J30 D32:J33 D35:J36 D38:J39 D41:J42 D44:J45 D47:J48 D50:J51 D53:J54 D56:J57 D59:J60 D62:J63 D65:J66 D68:J69 D71:J72 D74:J75 D77:J78 D80:J81 D83:J84 D86:J87 D89:J90 D92:J93 D95:J96 D98:J99 D101:J102 D104:J105 D107:J108 D110:J111 D113:J114 D116:J117 D119:J120 D122:J123 D125:J126 D128:J129 D164:J165 D131:J132 D134:J135 D137:J138 D140:J141 D143:J144 D146:J147 D149:J150 D152:J153 D155:J156 D158:J159 D161:J162 D167:J168 D17:J18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F1FC6-BF4B-4019-A54A-497289FF890F}">
  <sheetPr>
    <tabColor rgb="FFFFC000"/>
  </sheetPr>
  <dimension ref="B1:AO23"/>
  <sheetViews>
    <sheetView view="pageBreakPreview" zoomScaleNormal="100" zoomScaleSheetLayoutView="100" workbookViewId="0">
      <selection activeCell="D13" sqref="D13:E13"/>
    </sheetView>
  </sheetViews>
  <sheetFormatPr defaultColWidth="8.58203125" defaultRowHeight="13"/>
  <cols>
    <col min="1" max="1" width="5.58203125" style="18" customWidth="1"/>
    <col min="2" max="2" width="4.58203125" style="18" customWidth="1"/>
    <col min="3" max="3" width="9.08203125" style="18" bestFit="1" customWidth="1"/>
    <col min="4" max="4" width="11.1640625" style="18" bestFit="1" customWidth="1"/>
    <col min="5" max="5" width="8.6640625" style="18" bestFit="1" customWidth="1"/>
    <col min="6" max="31" width="2.08203125" style="18" customWidth="1"/>
    <col min="32" max="32" width="8.58203125" style="18"/>
    <col min="33" max="35" width="2.08203125" style="18" customWidth="1"/>
    <col min="36" max="16384" width="8.58203125" style="18"/>
  </cols>
  <sheetData>
    <row r="1" spans="2:41" ht="30" customHeight="1">
      <c r="B1" s="30" t="s">
        <v>0</v>
      </c>
      <c r="C1" s="30"/>
      <c r="F1" s="33"/>
      <c r="G1" s="34" t="s">
        <v>1</v>
      </c>
      <c r="O1" s="36"/>
      <c r="P1" s="34" t="s">
        <v>2</v>
      </c>
      <c r="AJ1" s="35"/>
      <c r="AL1" s="35"/>
      <c r="AM1" s="35"/>
      <c r="AN1" s="35"/>
      <c r="AO1" s="35"/>
    </row>
    <row r="2" spans="2:41" ht="13.5" thickBot="1"/>
    <row r="3" spans="2:41" ht="24" customHeight="1">
      <c r="B3" s="37" t="s">
        <v>3</v>
      </c>
      <c r="C3" s="38"/>
      <c r="D3" s="172" t="s">
        <v>4</v>
      </c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3"/>
    </row>
    <row r="4" spans="2:41" ht="24" customHeight="1">
      <c r="B4" s="39" t="s">
        <v>5</v>
      </c>
      <c r="C4" s="40"/>
      <c r="D4" s="174" t="str">
        <f>CONCATENATE(TEXT(D5,"yyy年m月D日"),"～",TEXT(D6,"yyy年m月D日"))</f>
        <v>2024年7月25日～2025年1月31日</v>
      </c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5"/>
    </row>
    <row r="5" spans="2:41" ht="24" customHeight="1">
      <c r="B5" s="41"/>
      <c r="C5" s="42" t="s">
        <v>6</v>
      </c>
      <c r="D5" s="178">
        <v>45498</v>
      </c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9"/>
    </row>
    <row r="6" spans="2:41" ht="24" customHeight="1">
      <c r="B6" s="43"/>
      <c r="C6" s="42" t="s">
        <v>7</v>
      </c>
      <c r="D6" s="178">
        <v>45688</v>
      </c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9"/>
    </row>
    <row r="7" spans="2:41" ht="24" customHeight="1">
      <c r="B7" s="44" t="s">
        <v>8</v>
      </c>
      <c r="C7" s="40"/>
      <c r="D7" s="174" t="s">
        <v>9</v>
      </c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5"/>
    </row>
    <row r="8" spans="2:41" ht="24" customHeight="1">
      <c r="B8" s="44" t="s">
        <v>10</v>
      </c>
      <c r="C8" s="45"/>
      <c r="D8" s="176" t="s">
        <v>11</v>
      </c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7"/>
    </row>
    <row r="9" spans="2:41" ht="24" customHeight="1">
      <c r="B9" s="44" t="s">
        <v>12</v>
      </c>
      <c r="C9" s="45"/>
      <c r="D9" s="176" t="s">
        <v>13</v>
      </c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7"/>
    </row>
    <row r="10" spans="2:41" ht="24" customHeight="1">
      <c r="B10" s="44" t="s">
        <v>14</v>
      </c>
      <c r="C10" s="40"/>
      <c r="D10" s="249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5"/>
    </row>
    <row r="11" spans="2:41" ht="24" customHeight="1">
      <c r="B11" s="44" t="s">
        <v>15</v>
      </c>
      <c r="C11" s="42"/>
      <c r="D11" s="178">
        <v>45498</v>
      </c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9"/>
    </row>
    <row r="12" spans="2:41" ht="24" customHeight="1">
      <c r="B12" s="44" t="s">
        <v>16</v>
      </c>
      <c r="C12" s="42"/>
      <c r="D12" s="178">
        <v>45688</v>
      </c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9"/>
    </row>
    <row r="13" spans="2:41" ht="24" customHeight="1" thickBot="1">
      <c r="B13" s="46" t="s">
        <v>17</v>
      </c>
      <c r="C13" s="47"/>
      <c r="D13" s="180" t="s">
        <v>18</v>
      </c>
      <c r="E13" s="180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9">
        <f>IF(D13="土曜日",7,IF(D13="月曜日",2,))</f>
        <v>7</v>
      </c>
      <c r="AH13" s="31"/>
    </row>
    <row r="14" spans="2:41">
      <c r="AH14" s="31"/>
    </row>
    <row r="19" spans="4:4">
      <c r="D19" s="18" t="s">
        <v>24</v>
      </c>
    </row>
    <row r="20" spans="4:4">
      <c r="D20" s="32" t="s">
        <v>25</v>
      </c>
    </row>
    <row r="21" spans="4:4">
      <c r="D21" s="32" t="s">
        <v>18</v>
      </c>
    </row>
    <row r="22" spans="4:4">
      <c r="D22" s="32" t="s">
        <v>27</v>
      </c>
    </row>
    <row r="23" spans="4:4">
      <c r="D23" s="32"/>
    </row>
  </sheetData>
  <mergeCells count="11">
    <mergeCell ref="D8:AF8"/>
    <mergeCell ref="D3:AF3"/>
    <mergeCell ref="D4:AF4"/>
    <mergeCell ref="D5:AF5"/>
    <mergeCell ref="D6:AF6"/>
    <mergeCell ref="D7:AF7"/>
    <mergeCell ref="D9:AF9"/>
    <mergeCell ref="D10:AF10"/>
    <mergeCell ref="D11:AF11"/>
    <mergeCell ref="D12:AF12"/>
    <mergeCell ref="D13:E13"/>
  </mergeCells>
  <phoneticPr fontId="2"/>
  <dataValidations count="1">
    <dataValidation type="list" allowBlank="1" showInputMessage="1" showErrorMessage="1" sqref="D13" xr:uid="{1D43C3BB-6747-4CC1-BE05-8359BCBE1F01}">
      <formula1>$D$21:$D$23</formula1>
    </dataValidation>
  </dataValidation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4F2E9-2A99-489A-923A-99327E7F09E9}">
  <sheetPr>
    <tabColor rgb="FFFFC000"/>
  </sheetPr>
  <dimension ref="B1:AA172"/>
  <sheetViews>
    <sheetView view="pageBreakPreview" zoomScaleNormal="100" zoomScaleSheetLayoutView="100" workbookViewId="0">
      <pane xSplit="2" ySplit="9" topLeftCell="D10" activePane="bottomRight" state="frozen"/>
      <selection activeCell="T1" sqref="T1:T1048576"/>
      <selection pane="topRight" activeCell="T1" sqref="T1:T1048576"/>
      <selection pane="bottomLeft" activeCell="T1" sqref="T1:T1048576"/>
      <selection pane="bottomRight" activeCell="L169" sqref="L169:N169"/>
    </sheetView>
  </sheetViews>
  <sheetFormatPr defaultColWidth="9" defaultRowHeight="12" outlineLevelCol="1"/>
  <cols>
    <col min="1" max="1" width="2.5" style="3" customWidth="1"/>
    <col min="2" max="2" width="2.5" style="3" hidden="1" customWidth="1"/>
    <col min="3" max="3" width="9" style="4"/>
    <col min="4" max="10" width="8.58203125" style="3" customWidth="1"/>
    <col min="11" max="11" width="22.6640625" style="3" customWidth="1"/>
    <col min="12" max="12" width="9.4140625" style="3" bestFit="1" customWidth="1"/>
    <col min="13" max="17" width="9.4140625" style="3" customWidth="1"/>
    <col min="18" max="18" width="2.4140625" style="3" customWidth="1"/>
    <col min="19" max="19" width="9" style="3"/>
    <col min="20" max="20" width="12.58203125" style="3" customWidth="1" outlineLevel="1"/>
    <col min="21" max="24" width="9" style="3" outlineLevel="1"/>
    <col min="25" max="16384" width="9" style="3"/>
  </cols>
  <sheetData>
    <row r="1" spans="2:27" ht="26.25" customHeight="1">
      <c r="B1" s="107"/>
      <c r="C1" s="234" t="s">
        <v>56</v>
      </c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T1" s="3" t="s">
        <v>138</v>
      </c>
    </row>
    <row r="2" spans="2:27" ht="14.25" customHeight="1">
      <c r="B2" s="107"/>
      <c r="C2" s="5"/>
      <c r="D2" s="28"/>
    </row>
    <row r="3" spans="2:27" ht="14.25" customHeight="1">
      <c r="B3" s="107"/>
      <c r="C3" s="6" t="s">
        <v>57</v>
      </c>
      <c r="D3" s="235" t="str">
        <f>入力シートSample!D3</f>
        <v>○○○○工事</v>
      </c>
      <c r="E3" s="235"/>
      <c r="F3" s="235"/>
      <c r="G3" s="235"/>
      <c r="H3" s="235"/>
      <c r="I3" s="235"/>
      <c r="J3" s="6" t="s">
        <v>58</v>
      </c>
      <c r="K3" s="235" t="str">
        <f>入力シートSample!D7</f>
        <v>週休２日工事</v>
      </c>
      <c r="L3" s="235"/>
      <c r="M3" s="235"/>
      <c r="T3" s="2" t="s">
        <v>148</v>
      </c>
      <c r="U3" s="3" t="s">
        <v>140</v>
      </c>
    </row>
    <row r="4" spans="2:27" ht="14.25" customHeight="1">
      <c r="B4" s="107"/>
      <c r="C4" s="6" t="s">
        <v>59</v>
      </c>
      <c r="D4" s="236" t="str">
        <f>入力シートSample!D4</f>
        <v>2024年7月25日～2025年1月31日</v>
      </c>
      <c r="E4" s="236"/>
      <c r="F4" s="236"/>
      <c r="G4" s="236"/>
      <c r="H4" s="236"/>
      <c r="I4" s="236"/>
      <c r="J4" s="7"/>
      <c r="T4" s="2" t="s">
        <v>149</v>
      </c>
      <c r="U4" s="3" t="s">
        <v>141</v>
      </c>
    </row>
    <row r="5" spans="2:27" ht="14.25" customHeight="1">
      <c r="B5" s="107"/>
      <c r="C5" s="6" t="s">
        <v>60</v>
      </c>
      <c r="D5" s="236" t="str">
        <f>入力シートSample!D8</f>
        <v>○○建設</v>
      </c>
      <c r="E5" s="236"/>
      <c r="F5" s="236"/>
      <c r="G5" s="236"/>
      <c r="H5" s="236"/>
      <c r="I5" s="236"/>
      <c r="J5" s="6" t="s">
        <v>61</v>
      </c>
      <c r="K5" s="235" t="str">
        <f>入力シートSample!D9</f>
        <v>○○建設事務所△△△△課</v>
      </c>
      <c r="L5" s="235"/>
      <c r="M5" s="235"/>
      <c r="T5" s="2" t="s">
        <v>150</v>
      </c>
      <c r="U5" s="3" t="s">
        <v>142</v>
      </c>
    </row>
    <row r="6" spans="2:27" ht="14.25" customHeight="1" thickBot="1">
      <c r="B6" s="107"/>
      <c r="C6" s="6"/>
      <c r="D6" s="2"/>
      <c r="E6" s="2"/>
      <c r="F6" s="2"/>
      <c r="G6" s="2"/>
      <c r="H6" s="2"/>
      <c r="I6" s="6"/>
      <c r="J6" s="2"/>
      <c r="K6" s="2"/>
      <c r="L6" s="2"/>
      <c r="T6" s="2" t="s">
        <v>151</v>
      </c>
      <c r="U6" s="3" t="s">
        <v>143</v>
      </c>
      <c r="W6" s="55"/>
      <c r="X6" s="55"/>
      <c r="Y6" s="55"/>
      <c r="Z6" s="55"/>
      <c r="AA6" s="55"/>
    </row>
    <row r="7" spans="2:27" ht="14.25" customHeight="1" thickBot="1">
      <c r="B7" s="107"/>
      <c r="D7" s="54"/>
      <c r="E7" s="4"/>
      <c r="F7" s="4"/>
      <c r="G7" s="4"/>
      <c r="H7" s="2"/>
      <c r="I7" s="6"/>
      <c r="J7" s="2"/>
      <c r="K7" s="50" t="s">
        <v>62</v>
      </c>
      <c r="L7" s="16">
        <f>入力シートSample!D11</f>
        <v>45498</v>
      </c>
      <c r="M7" s="29"/>
      <c r="T7" s="3" t="s">
        <v>153</v>
      </c>
      <c r="U7" s="55"/>
      <c r="V7" s="55"/>
      <c r="W7" s="55"/>
      <c r="X7" s="55"/>
      <c r="Y7" s="55"/>
      <c r="Z7" s="55"/>
      <c r="AA7" s="55"/>
    </row>
    <row r="8" spans="2:27" ht="11.25" customHeight="1">
      <c r="B8" s="107"/>
      <c r="C8" s="237"/>
      <c r="D8" s="239">
        <f>WEEKDAY(入力シートSample!$AF$13)</f>
        <v>7</v>
      </c>
      <c r="E8" s="239">
        <f>WEEKDAY(入力シートSample!$AF$13+1)</f>
        <v>1</v>
      </c>
      <c r="F8" s="239">
        <f>WEEKDAY(入力シートSample!$AF$13+2)</f>
        <v>2</v>
      </c>
      <c r="G8" s="239">
        <f>WEEKDAY(入力シートSample!$AF$13+3)</f>
        <v>3</v>
      </c>
      <c r="H8" s="239">
        <f>WEEKDAY(入力シートSample!$AF$13+4)</f>
        <v>4</v>
      </c>
      <c r="I8" s="239">
        <f>WEEKDAY(入力シートSample!$AF$13+5)</f>
        <v>5</v>
      </c>
      <c r="J8" s="239">
        <f>WEEKDAY(入力シートSample!$AF$13+6)</f>
        <v>6</v>
      </c>
      <c r="K8" s="201" t="s">
        <v>63</v>
      </c>
      <c r="L8" s="222" t="s">
        <v>64</v>
      </c>
      <c r="M8" s="223"/>
      <c r="N8" s="224" t="s">
        <v>65</v>
      </c>
      <c r="O8" s="222" t="s">
        <v>66</v>
      </c>
      <c r="P8" s="223"/>
      <c r="Q8" s="233"/>
      <c r="Z8" s="28"/>
      <c r="AA8" s="28"/>
    </row>
    <row r="9" spans="2:27" s="4" customFormat="1" ht="26.25" customHeight="1" thickBot="1">
      <c r="B9" s="76"/>
      <c r="C9" s="238"/>
      <c r="D9" s="240"/>
      <c r="E9" s="240"/>
      <c r="F9" s="240"/>
      <c r="G9" s="240"/>
      <c r="H9" s="240"/>
      <c r="I9" s="240"/>
      <c r="J9" s="240"/>
      <c r="K9" s="203"/>
      <c r="L9" s="9" t="s">
        <v>67</v>
      </c>
      <c r="M9" s="10" t="s">
        <v>68</v>
      </c>
      <c r="N9" s="225"/>
      <c r="O9" s="88" t="s">
        <v>69</v>
      </c>
      <c r="P9" s="89" t="s">
        <v>70</v>
      </c>
      <c r="Q9" s="11" t="s">
        <v>71</v>
      </c>
      <c r="T9" s="158"/>
      <c r="U9" s="56"/>
      <c r="V9" s="56"/>
      <c r="W9" s="56"/>
      <c r="X9" s="56"/>
      <c r="Y9" s="56"/>
      <c r="Z9" s="56"/>
      <c r="AA9" s="56"/>
    </row>
    <row r="10" spans="2:27" s="4" customFormat="1" ht="18.75" customHeight="1">
      <c r="B10" s="76"/>
      <c r="C10" s="12" t="s">
        <v>72</v>
      </c>
      <c r="D10" s="100">
        <f>IF(D8=7,$L$7-WEEKDAY($L$7),IF(D8=2,IF(WEEKDAY($L$7)&lt;=2,$L$7-WEEKDAY($L$7)-5,$L$7-WEEKDAY($L$7)+2)))</f>
        <v>45493</v>
      </c>
      <c r="E10" s="100">
        <f>D10+1</f>
        <v>45494</v>
      </c>
      <c r="F10" s="100">
        <f t="shared" ref="F10:J10" si="0">E10+1</f>
        <v>45495</v>
      </c>
      <c r="G10" s="100">
        <f t="shared" si="0"/>
        <v>45496</v>
      </c>
      <c r="H10" s="100">
        <f t="shared" si="0"/>
        <v>45497</v>
      </c>
      <c r="I10" s="100">
        <f t="shared" si="0"/>
        <v>45498</v>
      </c>
      <c r="J10" s="100">
        <f t="shared" si="0"/>
        <v>45499</v>
      </c>
      <c r="K10" s="241" t="s">
        <v>77</v>
      </c>
      <c r="L10" s="243" t="s">
        <v>74</v>
      </c>
      <c r="M10" s="246" t="s">
        <v>74</v>
      </c>
      <c r="N10" s="219"/>
      <c r="O10" s="71"/>
      <c r="P10" s="90"/>
      <c r="Q10" s="73"/>
      <c r="T10" s="2" t="s">
        <v>152</v>
      </c>
      <c r="U10" s="158"/>
      <c r="V10" s="158"/>
      <c r="W10" s="158"/>
      <c r="X10" s="158"/>
    </row>
    <row r="11" spans="2:27" s="4" customFormat="1" ht="26.25" customHeight="1">
      <c r="B11" s="76"/>
      <c r="C11" s="8" t="s">
        <v>67</v>
      </c>
      <c r="D11" s="101" t="str">
        <f t="shared" ref="D11:E11" si="1">IF(D$10=$L$7,"工事着手","")</f>
        <v/>
      </c>
      <c r="E11" s="101" t="str">
        <f t="shared" si="1"/>
        <v/>
      </c>
      <c r="F11" s="101" t="str">
        <f>IF(F$10=$L$7,"工事着手","")</f>
        <v/>
      </c>
      <c r="G11" s="101" t="str">
        <f t="shared" ref="G11:J11" si="2">IF(G$10=$L$7,"工事着手","")</f>
        <v/>
      </c>
      <c r="H11" s="101" t="str">
        <f t="shared" si="2"/>
        <v/>
      </c>
      <c r="I11" s="101" t="str">
        <f>IF(I$10=$L$7,"工事着手","")</f>
        <v>工事着手</v>
      </c>
      <c r="J11" s="101" t="str">
        <f t="shared" si="2"/>
        <v/>
      </c>
      <c r="K11" s="242"/>
      <c r="L11" s="244"/>
      <c r="M11" s="247"/>
      <c r="N11" s="220"/>
      <c r="O11" s="91"/>
      <c r="P11" s="92"/>
      <c r="Q11" s="93"/>
      <c r="T11" s="158"/>
    </row>
    <row r="12" spans="2:27" s="4" customFormat="1" ht="26.25" customHeight="1" thickBot="1">
      <c r="B12" s="76"/>
      <c r="C12" s="13" t="s">
        <v>68</v>
      </c>
      <c r="D12" s="102"/>
      <c r="E12" s="102"/>
      <c r="F12" s="102"/>
      <c r="G12" s="102"/>
      <c r="H12" s="102"/>
      <c r="I12" s="102" t="s">
        <v>78</v>
      </c>
      <c r="J12" s="102"/>
      <c r="K12" s="242"/>
      <c r="L12" s="245"/>
      <c r="M12" s="248"/>
      <c r="N12" s="221"/>
      <c r="O12" s="72"/>
      <c r="P12" s="94"/>
      <c r="Q12" s="74"/>
      <c r="T12" s="158"/>
      <c r="U12" s="4" t="s">
        <v>144</v>
      </c>
      <c r="V12" s="4" t="s">
        <v>145</v>
      </c>
      <c r="W12" s="4" t="s">
        <v>146</v>
      </c>
      <c r="X12" s="4" t="s">
        <v>147</v>
      </c>
    </row>
    <row r="13" spans="2:27" s="4" customFormat="1" ht="18.75" customHeight="1">
      <c r="B13" s="76">
        <f>COUNTIF($D14:$J24,"=工事完了")</f>
        <v>0</v>
      </c>
      <c r="C13" s="15" t="s">
        <v>75</v>
      </c>
      <c r="D13" s="103">
        <f>J10+1</f>
        <v>45500</v>
      </c>
      <c r="E13" s="103">
        <f>D13+1</f>
        <v>45501</v>
      </c>
      <c r="F13" s="103">
        <f t="shared" ref="F13:J13" si="3">E13+1</f>
        <v>45502</v>
      </c>
      <c r="G13" s="103">
        <f t="shared" si="3"/>
        <v>45503</v>
      </c>
      <c r="H13" s="103">
        <f t="shared" si="3"/>
        <v>45504</v>
      </c>
      <c r="I13" s="103">
        <f t="shared" si="3"/>
        <v>45505</v>
      </c>
      <c r="J13" s="103">
        <f t="shared" si="3"/>
        <v>45506</v>
      </c>
      <c r="K13" s="212"/>
      <c r="L13" s="195">
        <f>IF(B13&gt;0,"－",COUNTIF(D17:J17,"*休工*")+COUNTIF(D20:J20,"*休工*")+COUNTIF(D23:J23,"*休工*")+COUNTIF(D14:J14,"*休工*"))</f>
        <v>12</v>
      </c>
      <c r="M13" s="198">
        <f>IF(B13&gt;0,"－",COUNTIF(D18:J18,"*休工*")+COUNTIF(D21:J21,"*休工*")+COUNTIF(D24:J24,"*休工*")+COUNTIF(D15:J15,"*休工*"))</f>
        <v>13</v>
      </c>
      <c r="N13" s="201" t="str">
        <f>IF(B13&gt;0,"－",IF(AND(M13&gt;=L13),"達成","未達成"))</f>
        <v>達成</v>
      </c>
      <c r="O13" s="69"/>
      <c r="P13" s="87"/>
      <c r="Q13" s="70"/>
      <c r="T13" s="162" t="s">
        <v>137</v>
      </c>
      <c r="U13" s="159" t="s">
        <v>139</v>
      </c>
      <c r="V13" s="159" t="s">
        <v>134</v>
      </c>
      <c r="W13" s="159" t="s">
        <v>135</v>
      </c>
      <c r="X13" s="159" t="s">
        <v>136</v>
      </c>
    </row>
    <row r="14" spans="2:27" s="4" customFormat="1" ht="26.25" customHeight="1">
      <c r="B14" s="76"/>
      <c r="C14" s="8" t="s">
        <v>67</v>
      </c>
      <c r="D14" s="104" t="s">
        <v>79</v>
      </c>
      <c r="E14" s="104" t="s">
        <v>79</v>
      </c>
      <c r="F14" s="104"/>
      <c r="G14" s="104"/>
      <c r="H14" s="104"/>
      <c r="I14" s="104"/>
      <c r="J14" s="104"/>
      <c r="K14" s="213"/>
      <c r="L14" s="196"/>
      <c r="M14" s="199"/>
      <c r="N14" s="202"/>
      <c r="O14" s="95">
        <f>IF(B13&gt;0,"－",T14)</f>
        <v>2</v>
      </c>
      <c r="P14" s="96">
        <v>2</v>
      </c>
      <c r="Q14" s="97" t="str">
        <f>IF(P14="","",IF(O14=P14,"〇","×"))</f>
        <v>〇</v>
      </c>
      <c r="T14" s="162">
        <f>U14+V14-(W14+X14)</f>
        <v>2</v>
      </c>
      <c r="U14" s="160">
        <f>COUNTA(D13:J13)-NETWORKDAYS.INTL(D13,J13,"0000011",国民の祝日[日付])</f>
        <v>2</v>
      </c>
      <c r="V14" s="160">
        <f t="shared" ref="V14:V15" si="4">COUNTIF(D14:J14,"休工(*)")</f>
        <v>0</v>
      </c>
      <c r="W14" s="160" cm="1">
        <f t="array" ref="W14">SUM(COUNTIFS($D$8:$J$8,{1,7},D14:J14,"=休工(*)"))</f>
        <v>0</v>
      </c>
      <c r="X14" s="160" cm="1">
        <f t="array" ref="X14">SUM(COUNTIFS(D13:J13,国民の祝日[日付],D14:J14,"=休工(*)"))</f>
        <v>0</v>
      </c>
    </row>
    <row r="15" spans="2:27" s="4" customFormat="1" ht="26.25" customHeight="1" thickBot="1">
      <c r="B15" s="76"/>
      <c r="C15" s="14" t="s">
        <v>68</v>
      </c>
      <c r="D15" s="105" t="s">
        <v>79</v>
      </c>
      <c r="E15" s="105" t="s">
        <v>79</v>
      </c>
      <c r="F15" s="105"/>
      <c r="G15" s="105"/>
      <c r="H15" s="105"/>
      <c r="I15" s="105"/>
      <c r="J15" s="105"/>
      <c r="K15" s="214"/>
      <c r="L15" s="196"/>
      <c r="M15" s="199"/>
      <c r="N15" s="202"/>
      <c r="O15" s="14">
        <f>IF(B13&gt;0,"－",T15)</f>
        <v>2</v>
      </c>
      <c r="P15" s="98">
        <v>2</v>
      </c>
      <c r="Q15" s="99" t="str">
        <f>IF(P15="","",IF(O15=P15,"〇","×"))</f>
        <v>〇</v>
      </c>
      <c r="T15" s="162">
        <f>U15+V15-(W15+X15)</f>
        <v>2</v>
      </c>
      <c r="U15" s="160">
        <f>COUNTA(D13:J13)-NETWORKDAYS.INTL(D13,J13,"0000011",国民の祝日[日付])</f>
        <v>2</v>
      </c>
      <c r="V15" s="160">
        <f t="shared" si="4"/>
        <v>0</v>
      </c>
      <c r="W15" s="160" cm="1">
        <f t="array" ref="W15">SUM(COUNTIFS($D$8:$J$8,{1,7},D15:J15,"=休工(*)"))</f>
        <v>0</v>
      </c>
      <c r="X15" s="160" cm="1">
        <f t="array" ref="X15">SUM(COUNTIFS(D13:J13,国民の祝日[日付],D15:J15,"=休工(*)"))</f>
        <v>0</v>
      </c>
    </row>
    <row r="16" spans="2:27" s="4" customFormat="1" ht="18.75" customHeight="1">
      <c r="B16" s="76">
        <f>B13</f>
        <v>0</v>
      </c>
      <c r="C16" s="15" t="s">
        <v>75</v>
      </c>
      <c r="D16" s="103">
        <f>J13+1</f>
        <v>45507</v>
      </c>
      <c r="E16" s="103">
        <f>D16+1</f>
        <v>45508</v>
      </c>
      <c r="F16" s="103">
        <f t="shared" ref="F16:J16" si="5">E16+1</f>
        <v>45509</v>
      </c>
      <c r="G16" s="103">
        <f t="shared" si="5"/>
        <v>45510</v>
      </c>
      <c r="H16" s="103">
        <f t="shared" si="5"/>
        <v>45511</v>
      </c>
      <c r="I16" s="103">
        <f t="shared" si="5"/>
        <v>45512</v>
      </c>
      <c r="J16" s="103">
        <f t="shared" si="5"/>
        <v>45513</v>
      </c>
      <c r="K16" s="202"/>
      <c r="L16" s="196"/>
      <c r="M16" s="199"/>
      <c r="N16" s="202"/>
      <c r="O16" s="69"/>
      <c r="P16" s="87"/>
      <c r="Q16" s="70"/>
      <c r="T16" s="162" t="s">
        <v>137</v>
      </c>
      <c r="U16" s="159" t="s">
        <v>139</v>
      </c>
      <c r="V16" s="159" t="s">
        <v>134</v>
      </c>
      <c r="W16" s="159" t="s">
        <v>135</v>
      </c>
      <c r="X16" s="159" t="s">
        <v>136</v>
      </c>
      <c r="Y16" s="55"/>
      <c r="Z16" s="55"/>
      <c r="AA16" s="55"/>
    </row>
    <row r="17" spans="2:27" s="4" customFormat="1" ht="26.25" customHeight="1">
      <c r="B17" s="76"/>
      <c r="C17" s="8" t="s">
        <v>67</v>
      </c>
      <c r="D17" s="104" t="s">
        <v>79</v>
      </c>
      <c r="E17" s="104" t="s">
        <v>79</v>
      </c>
      <c r="F17" s="104"/>
      <c r="G17" s="104"/>
      <c r="H17" s="104"/>
      <c r="I17" s="104"/>
      <c r="J17" s="104"/>
      <c r="K17" s="202"/>
      <c r="L17" s="196"/>
      <c r="M17" s="199"/>
      <c r="N17" s="202"/>
      <c r="O17" s="95">
        <f>IF(B16&gt;0,"－",T17)</f>
        <v>2</v>
      </c>
      <c r="P17" s="96">
        <v>2</v>
      </c>
      <c r="Q17" s="97" t="str">
        <f t="shared" ref="Q17:Q18" si="6">IF(P17="","",IF(O17=P17,"〇","×"))</f>
        <v>〇</v>
      </c>
      <c r="T17" s="162">
        <f t="shared" ref="T17:T18" si="7">U17+V17-(W17+X17)</f>
        <v>2</v>
      </c>
      <c r="U17" s="160">
        <f>COUNTA(D16:J16)-NETWORKDAYS.INTL(D16,J16,"0000011",国民の祝日[日付])</f>
        <v>2</v>
      </c>
      <c r="V17" s="160">
        <f t="shared" ref="V17:V18" si="8">COUNTIF(D17:J17,"休工(*)")</f>
        <v>0</v>
      </c>
      <c r="W17" s="160" cm="1">
        <f t="array" ref="W17">SUM(COUNTIFS($D$8:$J$8,{1,7},D17:J17,"=休工(*)"))</f>
        <v>0</v>
      </c>
      <c r="X17" s="160" cm="1">
        <f t="array" ref="X17">SUM(COUNTIFS(D16:J16,国民の祝日[日付],D17:J17,"=休工(*)"))</f>
        <v>0</v>
      </c>
      <c r="Y17" s="55"/>
      <c r="Z17" s="55"/>
      <c r="AA17" s="55"/>
    </row>
    <row r="18" spans="2:27" s="4" customFormat="1" ht="26.25" customHeight="1" thickBot="1">
      <c r="B18" s="76"/>
      <c r="C18" s="14" t="s">
        <v>68</v>
      </c>
      <c r="D18" s="105" t="s">
        <v>79</v>
      </c>
      <c r="E18" s="105" t="s">
        <v>79</v>
      </c>
      <c r="F18" s="105"/>
      <c r="G18" s="105"/>
      <c r="H18" s="105"/>
      <c r="I18" s="105"/>
      <c r="J18" s="105" t="s">
        <v>80</v>
      </c>
      <c r="K18" s="203"/>
      <c r="L18" s="196"/>
      <c r="M18" s="199"/>
      <c r="N18" s="202"/>
      <c r="O18" s="14">
        <f t="shared" ref="O18" si="9">IF(B16&gt;0,"－",T18)</f>
        <v>2</v>
      </c>
      <c r="P18" s="98">
        <v>2</v>
      </c>
      <c r="Q18" s="99" t="str">
        <f t="shared" si="6"/>
        <v>〇</v>
      </c>
      <c r="T18" s="162">
        <f t="shared" si="7"/>
        <v>2</v>
      </c>
      <c r="U18" s="160">
        <f>COUNTA(D16:J16)-NETWORKDAYS.INTL(D16,J16,"0000011",国民の祝日[日付])</f>
        <v>2</v>
      </c>
      <c r="V18" s="160">
        <f t="shared" si="8"/>
        <v>0</v>
      </c>
      <c r="W18" s="160" cm="1">
        <f t="array" ref="W18">SUM(COUNTIFS($D$8:$J$8,{1,7},D18:J18,"=休工(*)"))</f>
        <v>0</v>
      </c>
      <c r="X18" s="160" cm="1">
        <f t="array" ref="X18">SUM(COUNTIFS(D16:J16,国民の祝日[日付],D18:J18,"=休工(*)"))</f>
        <v>0</v>
      </c>
    </row>
    <row r="19" spans="2:27" s="4" customFormat="1" ht="18.75" customHeight="1">
      <c r="B19" s="76">
        <f>B13</f>
        <v>0</v>
      </c>
      <c r="C19" s="15" t="s">
        <v>75</v>
      </c>
      <c r="D19" s="103">
        <f>J16+1</f>
        <v>45514</v>
      </c>
      <c r="E19" s="103">
        <f>D19+1</f>
        <v>45515</v>
      </c>
      <c r="F19" s="103">
        <f t="shared" ref="F19:J19" si="10">E19+1</f>
        <v>45516</v>
      </c>
      <c r="G19" s="103">
        <f t="shared" si="10"/>
        <v>45517</v>
      </c>
      <c r="H19" s="103">
        <f t="shared" si="10"/>
        <v>45518</v>
      </c>
      <c r="I19" s="103">
        <f t="shared" si="10"/>
        <v>45519</v>
      </c>
      <c r="J19" s="103">
        <f t="shared" si="10"/>
        <v>45520</v>
      </c>
      <c r="K19" s="201" t="s">
        <v>81</v>
      </c>
      <c r="L19" s="196"/>
      <c r="M19" s="199"/>
      <c r="N19" s="202"/>
      <c r="O19" s="69"/>
      <c r="P19" s="87"/>
      <c r="Q19" s="70"/>
      <c r="T19" s="162" t="s">
        <v>137</v>
      </c>
      <c r="U19" s="159" t="s">
        <v>139</v>
      </c>
      <c r="V19" s="159" t="s">
        <v>134</v>
      </c>
      <c r="W19" s="159" t="s">
        <v>135</v>
      </c>
      <c r="X19" s="159" t="s">
        <v>136</v>
      </c>
      <c r="Y19" s="56"/>
      <c r="Z19" s="56"/>
      <c r="AA19" s="56"/>
    </row>
    <row r="20" spans="2:27" s="4" customFormat="1" ht="26.25" customHeight="1">
      <c r="B20" s="76"/>
      <c r="C20" s="8" t="s">
        <v>67</v>
      </c>
      <c r="D20" s="104" t="s">
        <v>79</v>
      </c>
      <c r="E20" s="104" t="s">
        <v>79</v>
      </c>
      <c r="F20" s="104" t="s">
        <v>79</v>
      </c>
      <c r="G20" s="104"/>
      <c r="H20" s="104" t="s">
        <v>82</v>
      </c>
      <c r="I20" s="104" t="s">
        <v>82</v>
      </c>
      <c r="J20" s="104" t="s">
        <v>82</v>
      </c>
      <c r="K20" s="202"/>
      <c r="L20" s="196"/>
      <c r="M20" s="199"/>
      <c r="N20" s="202"/>
      <c r="O20" s="95">
        <f t="shared" ref="O20" si="11">IF(B19&gt;0,"－",T20)</f>
        <v>6</v>
      </c>
      <c r="P20" s="96">
        <v>6</v>
      </c>
      <c r="Q20" s="97" t="str">
        <f t="shared" ref="Q20:Q21" si="12">IF(P20="","",IF(O20=P20,"〇","×"))</f>
        <v>〇</v>
      </c>
      <c r="T20" s="162">
        <f t="shared" ref="T20:T21" si="13">U20+V20-(W20+X20)</f>
        <v>6</v>
      </c>
      <c r="U20" s="160">
        <f>COUNTA(D19:J19)-NETWORKDAYS.INTL(D19,J19,"0000011",国民の祝日[日付])</f>
        <v>3</v>
      </c>
      <c r="V20" s="160">
        <f>COUNTIF(D20:J20,"休工(*)")</f>
        <v>3</v>
      </c>
      <c r="W20" s="160" cm="1">
        <f t="array" ref="W20">SUM(COUNTIFS($D$8:$J$8,{1,7},D20:J20,"=休工(*)"))</f>
        <v>0</v>
      </c>
      <c r="X20" s="160" cm="1">
        <f t="array" ref="X20">SUM(COUNTIFS(D19:J19,国民の祝日[日付],D20:J20,"=休工(*)"))</f>
        <v>0</v>
      </c>
    </row>
    <row r="21" spans="2:27" s="4" customFormat="1" ht="26.25" customHeight="1" thickBot="1">
      <c r="B21" s="76"/>
      <c r="C21" s="14" t="s">
        <v>68</v>
      </c>
      <c r="D21" s="105" t="s">
        <v>79</v>
      </c>
      <c r="E21" s="105" t="s">
        <v>79</v>
      </c>
      <c r="F21" s="105" t="s">
        <v>79</v>
      </c>
      <c r="G21" s="105"/>
      <c r="H21" s="105" t="s">
        <v>82</v>
      </c>
      <c r="I21" s="105" t="s">
        <v>82</v>
      </c>
      <c r="J21" s="105" t="s">
        <v>82</v>
      </c>
      <c r="K21" s="203"/>
      <c r="L21" s="196"/>
      <c r="M21" s="199"/>
      <c r="N21" s="202"/>
      <c r="O21" s="14">
        <f t="shared" ref="O21" si="14">IF(B19&gt;0,"－",T21)</f>
        <v>6</v>
      </c>
      <c r="P21" s="98">
        <v>6</v>
      </c>
      <c r="Q21" s="99" t="str">
        <f t="shared" si="12"/>
        <v>〇</v>
      </c>
      <c r="T21" s="162">
        <f t="shared" si="13"/>
        <v>6</v>
      </c>
      <c r="U21" s="160">
        <f>COUNTA(D19:J19)-NETWORKDAYS.INTL(D19,J19,"0000011",国民の祝日[日付])</f>
        <v>3</v>
      </c>
      <c r="V21" s="160">
        <f>COUNTIF(D21:J21,"休工(*)")</f>
        <v>3</v>
      </c>
      <c r="W21" s="160" cm="1">
        <f t="array" ref="W21">SUM(COUNTIFS($D$8:$J$8,{1,7},D21:J21,"=休工(*)"))</f>
        <v>0</v>
      </c>
      <c r="X21" s="160" cm="1">
        <f t="array" ref="X21">SUM(COUNTIFS(D19:J19,国民の祝日[日付],D21:J21,"=休工(*)"))</f>
        <v>0</v>
      </c>
    </row>
    <row r="22" spans="2:27" s="4" customFormat="1" ht="18.75" customHeight="1">
      <c r="B22" s="76">
        <f>B13</f>
        <v>0</v>
      </c>
      <c r="C22" s="15" t="s">
        <v>75</v>
      </c>
      <c r="D22" s="103">
        <f>J19+1</f>
        <v>45521</v>
      </c>
      <c r="E22" s="103">
        <f>D22+1</f>
        <v>45522</v>
      </c>
      <c r="F22" s="103">
        <f t="shared" ref="F22:J22" si="15">E22+1</f>
        <v>45523</v>
      </c>
      <c r="G22" s="103">
        <f t="shared" si="15"/>
        <v>45524</v>
      </c>
      <c r="H22" s="103">
        <f t="shared" si="15"/>
        <v>45525</v>
      </c>
      <c r="I22" s="103">
        <f t="shared" si="15"/>
        <v>45526</v>
      </c>
      <c r="J22" s="103">
        <f t="shared" si="15"/>
        <v>45527</v>
      </c>
      <c r="K22" s="201"/>
      <c r="L22" s="196"/>
      <c r="M22" s="199"/>
      <c r="N22" s="202"/>
      <c r="O22" s="69"/>
      <c r="P22" s="87"/>
      <c r="Q22" s="70"/>
      <c r="T22" s="162" t="s">
        <v>137</v>
      </c>
      <c r="U22" s="159" t="s">
        <v>139</v>
      </c>
      <c r="V22" s="159" t="s">
        <v>134</v>
      </c>
      <c r="W22" s="159" t="s">
        <v>135</v>
      </c>
      <c r="X22" s="159" t="s">
        <v>136</v>
      </c>
    </row>
    <row r="23" spans="2:27" s="4" customFormat="1" ht="26.25" customHeight="1">
      <c r="B23" s="76"/>
      <c r="C23" s="8" t="s">
        <v>67</v>
      </c>
      <c r="D23" s="104" t="s">
        <v>79</v>
      </c>
      <c r="E23" s="104" t="s">
        <v>79</v>
      </c>
      <c r="F23" s="104"/>
      <c r="G23" s="104"/>
      <c r="H23" s="104"/>
      <c r="I23" s="104"/>
      <c r="J23" s="104"/>
      <c r="K23" s="202"/>
      <c r="L23" s="196"/>
      <c r="M23" s="199"/>
      <c r="N23" s="202"/>
      <c r="O23" s="95">
        <f t="shared" ref="O23" si="16">IF(B22&gt;0,"－",T23)</f>
        <v>2</v>
      </c>
      <c r="P23" s="96">
        <v>2</v>
      </c>
      <c r="Q23" s="97" t="str">
        <f t="shared" ref="Q23:Q24" si="17">IF(P23="","",IF(O23=P23,"〇","×"))</f>
        <v>〇</v>
      </c>
      <c r="T23" s="162">
        <f t="shared" ref="T23:T24" si="18">U23+V23-(W23+X23)</f>
        <v>2</v>
      </c>
      <c r="U23" s="160">
        <f>COUNTA(D22:J22)-NETWORKDAYS.INTL(D22,J22,"0000011",国民の祝日[日付])</f>
        <v>2</v>
      </c>
      <c r="V23" s="160">
        <f t="shared" ref="V23:V24" si="19">COUNTIF(D23:J23,"休工(*)")</f>
        <v>0</v>
      </c>
      <c r="W23" s="160" cm="1">
        <f t="array" ref="W23">SUM(COUNTIFS($D$8:$J$8,{1,7},D23:J23,"=休工(*)"))</f>
        <v>0</v>
      </c>
      <c r="X23" s="160" cm="1">
        <f t="array" ref="X23">SUM(COUNTIFS(D22:J22,国民の祝日[日付],D23:J23,"=休工(*)"))</f>
        <v>0</v>
      </c>
    </row>
    <row r="24" spans="2:27" s="4" customFormat="1" ht="26.25" customHeight="1" thickBot="1">
      <c r="B24" s="76"/>
      <c r="C24" s="14" t="s">
        <v>68</v>
      </c>
      <c r="D24" s="105" t="s">
        <v>79</v>
      </c>
      <c r="E24" s="105" t="s">
        <v>79</v>
      </c>
      <c r="F24" s="105"/>
      <c r="G24" s="105"/>
      <c r="H24" s="105"/>
      <c r="I24" s="105"/>
      <c r="J24" s="105"/>
      <c r="K24" s="203"/>
      <c r="L24" s="197"/>
      <c r="M24" s="200"/>
      <c r="N24" s="203"/>
      <c r="O24" s="14">
        <f t="shared" ref="O24" si="20">IF(B22&gt;0,"－",T24)</f>
        <v>2</v>
      </c>
      <c r="P24" s="98">
        <v>2</v>
      </c>
      <c r="Q24" s="99" t="str">
        <f t="shared" si="17"/>
        <v>〇</v>
      </c>
      <c r="T24" s="162">
        <f t="shared" si="18"/>
        <v>2</v>
      </c>
      <c r="U24" s="160">
        <f>COUNTA(D22:J22)-NETWORKDAYS.INTL(D22,J22,"0000011",国民の祝日[日付])</f>
        <v>2</v>
      </c>
      <c r="V24" s="160">
        <f t="shared" si="19"/>
        <v>0</v>
      </c>
      <c r="W24" s="160" cm="1">
        <f t="array" ref="W24">SUM(COUNTIFS($D$8:$J$8,{1,7},D24:J24,"=休工(*)"))</f>
        <v>0</v>
      </c>
      <c r="X24" s="160" cm="1">
        <f t="array" ref="X24">SUM(COUNTIFS(D22:J22,国民の祝日[日付],D24:J24,"=休工(*)"))</f>
        <v>0</v>
      </c>
    </row>
    <row r="25" spans="2:27" s="4" customFormat="1" ht="18.75" customHeight="1">
      <c r="B25" s="76">
        <f>IF(B13=0,COUNTIF($D26:$J36,"=工事完了"),1)</f>
        <v>0</v>
      </c>
      <c r="C25" s="15" t="s">
        <v>75</v>
      </c>
      <c r="D25" s="103">
        <f>J22+1</f>
        <v>45528</v>
      </c>
      <c r="E25" s="103">
        <f>D25+1</f>
        <v>45529</v>
      </c>
      <c r="F25" s="103">
        <f t="shared" ref="F25:J25" si="21">E25+1</f>
        <v>45530</v>
      </c>
      <c r="G25" s="103">
        <f t="shared" si="21"/>
        <v>45531</v>
      </c>
      <c r="H25" s="103">
        <f t="shared" si="21"/>
        <v>45532</v>
      </c>
      <c r="I25" s="103">
        <f t="shared" si="21"/>
        <v>45533</v>
      </c>
      <c r="J25" s="103">
        <f t="shared" si="21"/>
        <v>45534</v>
      </c>
      <c r="K25" s="201"/>
      <c r="L25" s="195">
        <f t="shared" ref="L25" si="22">IF(B25&gt;0,"－",COUNTIF(D29:J29,"*休工*")+COUNTIF(D32:J32,"*休工*")+COUNTIF(D35:J35,"*休工*")+COUNTIF(D26:J26,"*休工*"))</f>
        <v>9</v>
      </c>
      <c r="M25" s="198">
        <f>IF(B25&gt;0,"－",COUNTIF(D30:J30,"*休工*")+COUNTIF(D33:J33,"*休工*")+COUNTIF(D36:J36,"*休工*")+COUNTIF(D27:J27,"*休工*"))</f>
        <v>9</v>
      </c>
      <c r="N25" s="201" t="str">
        <f t="shared" ref="N25" si="23">IF(B25&gt;0,"－",IF(AND(M25&gt;=L25),"達成","未達成"))</f>
        <v>達成</v>
      </c>
      <c r="O25" s="69"/>
      <c r="P25" s="87"/>
      <c r="Q25" s="70"/>
      <c r="T25" s="162" t="s">
        <v>137</v>
      </c>
      <c r="U25" s="159" t="s">
        <v>139</v>
      </c>
      <c r="V25" s="159" t="s">
        <v>134</v>
      </c>
      <c r="W25" s="159" t="s">
        <v>135</v>
      </c>
      <c r="X25" s="159" t="s">
        <v>136</v>
      </c>
    </row>
    <row r="26" spans="2:27" s="4" customFormat="1" ht="26.25" customHeight="1">
      <c r="B26" s="76"/>
      <c r="C26" s="8" t="s">
        <v>67</v>
      </c>
      <c r="D26" s="104" t="s">
        <v>79</v>
      </c>
      <c r="E26" s="104" t="s">
        <v>79</v>
      </c>
      <c r="F26" s="104"/>
      <c r="G26" s="104"/>
      <c r="H26" s="104"/>
      <c r="I26" s="104"/>
      <c r="J26" s="104"/>
      <c r="K26" s="202"/>
      <c r="L26" s="196"/>
      <c r="M26" s="199"/>
      <c r="N26" s="202"/>
      <c r="O26" s="95">
        <f t="shared" ref="O26" si="24">IF(B25&gt;0,"－",T26)</f>
        <v>2</v>
      </c>
      <c r="P26" s="96">
        <v>2</v>
      </c>
      <c r="Q26" s="97" t="str">
        <f t="shared" ref="Q26" si="25">IF(P26="","",IF(O26=P26,"〇","×"))</f>
        <v>〇</v>
      </c>
      <c r="T26" s="162">
        <f t="shared" ref="T26:T27" si="26">U26+V26-(W26+X26)</f>
        <v>2</v>
      </c>
      <c r="U26" s="160">
        <f>COUNTA(D25:J25)-NETWORKDAYS.INTL(D25,J25,"0000011",国民の祝日[日付])</f>
        <v>2</v>
      </c>
      <c r="V26" s="160">
        <f t="shared" ref="V26:V27" si="27">COUNTIF(D26:J26,"休工(*)")</f>
        <v>0</v>
      </c>
      <c r="W26" s="160" cm="1">
        <f t="array" ref="W26">SUM(COUNTIFS($D$8:$J$8,{1,7},D26:J26,"=休工(*)"))</f>
        <v>0</v>
      </c>
      <c r="X26" s="160" cm="1">
        <f t="array" ref="X26">SUM(COUNTIFS(D25:J25,国民の祝日[日付],D26:J26,"=休工(*)"))</f>
        <v>0</v>
      </c>
    </row>
    <row r="27" spans="2:27" s="4" customFormat="1" ht="26.25" customHeight="1" thickBot="1">
      <c r="B27" s="76"/>
      <c r="C27" s="14" t="s">
        <v>68</v>
      </c>
      <c r="D27" s="105"/>
      <c r="E27" s="105" t="s">
        <v>79</v>
      </c>
      <c r="F27" s="105"/>
      <c r="G27" s="105"/>
      <c r="H27" s="105"/>
      <c r="I27" s="105"/>
      <c r="J27" s="105"/>
      <c r="K27" s="203"/>
      <c r="L27" s="196"/>
      <c r="M27" s="199"/>
      <c r="N27" s="202"/>
      <c r="O27" s="14">
        <f t="shared" ref="O27" si="28">IF(B25&gt;0,"－",T27)</f>
        <v>2</v>
      </c>
      <c r="P27" s="123">
        <v>1</v>
      </c>
      <c r="Q27" s="124" t="str">
        <f>IF(P27="","",IF(O27=P27,"〇","×"))</f>
        <v>×</v>
      </c>
      <c r="T27" s="162">
        <f t="shared" si="26"/>
        <v>2</v>
      </c>
      <c r="U27" s="160">
        <f>COUNTA(D25:J25)-NETWORKDAYS.INTL(D25,J25,"0000011",国民の祝日[日付])</f>
        <v>2</v>
      </c>
      <c r="V27" s="160">
        <f t="shared" si="27"/>
        <v>0</v>
      </c>
      <c r="W27" s="160" cm="1">
        <f t="array" ref="W27">SUM(COUNTIFS($D$8:$J$8,{1,7},D27:J27,"=休工(*)"))</f>
        <v>0</v>
      </c>
      <c r="X27" s="160" cm="1">
        <f t="array" ref="X27">SUM(COUNTIFS(D25:J25,国民の祝日[日付],D27:J27,"=休工(*)"))</f>
        <v>0</v>
      </c>
    </row>
    <row r="28" spans="2:27" s="4" customFormat="1" ht="18.75" customHeight="1">
      <c r="B28" s="76">
        <f>B25</f>
        <v>0</v>
      </c>
      <c r="C28" s="15" t="s">
        <v>75</v>
      </c>
      <c r="D28" s="103">
        <f>J25+1</f>
        <v>45535</v>
      </c>
      <c r="E28" s="103">
        <f>D28+1</f>
        <v>45536</v>
      </c>
      <c r="F28" s="103">
        <f t="shared" ref="F28:J28" si="29">E28+1</f>
        <v>45537</v>
      </c>
      <c r="G28" s="103">
        <f t="shared" si="29"/>
        <v>45538</v>
      </c>
      <c r="H28" s="103">
        <f t="shared" si="29"/>
        <v>45539</v>
      </c>
      <c r="I28" s="103">
        <f t="shared" si="29"/>
        <v>45540</v>
      </c>
      <c r="J28" s="103">
        <f t="shared" si="29"/>
        <v>45541</v>
      </c>
      <c r="K28" s="201"/>
      <c r="L28" s="196"/>
      <c r="M28" s="199"/>
      <c r="N28" s="202"/>
      <c r="O28" s="69"/>
      <c r="P28" s="87"/>
      <c r="Q28" s="70"/>
      <c r="T28" s="162" t="s">
        <v>137</v>
      </c>
      <c r="U28" s="159" t="s">
        <v>139</v>
      </c>
      <c r="V28" s="159" t="s">
        <v>134</v>
      </c>
      <c r="W28" s="159" t="s">
        <v>135</v>
      </c>
      <c r="X28" s="159" t="s">
        <v>136</v>
      </c>
    </row>
    <row r="29" spans="2:27" s="4" customFormat="1" ht="26.25" customHeight="1">
      <c r="B29" s="76"/>
      <c r="C29" s="8" t="s">
        <v>67</v>
      </c>
      <c r="D29" s="104" t="s">
        <v>79</v>
      </c>
      <c r="E29" s="104" t="s">
        <v>79</v>
      </c>
      <c r="F29" s="104"/>
      <c r="G29" s="104"/>
      <c r="H29" s="104"/>
      <c r="I29" s="104"/>
      <c r="J29" s="104"/>
      <c r="K29" s="202"/>
      <c r="L29" s="196"/>
      <c r="M29" s="199"/>
      <c r="N29" s="202"/>
      <c r="O29" s="95">
        <f t="shared" ref="O29" si="30">IF(B28&gt;0,"－",T29)</f>
        <v>2</v>
      </c>
      <c r="P29" s="96">
        <v>2</v>
      </c>
      <c r="Q29" s="97" t="str">
        <f t="shared" ref="Q29" si="31">IF(P29="","",IF(O29=P29,"〇","×"))</f>
        <v>〇</v>
      </c>
      <c r="T29" s="162">
        <f t="shared" ref="T29:T30" si="32">U29+V29-(W29+X29)</f>
        <v>2</v>
      </c>
      <c r="U29" s="160">
        <f>COUNTA(D28:J28)-NETWORKDAYS.INTL(D28,J28,"0000011",国民の祝日[日付])</f>
        <v>2</v>
      </c>
      <c r="V29" s="160">
        <f t="shared" ref="V29:V30" si="33">COUNTIF(D29:J29,"休工(*)")</f>
        <v>0</v>
      </c>
      <c r="W29" s="160" cm="1">
        <f t="array" ref="W29">SUM(COUNTIFS($D$8:$J$8,{1,7},D29:J29,"=休工(*)"))</f>
        <v>0</v>
      </c>
      <c r="X29" s="160" cm="1">
        <f t="array" ref="X29">SUM(COUNTIFS(D28:J28,国民の祝日[日付],D29:J29,"=休工(*)"))</f>
        <v>0</v>
      </c>
    </row>
    <row r="30" spans="2:27" s="4" customFormat="1" ht="26.25" customHeight="1" thickBot="1">
      <c r="B30" s="76"/>
      <c r="C30" s="14" t="s">
        <v>68</v>
      </c>
      <c r="D30" s="105" t="s">
        <v>79</v>
      </c>
      <c r="E30" s="105" t="s">
        <v>79</v>
      </c>
      <c r="F30" s="105" t="s">
        <v>83</v>
      </c>
      <c r="G30" s="105"/>
      <c r="H30" s="105"/>
      <c r="I30" s="105"/>
      <c r="J30" s="105"/>
      <c r="K30" s="203"/>
      <c r="L30" s="196"/>
      <c r="M30" s="199"/>
      <c r="N30" s="202"/>
      <c r="O30" s="14">
        <f t="shared" ref="O30:O90" si="34">IF(B28&gt;0,"－",T30)</f>
        <v>2</v>
      </c>
      <c r="P30" s="98">
        <v>2</v>
      </c>
      <c r="Q30" s="99" t="str">
        <f>IF(P30="","",IF(O30=P30,"〇","×"))</f>
        <v>〇</v>
      </c>
      <c r="T30" s="162">
        <f t="shared" si="32"/>
        <v>2</v>
      </c>
      <c r="U30" s="160">
        <f>COUNTA(D28:J28)-NETWORKDAYS.INTL(D28,J28,"0000011",国民の祝日[日付])</f>
        <v>2</v>
      </c>
      <c r="V30" s="160">
        <f t="shared" si="33"/>
        <v>0</v>
      </c>
      <c r="W30" s="160" cm="1">
        <f t="array" ref="W30">SUM(COUNTIFS($D$8:$J$8,{1,7},D30:J30,"=休工(*)"))</f>
        <v>0</v>
      </c>
      <c r="X30" s="160" cm="1">
        <f t="array" ref="X30">SUM(COUNTIFS(D28:J28,国民の祝日[日付],D30:J30,"=休工(*)"))</f>
        <v>0</v>
      </c>
    </row>
    <row r="31" spans="2:27" s="4" customFormat="1" ht="18.75" customHeight="1">
      <c r="B31" s="76">
        <f>B25</f>
        <v>0</v>
      </c>
      <c r="C31" s="15" t="s">
        <v>75</v>
      </c>
      <c r="D31" s="103">
        <f>J28+1</f>
        <v>45542</v>
      </c>
      <c r="E31" s="103">
        <f>D31+1</f>
        <v>45543</v>
      </c>
      <c r="F31" s="103">
        <f t="shared" ref="F31:J31" si="35">E31+1</f>
        <v>45544</v>
      </c>
      <c r="G31" s="103">
        <f t="shared" si="35"/>
        <v>45545</v>
      </c>
      <c r="H31" s="103">
        <f t="shared" si="35"/>
        <v>45546</v>
      </c>
      <c r="I31" s="103">
        <f t="shared" si="35"/>
        <v>45547</v>
      </c>
      <c r="J31" s="103">
        <f t="shared" si="35"/>
        <v>45548</v>
      </c>
      <c r="K31" s="201"/>
      <c r="L31" s="196"/>
      <c r="M31" s="199"/>
      <c r="N31" s="202"/>
      <c r="O31" s="69"/>
      <c r="P31" s="87"/>
      <c r="Q31" s="70"/>
      <c r="T31" s="162" t="s">
        <v>137</v>
      </c>
      <c r="U31" s="159" t="s">
        <v>139</v>
      </c>
      <c r="V31" s="159" t="s">
        <v>134</v>
      </c>
      <c r="W31" s="159" t="s">
        <v>135</v>
      </c>
      <c r="X31" s="159" t="s">
        <v>136</v>
      </c>
    </row>
    <row r="32" spans="2:27" s="4" customFormat="1" ht="26.25" customHeight="1">
      <c r="B32" s="76"/>
      <c r="C32" s="8" t="s">
        <v>67</v>
      </c>
      <c r="D32" s="104" t="s">
        <v>79</v>
      </c>
      <c r="E32" s="104" t="s">
        <v>79</v>
      </c>
      <c r="F32" s="104"/>
      <c r="G32" s="104"/>
      <c r="H32" s="104"/>
      <c r="I32" s="104"/>
      <c r="J32" s="104"/>
      <c r="K32" s="202"/>
      <c r="L32" s="196"/>
      <c r="M32" s="199"/>
      <c r="N32" s="202"/>
      <c r="O32" s="95">
        <f t="shared" ref="O32:O92" si="36">IF(B31&gt;0,"－",T32)</f>
        <v>2</v>
      </c>
      <c r="P32" s="96">
        <v>2</v>
      </c>
      <c r="Q32" s="97" t="str">
        <f t="shared" ref="Q32:Q33" si="37">IF(P32="","",IF(O32=P32,"〇","×"))</f>
        <v>〇</v>
      </c>
      <c r="T32" s="162">
        <f t="shared" ref="T32:T33" si="38">U32+V32-(W32+X32)</f>
        <v>2</v>
      </c>
      <c r="U32" s="160">
        <f>COUNTA(D31:J31)-NETWORKDAYS.INTL(D31,J31,"0000011",国民の祝日[日付])</f>
        <v>2</v>
      </c>
      <c r="V32" s="160">
        <f t="shared" ref="V32:V33" si="39">COUNTIF(D32:J32,"休工(*)")</f>
        <v>0</v>
      </c>
      <c r="W32" s="160" cm="1">
        <f t="array" ref="W32">SUM(COUNTIFS($D$8:$J$8,{1,7},D32:J32,"=休工(*)"))</f>
        <v>0</v>
      </c>
      <c r="X32" s="160" cm="1">
        <f t="array" ref="X32">SUM(COUNTIFS(D31:J31,国民の祝日[日付],D32:J32,"=休工(*)"))</f>
        <v>0</v>
      </c>
    </row>
    <row r="33" spans="2:24" s="4" customFormat="1" ht="26.25" customHeight="1" thickBot="1">
      <c r="B33" s="76"/>
      <c r="C33" s="14" t="s">
        <v>68</v>
      </c>
      <c r="D33" s="105" t="s">
        <v>79</v>
      </c>
      <c r="E33" s="105" t="s">
        <v>79</v>
      </c>
      <c r="F33" s="105"/>
      <c r="G33" s="105"/>
      <c r="H33" s="105"/>
      <c r="I33" s="105"/>
      <c r="J33" s="105"/>
      <c r="K33" s="203"/>
      <c r="L33" s="196"/>
      <c r="M33" s="199"/>
      <c r="N33" s="202"/>
      <c r="O33" s="14">
        <f t="shared" ref="O33:O93" si="40">IF(B31&gt;0,"－",T33)</f>
        <v>2</v>
      </c>
      <c r="P33" s="98">
        <v>2</v>
      </c>
      <c r="Q33" s="99" t="str">
        <f t="shared" si="37"/>
        <v>〇</v>
      </c>
      <c r="T33" s="162">
        <f t="shared" si="38"/>
        <v>2</v>
      </c>
      <c r="U33" s="160">
        <f>COUNTA(D31:J31)-NETWORKDAYS.INTL(D31,J31,"0000011",国民の祝日[日付])</f>
        <v>2</v>
      </c>
      <c r="V33" s="160">
        <f t="shared" si="39"/>
        <v>0</v>
      </c>
      <c r="W33" s="160" cm="1">
        <f t="array" ref="W33">SUM(COUNTIFS($D$8:$J$8,{1,7},D33:J33,"=休工(*)"))</f>
        <v>0</v>
      </c>
      <c r="X33" s="160" cm="1">
        <f t="array" ref="X33">SUM(COUNTIFS(D31:J31,国民の祝日[日付],D33:J33,"=休工(*)"))</f>
        <v>0</v>
      </c>
    </row>
    <row r="34" spans="2:24" s="4" customFormat="1" ht="18.75" hidden="1" customHeight="1">
      <c r="B34" s="76">
        <f>B25</f>
        <v>0</v>
      </c>
      <c r="C34" s="15" t="s">
        <v>75</v>
      </c>
      <c r="D34" s="103">
        <f>J31+1</f>
        <v>45549</v>
      </c>
      <c r="E34" s="103">
        <f>D34+1</f>
        <v>45550</v>
      </c>
      <c r="F34" s="103">
        <f t="shared" ref="F34:J34" si="41">E34+1</f>
        <v>45551</v>
      </c>
      <c r="G34" s="103">
        <f t="shared" si="41"/>
        <v>45552</v>
      </c>
      <c r="H34" s="103">
        <f t="shared" si="41"/>
        <v>45553</v>
      </c>
      <c r="I34" s="103">
        <f t="shared" si="41"/>
        <v>45554</v>
      </c>
      <c r="J34" s="103">
        <f t="shared" si="41"/>
        <v>45555</v>
      </c>
      <c r="K34" s="201"/>
      <c r="L34" s="196"/>
      <c r="M34" s="199"/>
      <c r="N34" s="202"/>
      <c r="O34" s="69"/>
      <c r="P34" s="87"/>
      <c r="Q34" s="70"/>
      <c r="T34" s="162" t="s">
        <v>137</v>
      </c>
      <c r="U34" s="159" t="s">
        <v>139</v>
      </c>
      <c r="V34" s="159" t="s">
        <v>134</v>
      </c>
      <c r="W34" s="159" t="s">
        <v>135</v>
      </c>
      <c r="X34" s="159" t="s">
        <v>136</v>
      </c>
    </row>
    <row r="35" spans="2:24" s="4" customFormat="1" ht="26.25" hidden="1" customHeight="1">
      <c r="B35" s="76"/>
      <c r="C35" s="8" t="s">
        <v>67</v>
      </c>
      <c r="D35" s="104" t="s">
        <v>79</v>
      </c>
      <c r="E35" s="104" t="s">
        <v>79</v>
      </c>
      <c r="F35" s="104" t="s">
        <v>79</v>
      </c>
      <c r="G35" s="104"/>
      <c r="H35" s="104"/>
      <c r="I35" s="104"/>
      <c r="J35" s="104"/>
      <c r="K35" s="202"/>
      <c r="L35" s="196"/>
      <c r="M35" s="199"/>
      <c r="N35" s="202"/>
      <c r="O35" s="95">
        <f t="shared" ref="O35:O95" si="42">IF(B34&gt;0,"－",T35)</f>
        <v>3</v>
      </c>
      <c r="P35" s="96">
        <v>3</v>
      </c>
      <c r="Q35" s="97" t="str">
        <f t="shared" ref="Q35:Q36" si="43">IF(P35="","",IF(O35=P35,"〇","×"))</f>
        <v>〇</v>
      </c>
      <c r="T35" s="162">
        <f t="shared" ref="T35:T36" si="44">U35+V35-(W35+X35)</f>
        <v>3</v>
      </c>
      <c r="U35" s="160">
        <f>COUNTA(D34:J34)-NETWORKDAYS.INTL(D34,J34,"0000011",国民の祝日[日付])</f>
        <v>3</v>
      </c>
      <c r="V35" s="160">
        <f t="shared" ref="V35:V36" si="45">COUNTIF(D35:J35,"休工(*)")</f>
        <v>0</v>
      </c>
      <c r="W35" s="160" cm="1">
        <f t="array" ref="W35">SUM(COUNTIFS($D$8:$J$8,{1,7},D35:J35,"=休工(*)"))</f>
        <v>0</v>
      </c>
      <c r="X35" s="160" cm="1">
        <f t="array" ref="X35">SUM(COUNTIFS(D34:J34,国民の祝日[日付],D35:J35,"=休工(*)"))</f>
        <v>0</v>
      </c>
    </row>
    <row r="36" spans="2:24" s="4" customFormat="1" ht="26.25" hidden="1" customHeight="1" thickBot="1">
      <c r="B36" s="76"/>
      <c r="C36" s="14" t="s">
        <v>68</v>
      </c>
      <c r="D36" s="105" t="s">
        <v>79</v>
      </c>
      <c r="E36" s="105" t="s">
        <v>79</v>
      </c>
      <c r="F36" s="105" t="s">
        <v>79</v>
      </c>
      <c r="G36" s="105"/>
      <c r="H36" s="105"/>
      <c r="I36" s="105"/>
      <c r="J36" s="105"/>
      <c r="K36" s="203"/>
      <c r="L36" s="197"/>
      <c r="M36" s="200"/>
      <c r="N36" s="203"/>
      <c r="O36" s="14">
        <f t="shared" ref="O36:O96" si="46">IF(B34&gt;0,"－",T36)</f>
        <v>3</v>
      </c>
      <c r="P36" s="98">
        <v>3</v>
      </c>
      <c r="Q36" s="99" t="str">
        <f t="shared" si="43"/>
        <v>〇</v>
      </c>
      <c r="T36" s="162">
        <f t="shared" si="44"/>
        <v>3</v>
      </c>
      <c r="U36" s="160">
        <f>COUNTA(D34:J34)-NETWORKDAYS.INTL(D34,J34,"0000011",国民の祝日[日付])</f>
        <v>3</v>
      </c>
      <c r="V36" s="160">
        <f t="shared" si="45"/>
        <v>0</v>
      </c>
      <c r="W36" s="160" cm="1">
        <f t="array" ref="W36">SUM(COUNTIFS($D$8:$J$8,{1,7},D36:J36,"=休工(*)"))</f>
        <v>0</v>
      </c>
      <c r="X36" s="160" cm="1">
        <f t="array" ref="X36">SUM(COUNTIFS(D34:J34,国民の祝日[日付],D36:J36,"=休工(*)"))</f>
        <v>0</v>
      </c>
    </row>
    <row r="37" spans="2:24" s="4" customFormat="1" ht="18.649999999999999" hidden="1" customHeight="1" thickBot="1">
      <c r="B37" s="76">
        <f t="shared" ref="B37" si="47">IF(B25=0,COUNTIF($D38:$J48,"=工事完了"),1)</f>
        <v>0</v>
      </c>
      <c r="C37" s="15" t="s">
        <v>75</v>
      </c>
      <c r="D37" s="109">
        <f>J34+1</f>
        <v>45556</v>
      </c>
      <c r="E37" s="109">
        <f>D37+1</f>
        <v>45557</v>
      </c>
      <c r="F37" s="109">
        <f t="shared" ref="F37:J37" si="48">E37+1</f>
        <v>45558</v>
      </c>
      <c r="G37" s="109">
        <f t="shared" si="48"/>
        <v>45559</v>
      </c>
      <c r="H37" s="109">
        <f t="shared" si="48"/>
        <v>45560</v>
      </c>
      <c r="I37" s="109">
        <f t="shared" si="48"/>
        <v>45561</v>
      </c>
      <c r="J37" s="109">
        <f t="shared" si="48"/>
        <v>45562</v>
      </c>
      <c r="K37" s="251"/>
      <c r="L37" s="254">
        <f t="shared" ref="L37" si="49">IF(B37&gt;0,"－",COUNTIF(D41:J41,"*休工*")+COUNTIF(D44:J44,"*休工*")+COUNTIF(D47:J47,"*休工*")+COUNTIF(D38:J38,"*休工*"))</f>
        <v>10</v>
      </c>
      <c r="M37" s="257">
        <f t="shared" ref="M37" si="50">IF(B37&gt;0,"－",COUNTIF(D42:J42,"*休工*")+COUNTIF(D45:J45,"*休工*")+COUNTIF(D48:J48,"*休工*")+COUNTIF(D39:J39,"*休工*"))</f>
        <v>10</v>
      </c>
      <c r="N37" s="251" t="str">
        <f t="shared" ref="N37" si="51">IF(B37&gt;0,"－",IF(AND(M37&gt;=L37),"達成","未達成"))</f>
        <v>達成</v>
      </c>
      <c r="O37" s="69"/>
      <c r="P37" s="87"/>
      <c r="Q37" s="70"/>
      <c r="T37" s="162" t="s">
        <v>137</v>
      </c>
      <c r="U37" s="159" t="s">
        <v>139</v>
      </c>
      <c r="V37" s="159" t="s">
        <v>134</v>
      </c>
      <c r="W37" s="159" t="s">
        <v>135</v>
      </c>
      <c r="X37" s="159" t="s">
        <v>136</v>
      </c>
    </row>
    <row r="38" spans="2:24" s="4" customFormat="1" ht="26.25" hidden="1" customHeight="1">
      <c r="B38" s="76"/>
      <c r="C38" s="8" t="s">
        <v>67</v>
      </c>
      <c r="D38" s="110" t="s">
        <v>79</v>
      </c>
      <c r="E38" s="110" t="s">
        <v>79</v>
      </c>
      <c r="F38" s="110" t="s">
        <v>79</v>
      </c>
      <c r="G38" s="110"/>
      <c r="H38" s="110"/>
      <c r="I38" s="110"/>
      <c r="J38" s="110"/>
      <c r="K38" s="252"/>
      <c r="L38" s="255"/>
      <c r="M38" s="258"/>
      <c r="N38" s="252"/>
      <c r="O38" s="113">
        <f t="shared" ref="O38" si="52">IF(B37&gt;0,"－",T38)</f>
        <v>3</v>
      </c>
      <c r="P38" s="114">
        <v>3</v>
      </c>
      <c r="Q38" s="115" t="str">
        <f t="shared" ref="Q38:Q39" si="53">IF(P38="","",IF(O38=P38,"〇","×"))</f>
        <v>〇</v>
      </c>
      <c r="T38" s="162">
        <f t="shared" ref="T38:T39" si="54">U38+V38-(W38+X38)</f>
        <v>3</v>
      </c>
      <c r="U38" s="160">
        <f>COUNTA(D37:J37)-NETWORKDAYS.INTL(D37,J37,"0000011",国民の祝日[日付])</f>
        <v>3</v>
      </c>
      <c r="V38" s="160">
        <f t="shared" ref="V38:V39" si="55">COUNTIF(D38:J38,"休工(*)")</f>
        <v>0</v>
      </c>
      <c r="W38" s="160" cm="1">
        <f t="array" ref="W38">SUM(COUNTIFS($D$8:$J$8,{1,7},D38:J38,"=休工(*)"))</f>
        <v>0</v>
      </c>
      <c r="X38" s="160" cm="1">
        <f t="array" ref="X38">SUM(COUNTIFS(D37:J37,国民の祝日[日付],D38:J38,"=休工(*)"))</f>
        <v>0</v>
      </c>
    </row>
    <row r="39" spans="2:24" s="4" customFormat="1" ht="26.25" hidden="1" customHeight="1" thickBot="1">
      <c r="B39" s="76"/>
      <c r="C39" s="14" t="s">
        <v>68</v>
      </c>
      <c r="D39" s="111" t="s">
        <v>79</v>
      </c>
      <c r="E39" s="111" t="s">
        <v>79</v>
      </c>
      <c r="F39" s="111" t="s">
        <v>79</v>
      </c>
      <c r="G39" s="111"/>
      <c r="H39" s="111"/>
      <c r="I39" s="111"/>
      <c r="J39" s="111"/>
      <c r="K39" s="253"/>
      <c r="L39" s="255"/>
      <c r="M39" s="258"/>
      <c r="N39" s="252"/>
      <c r="O39" s="116">
        <f t="shared" ref="O39" si="56">IF(B37&gt;0,"－",T39)</f>
        <v>3</v>
      </c>
      <c r="P39" s="117">
        <v>3</v>
      </c>
      <c r="Q39" s="118" t="str">
        <f t="shared" si="53"/>
        <v>〇</v>
      </c>
      <c r="T39" s="162">
        <f t="shared" si="54"/>
        <v>3</v>
      </c>
      <c r="U39" s="160">
        <f>COUNTA(D37:J37)-NETWORKDAYS.INTL(D37,J37,"0000011",国民の祝日[日付])</f>
        <v>3</v>
      </c>
      <c r="V39" s="160">
        <f t="shared" si="55"/>
        <v>0</v>
      </c>
      <c r="W39" s="160" cm="1">
        <f t="array" ref="W39">SUM(COUNTIFS($D$8:$J$8,{1,7},D39:J39,"=休工(*)"))</f>
        <v>0</v>
      </c>
      <c r="X39" s="160" cm="1">
        <f t="array" ref="X39">SUM(COUNTIFS(D37:J37,国民の祝日[日付],D39:J39,"=休工(*)"))</f>
        <v>0</v>
      </c>
    </row>
    <row r="40" spans="2:24" s="4" customFormat="1" ht="18.75" hidden="1" customHeight="1">
      <c r="B40" s="76">
        <f t="shared" ref="B40" si="57">B37</f>
        <v>0</v>
      </c>
      <c r="C40" s="15" t="s">
        <v>75</v>
      </c>
      <c r="D40" s="109">
        <f>J37+1</f>
        <v>45563</v>
      </c>
      <c r="E40" s="109">
        <f>D40+1</f>
        <v>45564</v>
      </c>
      <c r="F40" s="109">
        <f t="shared" ref="F40:J40" si="58">E40+1</f>
        <v>45565</v>
      </c>
      <c r="G40" s="109">
        <f t="shared" si="58"/>
        <v>45566</v>
      </c>
      <c r="H40" s="109">
        <f t="shared" si="58"/>
        <v>45567</v>
      </c>
      <c r="I40" s="109">
        <f t="shared" si="58"/>
        <v>45568</v>
      </c>
      <c r="J40" s="109">
        <f t="shared" si="58"/>
        <v>45569</v>
      </c>
      <c r="K40" s="261"/>
      <c r="L40" s="255"/>
      <c r="M40" s="258"/>
      <c r="N40" s="252"/>
      <c r="O40" s="119"/>
      <c r="P40" s="120"/>
      <c r="Q40" s="121"/>
      <c r="T40" s="162" t="s">
        <v>137</v>
      </c>
      <c r="U40" s="159" t="s">
        <v>139</v>
      </c>
      <c r="V40" s="159" t="s">
        <v>134</v>
      </c>
      <c r="W40" s="159" t="s">
        <v>135</v>
      </c>
      <c r="X40" s="159" t="s">
        <v>136</v>
      </c>
    </row>
    <row r="41" spans="2:24" s="4" customFormat="1" ht="26.25" hidden="1" customHeight="1">
      <c r="B41" s="76"/>
      <c r="C41" s="8" t="s">
        <v>67</v>
      </c>
      <c r="D41" s="110" t="s">
        <v>79</v>
      </c>
      <c r="E41" s="110" t="s">
        <v>79</v>
      </c>
      <c r="F41" s="110"/>
      <c r="G41" s="110"/>
      <c r="H41" s="110"/>
      <c r="I41" s="110"/>
      <c r="J41" s="110"/>
      <c r="K41" s="262"/>
      <c r="L41" s="255"/>
      <c r="M41" s="258"/>
      <c r="N41" s="252"/>
      <c r="O41" s="113">
        <f t="shared" ref="O41" si="59">IF(B40&gt;0,"－",T41)</f>
        <v>2</v>
      </c>
      <c r="P41" s="114">
        <v>2</v>
      </c>
      <c r="Q41" s="115" t="str">
        <f t="shared" ref="Q41:Q42" si="60">IF(P41="","",IF(O41=P41,"〇","×"))</f>
        <v>〇</v>
      </c>
      <c r="T41" s="162">
        <f t="shared" ref="T41:T42" si="61">U41+V41-(W41+X41)</f>
        <v>2</v>
      </c>
      <c r="U41" s="160">
        <f>COUNTA(D40:J40)-NETWORKDAYS.INTL(D40,J40,"0000011",国民の祝日[日付])</f>
        <v>2</v>
      </c>
      <c r="V41" s="160">
        <f t="shared" ref="V41:V42" si="62">COUNTIF(D41:J41,"休工(*)")</f>
        <v>0</v>
      </c>
      <c r="W41" s="160" cm="1">
        <f t="array" ref="W41">SUM(COUNTIFS($D$8:$J$8,{1,7},D41:J41,"=休工(*)"))</f>
        <v>0</v>
      </c>
      <c r="X41" s="160" cm="1">
        <f t="array" ref="X41">SUM(COUNTIFS(D40:J40,国民の祝日[日付],D41:J41,"=休工(*)"))</f>
        <v>0</v>
      </c>
    </row>
    <row r="42" spans="2:24" s="4" customFormat="1" ht="26.25" hidden="1" customHeight="1" thickBot="1">
      <c r="B42" s="76"/>
      <c r="C42" s="14" t="s">
        <v>68</v>
      </c>
      <c r="D42" s="111" t="s">
        <v>79</v>
      </c>
      <c r="E42" s="111" t="s">
        <v>79</v>
      </c>
      <c r="F42" s="111"/>
      <c r="G42" s="111"/>
      <c r="H42" s="111"/>
      <c r="I42" s="111"/>
      <c r="J42" s="111"/>
      <c r="K42" s="263"/>
      <c r="L42" s="255"/>
      <c r="M42" s="258"/>
      <c r="N42" s="252"/>
      <c r="O42" s="116">
        <f t="shared" si="34"/>
        <v>2</v>
      </c>
      <c r="P42" s="117">
        <v>2</v>
      </c>
      <c r="Q42" s="118" t="str">
        <f t="shared" si="60"/>
        <v>〇</v>
      </c>
      <c r="T42" s="162">
        <f t="shared" si="61"/>
        <v>2</v>
      </c>
      <c r="U42" s="160">
        <f>COUNTA(D40:J40)-NETWORKDAYS.INTL(D40,J40,"0000011",国民の祝日[日付])</f>
        <v>2</v>
      </c>
      <c r="V42" s="160">
        <f t="shared" si="62"/>
        <v>0</v>
      </c>
      <c r="W42" s="160" cm="1">
        <f t="array" ref="W42">SUM(COUNTIFS($D$8:$J$8,{1,7},D42:J42,"=休工(*)"))</f>
        <v>0</v>
      </c>
      <c r="X42" s="160" cm="1">
        <f t="array" ref="X42">SUM(COUNTIFS(D40:J40,国民の祝日[日付],D42:J42,"=休工(*)"))</f>
        <v>0</v>
      </c>
    </row>
    <row r="43" spans="2:24" s="4" customFormat="1" ht="18.75" hidden="1" customHeight="1">
      <c r="B43" s="76">
        <f t="shared" ref="B43" si="63">B37</f>
        <v>0</v>
      </c>
      <c r="C43" s="15" t="s">
        <v>75</v>
      </c>
      <c r="D43" s="112">
        <f>J40+1</f>
        <v>45570</v>
      </c>
      <c r="E43" s="112">
        <f>D43+1</f>
        <v>45571</v>
      </c>
      <c r="F43" s="112">
        <f t="shared" ref="F43:J43" si="64">E43+1</f>
        <v>45572</v>
      </c>
      <c r="G43" s="112">
        <f t="shared" si="64"/>
        <v>45573</v>
      </c>
      <c r="H43" s="112">
        <f t="shared" si="64"/>
        <v>45574</v>
      </c>
      <c r="I43" s="112">
        <f t="shared" si="64"/>
        <v>45575</v>
      </c>
      <c r="J43" s="112">
        <f t="shared" si="64"/>
        <v>45576</v>
      </c>
      <c r="K43" s="251"/>
      <c r="L43" s="255"/>
      <c r="M43" s="258"/>
      <c r="N43" s="252"/>
      <c r="O43" s="119"/>
      <c r="P43" s="120"/>
      <c r="Q43" s="121"/>
      <c r="T43" s="162" t="s">
        <v>137</v>
      </c>
      <c r="U43" s="159" t="s">
        <v>139</v>
      </c>
      <c r="V43" s="159" t="s">
        <v>134</v>
      </c>
      <c r="W43" s="159" t="s">
        <v>135</v>
      </c>
      <c r="X43" s="159" t="s">
        <v>136</v>
      </c>
    </row>
    <row r="44" spans="2:24" s="4" customFormat="1" ht="26.25" hidden="1" customHeight="1">
      <c r="B44" s="76"/>
      <c r="C44" s="8" t="s">
        <v>67</v>
      </c>
      <c r="D44" s="110" t="s">
        <v>79</v>
      </c>
      <c r="E44" s="110" t="s">
        <v>79</v>
      </c>
      <c r="F44" s="110"/>
      <c r="G44" s="110"/>
      <c r="H44" s="110"/>
      <c r="I44" s="110"/>
      <c r="J44" s="110"/>
      <c r="K44" s="252"/>
      <c r="L44" s="255"/>
      <c r="M44" s="258"/>
      <c r="N44" s="252"/>
      <c r="O44" s="113">
        <f t="shared" si="36"/>
        <v>2</v>
      </c>
      <c r="P44" s="114">
        <v>2</v>
      </c>
      <c r="Q44" s="115" t="str">
        <f t="shared" ref="Q44:Q45" si="65">IF(P44="","",IF(O44=P44,"〇","×"))</f>
        <v>〇</v>
      </c>
      <c r="T44" s="162">
        <f t="shared" ref="T44:T45" si="66">U44+V44-(W44+X44)</f>
        <v>2</v>
      </c>
      <c r="U44" s="160">
        <f>COUNTA(D43:J43)-NETWORKDAYS.INTL(D43,J43,"0000011",国民の祝日[日付])</f>
        <v>2</v>
      </c>
      <c r="V44" s="160">
        <f t="shared" ref="V44:V45" si="67">COUNTIF(D44:J44,"休工(*)")</f>
        <v>0</v>
      </c>
      <c r="W44" s="160" cm="1">
        <f t="array" ref="W44">SUM(COUNTIFS($D$8:$J$8,{1,7},D44:J44,"=休工(*)"))</f>
        <v>0</v>
      </c>
      <c r="X44" s="160" cm="1">
        <f t="array" ref="X44">SUM(COUNTIFS(D43:J43,国民の祝日[日付],D44:J44,"=休工(*)"))</f>
        <v>0</v>
      </c>
    </row>
    <row r="45" spans="2:24" s="4" customFormat="1" ht="26.25" hidden="1" customHeight="1" thickBot="1">
      <c r="B45" s="76"/>
      <c r="C45" s="14" t="s">
        <v>68</v>
      </c>
      <c r="D45" s="111" t="s">
        <v>79</v>
      </c>
      <c r="E45" s="111" t="s">
        <v>79</v>
      </c>
      <c r="F45" s="111"/>
      <c r="G45" s="111"/>
      <c r="H45" s="111"/>
      <c r="I45" s="111"/>
      <c r="J45" s="111"/>
      <c r="K45" s="253"/>
      <c r="L45" s="255"/>
      <c r="M45" s="258"/>
      <c r="N45" s="252"/>
      <c r="O45" s="116">
        <f t="shared" si="40"/>
        <v>2</v>
      </c>
      <c r="P45" s="117">
        <v>2</v>
      </c>
      <c r="Q45" s="118" t="str">
        <f t="shared" si="65"/>
        <v>〇</v>
      </c>
      <c r="T45" s="162">
        <f t="shared" si="66"/>
        <v>2</v>
      </c>
      <c r="U45" s="160">
        <f>COUNTA(D43:J43)-NETWORKDAYS.INTL(D43,J43,"0000011",国民の祝日[日付])</f>
        <v>2</v>
      </c>
      <c r="V45" s="160">
        <f t="shared" si="67"/>
        <v>0</v>
      </c>
      <c r="W45" s="160" cm="1">
        <f t="array" ref="W45">SUM(COUNTIFS($D$8:$J$8,{1,7},D45:J45,"=休工(*)"))</f>
        <v>0</v>
      </c>
      <c r="X45" s="160" cm="1">
        <f t="array" ref="X45">SUM(COUNTIFS(D43:J43,国民の祝日[日付],D45:J45,"=休工(*)"))</f>
        <v>0</v>
      </c>
    </row>
    <row r="46" spans="2:24" s="4" customFormat="1" ht="18.75" hidden="1" customHeight="1">
      <c r="B46" s="76">
        <f t="shared" ref="B46" si="68">B37</f>
        <v>0</v>
      </c>
      <c r="C46" s="15" t="s">
        <v>75</v>
      </c>
      <c r="D46" s="109">
        <f>J43+1</f>
        <v>45577</v>
      </c>
      <c r="E46" s="109">
        <f>D46+1</f>
        <v>45578</v>
      </c>
      <c r="F46" s="109">
        <f t="shared" ref="F46:J46" si="69">E46+1</f>
        <v>45579</v>
      </c>
      <c r="G46" s="109">
        <f t="shared" si="69"/>
        <v>45580</v>
      </c>
      <c r="H46" s="109">
        <f t="shared" si="69"/>
        <v>45581</v>
      </c>
      <c r="I46" s="109">
        <f t="shared" si="69"/>
        <v>45582</v>
      </c>
      <c r="J46" s="109">
        <f t="shared" si="69"/>
        <v>45583</v>
      </c>
      <c r="K46" s="251"/>
      <c r="L46" s="255"/>
      <c r="M46" s="258"/>
      <c r="N46" s="252"/>
      <c r="O46" s="119"/>
      <c r="P46" s="120"/>
      <c r="Q46" s="121"/>
      <c r="T46" s="162" t="s">
        <v>137</v>
      </c>
      <c r="U46" s="159" t="s">
        <v>139</v>
      </c>
      <c r="V46" s="159" t="s">
        <v>134</v>
      </c>
      <c r="W46" s="159" t="s">
        <v>135</v>
      </c>
      <c r="X46" s="159" t="s">
        <v>136</v>
      </c>
    </row>
    <row r="47" spans="2:24" s="4" customFormat="1" ht="26.25" hidden="1" customHeight="1">
      <c r="B47" s="76"/>
      <c r="C47" s="8" t="s">
        <v>67</v>
      </c>
      <c r="D47" s="110" t="s">
        <v>79</v>
      </c>
      <c r="E47" s="110" t="s">
        <v>79</v>
      </c>
      <c r="F47" s="110" t="s">
        <v>79</v>
      </c>
      <c r="G47" s="110"/>
      <c r="H47" s="110"/>
      <c r="I47" s="110"/>
      <c r="J47" s="110"/>
      <c r="K47" s="252"/>
      <c r="L47" s="255"/>
      <c r="M47" s="258"/>
      <c r="N47" s="252"/>
      <c r="O47" s="113">
        <f t="shared" si="42"/>
        <v>3</v>
      </c>
      <c r="P47" s="114">
        <v>3</v>
      </c>
      <c r="Q47" s="115" t="str">
        <f t="shared" ref="Q47:Q48" si="70">IF(P47="","",IF(O47=P47,"〇","×"))</f>
        <v>〇</v>
      </c>
      <c r="T47" s="162">
        <f t="shared" ref="T47:T48" si="71">U47+V47-(W47+X47)</f>
        <v>3</v>
      </c>
      <c r="U47" s="160">
        <f>COUNTA(D46:J46)-NETWORKDAYS.INTL(D46,J46,"0000011",国民の祝日[日付])</f>
        <v>3</v>
      </c>
      <c r="V47" s="160">
        <f t="shared" ref="V47:V48" si="72">COUNTIF(D47:J47,"休工(*)")</f>
        <v>0</v>
      </c>
      <c r="W47" s="160" cm="1">
        <f t="array" ref="W47">SUM(COUNTIFS($D$8:$J$8,{1,7},D47:J47,"=休工(*)"))</f>
        <v>0</v>
      </c>
      <c r="X47" s="160" cm="1">
        <f t="array" ref="X47">SUM(COUNTIFS(D46:J46,国民の祝日[日付],D47:J47,"=休工(*)"))</f>
        <v>0</v>
      </c>
    </row>
    <row r="48" spans="2:24" s="4" customFormat="1" ht="26.25" hidden="1" customHeight="1" thickBot="1">
      <c r="B48" s="76"/>
      <c r="C48" s="14" t="s">
        <v>68</v>
      </c>
      <c r="D48" s="111" t="s">
        <v>79</v>
      </c>
      <c r="E48" s="111" t="s">
        <v>79</v>
      </c>
      <c r="F48" s="111" t="s">
        <v>79</v>
      </c>
      <c r="G48" s="111"/>
      <c r="H48" s="111"/>
      <c r="I48" s="111"/>
      <c r="J48" s="111"/>
      <c r="K48" s="253"/>
      <c r="L48" s="256"/>
      <c r="M48" s="259"/>
      <c r="N48" s="253"/>
      <c r="O48" s="116">
        <f t="shared" si="46"/>
        <v>3</v>
      </c>
      <c r="P48" s="117">
        <v>3</v>
      </c>
      <c r="Q48" s="118" t="str">
        <f t="shared" si="70"/>
        <v>〇</v>
      </c>
      <c r="T48" s="162">
        <f t="shared" si="71"/>
        <v>3</v>
      </c>
      <c r="U48" s="160">
        <f>COUNTA(D46:J46)-NETWORKDAYS.INTL(D46,J46,"0000011",国民の祝日[日付])</f>
        <v>3</v>
      </c>
      <c r="V48" s="160">
        <f t="shared" si="72"/>
        <v>0</v>
      </c>
      <c r="W48" s="160" cm="1">
        <f t="array" ref="W48">SUM(COUNTIFS($D$8:$J$8,{1,7},D48:J48,"=休工(*)"))</f>
        <v>0</v>
      </c>
      <c r="X48" s="160" cm="1">
        <f t="array" ref="X48">SUM(COUNTIFS(D46:J46,国民の祝日[日付],D48:J48,"=休工(*)"))</f>
        <v>0</v>
      </c>
    </row>
    <row r="49" spans="2:24" s="4" customFormat="1" ht="18.75" hidden="1" customHeight="1">
      <c r="B49" s="76">
        <f t="shared" ref="B49" si="73">IF(B37=0,COUNTIF($D50:$J60,"=工事完了"),1)</f>
        <v>0</v>
      </c>
      <c r="C49" s="15" t="s">
        <v>75</v>
      </c>
      <c r="D49" s="109">
        <f>J46+1</f>
        <v>45584</v>
      </c>
      <c r="E49" s="109">
        <f>D49+1</f>
        <v>45585</v>
      </c>
      <c r="F49" s="109">
        <f t="shared" ref="F49:J49" si="74">E49+1</f>
        <v>45586</v>
      </c>
      <c r="G49" s="109">
        <f t="shared" si="74"/>
        <v>45587</v>
      </c>
      <c r="H49" s="109">
        <f t="shared" si="74"/>
        <v>45588</v>
      </c>
      <c r="I49" s="109">
        <f t="shared" si="74"/>
        <v>45589</v>
      </c>
      <c r="J49" s="109">
        <f t="shared" si="74"/>
        <v>45590</v>
      </c>
      <c r="K49" s="251"/>
      <c r="L49" s="254">
        <f t="shared" ref="L49" si="75">IF(B49&gt;0,"－",COUNTIF(D53:J53,"*休工*")+COUNTIF(D56:J56,"*休工*")+COUNTIF(D59:J59,"*休工*")+COUNTIF(D50:J50,"*休工*"))</f>
        <v>9</v>
      </c>
      <c r="M49" s="257">
        <f t="shared" ref="M49" si="76">IF(B49&gt;0,"－",COUNTIF(D54:J54,"*休工*")+COUNTIF(D57:J57,"*休工*")+COUNTIF(D60:J60,"*休工*")+COUNTIF(D51:J51,"*休工*"))</f>
        <v>9</v>
      </c>
      <c r="N49" s="251" t="str">
        <f t="shared" ref="N49" si="77">IF(B49&gt;0,"－",IF(AND(M49&gt;=L49),"達成","未達成"))</f>
        <v>達成</v>
      </c>
      <c r="O49" s="119"/>
      <c r="P49" s="120"/>
      <c r="Q49" s="121"/>
      <c r="T49" s="162" t="s">
        <v>137</v>
      </c>
      <c r="U49" s="159" t="s">
        <v>139</v>
      </c>
      <c r="V49" s="159" t="s">
        <v>134</v>
      </c>
      <c r="W49" s="159" t="s">
        <v>135</v>
      </c>
      <c r="X49" s="159" t="s">
        <v>136</v>
      </c>
    </row>
    <row r="50" spans="2:24" s="4" customFormat="1" ht="26.25" hidden="1" customHeight="1">
      <c r="B50" s="76"/>
      <c r="C50" s="8" t="s">
        <v>67</v>
      </c>
      <c r="D50" s="110" t="s">
        <v>79</v>
      </c>
      <c r="E50" s="110" t="s">
        <v>79</v>
      </c>
      <c r="F50" s="110"/>
      <c r="G50" s="110"/>
      <c r="H50" s="110"/>
      <c r="I50" s="110"/>
      <c r="J50" s="110"/>
      <c r="K50" s="252"/>
      <c r="L50" s="255"/>
      <c r="M50" s="258"/>
      <c r="N50" s="252"/>
      <c r="O50" s="113">
        <f t="shared" ref="O50" si="78">IF(B49&gt;0,"－",T50)</f>
        <v>2</v>
      </c>
      <c r="P50" s="114">
        <v>2</v>
      </c>
      <c r="Q50" s="115" t="str">
        <f t="shared" ref="Q50:Q51" si="79">IF(P50="","",IF(O50=P50,"〇","×"))</f>
        <v>〇</v>
      </c>
      <c r="T50" s="162">
        <f t="shared" ref="T50:T51" si="80">U50+V50-(W50+X50)</f>
        <v>2</v>
      </c>
      <c r="U50" s="160">
        <f>COUNTA(D49:J49)-NETWORKDAYS.INTL(D49,J49,"0000011",国民の祝日[日付])</f>
        <v>2</v>
      </c>
      <c r="V50" s="160">
        <f t="shared" ref="V50:V51" si="81">COUNTIF(D50:J50,"休工(*)")</f>
        <v>0</v>
      </c>
      <c r="W50" s="160" cm="1">
        <f t="array" ref="W50">SUM(COUNTIFS($D$8:$J$8,{1,7},D50:J50,"=休工(*)"))</f>
        <v>0</v>
      </c>
      <c r="X50" s="160" cm="1">
        <f t="array" ref="X50">SUM(COUNTIFS(D49:J49,国民の祝日[日付],D50:J50,"=休工(*)"))</f>
        <v>0</v>
      </c>
    </row>
    <row r="51" spans="2:24" s="4" customFormat="1" ht="26.25" hidden="1" customHeight="1" thickBot="1">
      <c r="B51" s="76"/>
      <c r="C51" s="14" t="s">
        <v>68</v>
      </c>
      <c r="D51" s="111" t="s">
        <v>79</v>
      </c>
      <c r="E51" s="111" t="s">
        <v>79</v>
      </c>
      <c r="F51" s="111"/>
      <c r="G51" s="111"/>
      <c r="H51" s="111"/>
      <c r="I51" s="111"/>
      <c r="J51" s="111"/>
      <c r="K51" s="253"/>
      <c r="L51" s="255"/>
      <c r="M51" s="258"/>
      <c r="N51" s="252"/>
      <c r="O51" s="116">
        <f t="shared" ref="O51" si="82">IF(B49&gt;0,"－",T51)</f>
        <v>2</v>
      </c>
      <c r="P51" s="117">
        <v>2</v>
      </c>
      <c r="Q51" s="118" t="str">
        <f t="shared" si="79"/>
        <v>〇</v>
      </c>
      <c r="T51" s="162">
        <f t="shared" si="80"/>
        <v>2</v>
      </c>
      <c r="U51" s="160">
        <f>COUNTA(D49:J49)-NETWORKDAYS.INTL(D49,J49,"0000011",国民の祝日[日付])</f>
        <v>2</v>
      </c>
      <c r="V51" s="160">
        <f t="shared" si="81"/>
        <v>0</v>
      </c>
      <c r="W51" s="160" cm="1">
        <f t="array" ref="W51">SUM(COUNTIFS($D$8:$J$8,{1,7},D51:J51,"=休工(*)"))</f>
        <v>0</v>
      </c>
      <c r="X51" s="160" cm="1">
        <f t="array" ref="X51">SUM(COUNTIFS(D49:J49,国民の祝日[日付],D51:J51,"=休工(*)"))</f>
        <v>0</v>
      </c>
    </row>
    <row r="52" spans="2:24" s="4" customFormat="1" ht="18.75" hidden="1" customHeight="1">
      <c r="B52" s="76">
        <f t="shared" ref="B52" si="83">B49</f>
        <v>0</v>
      </c>
      <c r="C52" s="15" t="s">
        <v>75</v>
      </c>
      <c r="D52" s="109">
        <f>J49+1</f>
        <v>45591</v>
      </c>
      <c r="E52" s="109">
        <f>D52+1</f>
        <v>45592</v>
      </c>
      <c r="F52" s="109">
        <f t="shared" ref="F52:J52" si="84">E52+1</f>
        <v>45593</v>
      </c>
      <c r="G52" s="109">
        <f t="shared" si="84"/>
        <v>45594</v>
      </c>
      <c r="H52" s="109">
        <f t="shared" si="84"/>
        <v>45595</v>
      </c>
      <c r="I52" s="109">
        <f t="shared" si="84"/>
        <v>45596</v>
      </c>
      <c r="J52" s="109">
        <f t="shared" si="84"/>
        <v>45597</v>
      </c>
      <c r="K52" s="251"/>
      <c r="L52" s="255"/>
      <c r="M52" s="258"/>
      <c r="N52" s="252"/>
      <c r="O52" s="119"/>
      <c r="P52" s="120"/>
      <c r="Q52" s="121"/>
      <c r="T52" s="162" t="s">
        <v>137</v>
      </c>
      <c r="U52" s="159" t="s">
        <v>139</v>
      </c>
      <c r="V52" s="159" t="s">
        <v>134</v>
      </c>
      <c r="W52" s="159" t="s">
        <v>135</v>
      </c>
      <c r="X52" s="159" t="s">
        <v>136</v>
      </c>
    </row>
    <row r="53" spans="2:24" s="4" customFormat="1" ht="26.25" hidden="1" customHeight="1">
      <c r="B53" s="76"/>
      <c r="C53" s="8" t="s">
        <v>67</v>
      </c>
      <c r="D53" s="110" t="s">
        <v>79</v>
      </c>
      <c r="E53" s="110" t="s">
        <v>79</v>
      </c>
      <c r="F53" s="110"/>
      <c r="G53" s="110"/>
      <c r="H53" s="110"/>
      <c r="I53" s="110"/>
      <c r="J53" s="110"/>
      <c r="K53" s="252"/>
      <c r="L53" s="255"/>
      <c r="M53" s="258"/>
      <c r="N53" s="252"/>
      <c r="O53" s="113">
        <f t="shared" ref="O53" si="85">IF(B52&gt;0,"－",T53)</f>
        <v>2</v>
      </c>
      <c r="P53" s="114">
        <v>2</v>
      </c>
      <c r="Q53" s="115" t="str">
        <f t="shared" ref="Q53:Q54" si="86">IF(P53="","",IF(O53=P53,"〇","×"))</f>
        <v>〇</v>
      </c>
      <c r="T53" s="162">
        <f t="shared" ref="T53:T54" si="87">U53+V53-(W53+X53)</f>
        <v>2</v>
      </c>
      <c r="U53" s="160">
        <f>COUNTA(D52:J52)-NETWORKDAYS.INTL(D52,J52,"0000011",国民の祝日[日付])</f>
        <v>2</v>
      </c>
      <c r="V53" s="160">
        <f t="shared" ref="V53:V54" si="88">COUNTIF(D53:J53,"休工(*)")</f>
        <v>0</v>
      </c>
      <c r="W53" s="160" cm="1">
        <f t="array" ref="W53">SUM(COUNTIFS($D$8:$J$8,{1,7},D53:J53,"=休工(*)"))</f>
        <v>0</v>
      </c>
      <c r="X53" s="160" cm="1">
        <f t="array" ref="X53">SUM(COUNTIFS(D52:J52,国民の祝日[日付],D53:J53,"=休工(*)"))</f>
        <v>0</v>
      </c>
    </row>
    <row r="54" spans="2:24" s="4" customFormat="1" ht="26.25" hidden="1" customHeight="1" thickBot="1">
      <c r="B54" s="76"/>
      <c r="C54" s="14" t="s">
        <v>68</v>
      </c>
      <c r="D54" s="111" t="s">
        <v>79</v>
      </c>
      <c r="E54" s="111" t="s">
        <v>79</v>
      </c>
      <c r="F54" s="111"/>
      <c r="G54" s="111"/>
      <c r="H54" s="111"/>
      <c r="I54" s="111"/>
      <c r="J54" s="111"/>
      <c r="K54" s="253"/>
      <c r="L54" s="255"/>
      <c r="M54" s="258"/>
      <c r="N54" s="252"/>
      <c r="O54" s="116">
        <f t="shared" si="34"/>
        <v>2</v>
      </c>
      <c r="P54" s="117">
        <v>2</v>
      </c>
      <c r="Q54" s="118" t="str">
        <f t="shared" si="86"/>
        <v>〇</v>
      </c>
      <c r="T54" s="162">
        <f t="shared" si="87"/>
        <v>2</v>
      </c>
      <c r="U54" s="160">
        <f>COUNTA(D52:J52)-NETWORKDAYS.INTL(D52,J52,"0000011",国民の祝日[日付])</f>
        <v>2</v>
      </c>
      <c r="V54" s="160">
        <f t="shared" si="88"/>
        <v>0</v>
      </c>
      <c r="W54" s="160" cm="1">
        <f t="array" ref="W54">SUM(COUNTIFS($D$8:$J$8,{1,7},D54:J54,"=休工(*)"))</f>
        <v>0</v>
      </c>
      <c r="X54" s="160" cm="1">
        <f t="array" ref="X54">SUM(COUNTIFS(D52:J52,国民の祝日[日付],D54:J54,"=休工(*)"))</f>
        <v>0</v>
      </c>
    </row>
    <row r="55" spans="2:24" s="4" customFormat="1" ht="18.75" hidden="1" customHeight="1">
      <c r="B55" s="76">
        <f t="shared" ref="B55" si="89">B49</f>
        <v>0</v>
      </c>
      <c r="C55" s="15" t="s">
        <v>75</v>
      </c>
      <c r="D55" s="109">
        <f>J52+1</f>
        <v>45598</v>
      </c>
      <c r="E55" s="109">
        <f>D55+1</f>
        <v>45599</v>
      </c>
      <c r="F55" s="109">
        <f t="shared" ref="F55:J55" si="90">E55+1</f>
        <v>45600</v>
      </c>
      <c r="G55" s="109">
        <f t="shared" si="90"/>
        <v>45601</v>
      </c>
      <c r="H55" s="109">
        <f t="shared" si="90"/>
        <v>45602</v>
      </c>
      <c r="I55" s="109">
        <f t="shared" si="90"/>
        <v>45603</v>
      </c>
      <c r="J55" s="109">
        <f t="shared" si="90"/>
        <v>45604</v>
      </c>
      <c r="K55" s="251"/>
      <c r="L55" s="255"/>
      <c r="M55" s="258"/>
      <c r="N55" s="252"/>
      <c r="O55" s="119"/>
      <c r="P55" s="120"/>
      <c r="Q55" s="121"/>
      <c r="T55" s="162" t="s">
        <v>137</v>
      </c>
      <c r="U55" s="159" t="s">
        <v>139</v>
      </c>
      <c r="V55" s="159" t="s">
        <v>134</v>
      </c>
      <c r="W55" s="159" t="s">
        <v>135</v>
      </c>
      <c r="X55" s="159" t="s">
        <v>136</v>
      </c>
    </row>
    <row r="56" spans="2:24" s="4" customFormat="1" ht="26.25" hidden="1" customHeight="1">
      <c r="B56" s="76"/>
      <c r="C56" s="8" t="s">
        <v>67</v>
      </c>
      <c r="D56" s="110" t="s">
        <v>79</v>
      </c>
      <c r="E56" s="110" t="s">
        <v>79</v>
      </c>
      <c r="F56" s="110" t="s">
        <v>79</v>
      </c>
      <c r="G56" s="110"/>
      <c r="H56" s="110"/>
      <c r="I56" s="110"/>
      <c r="J56" s="110"/>
      <c r="K56" s="252"/>
      <c r="L56" s="255"/>
      <c r="M56" s="258"/>
      <c r="N56" s="252"/>
      <c r="O56" s="113">
        <f t="shared" si="36"/>
        <v>3</v>
      </c>
      <c r="P56" s="114">
        <v>3</v>
      </c>
      <c r="Q56" s="115" t="str">
        <f t="shared" ref="Q56:Q57" si="91">IF(P56="","",IF(O56=P56,"〇","×"))</f>
        <v>〇</v>
      </c>
      <c r="T56" s="162">
        <f t="shared" ref="T56:T57" si="92">U56+V56-(W56+X56)</f>
        <v>3</v>
      </c>
      <c r="U56" s="160">
        <f>COUNTA(D55:J55)-NETWORKDAYS.INTL(D55,J55,"0000011",国民の祝日[日付])</f>
        <v>3</v>
      </c>
      <c r="V56" s="160">
        <f t="shared" ref="V56:V57" si="93">COUNTIF(D56:J56,"休工(*)")</f>
        <v>0</v>
      </c>
      <c r="W56" s="160" cm="1">
        <f t="array" ref="W56">SUM(COUNTIFS($D$8:$J$8,{1,7},D56:J56,"=休工(*)"))</f>
        <v>0</v>
      </c>
      <c r="X56" s="160" cm="1">
        <f t="array" ref="X56">SUM(COUNTIFS(D55:J55,国民の祝日[日付],D56:J56,"=休工(*)"))</f>
        <v>0</v>
      </c>
    </row>
    <row r="57" spans="2:24" s="4" customFormat="1" ht="26.25" hidden="1" customHeight="1" thickBot="1">
      <c r="B57" s="76"/>
      <c r="C57" s="14" t="s">
        <v>68</v>
      </c>
      <c r="D57" s="111" t="s">
        <v>79</v>
      </c>
      <c r="E57" s="111" t="s">
        <v>79</v>
      </c>
      <c r="F57" s="111" t="s">
        <v>79</v>
      </c>
      <c r="G57" s="111"/>
      <c r="H57" s="111"/>
      <c r="I57" s="111"/>
      <c r="J57" s="111"/>
      <c r="K57" s="253"/>
      <c r="L57" s="255"/>
      <c r="M57" s="258"/>
      <c r="N57" s="252"/>
      <c r="O57" s="116">
        <f t="shared" si="40"/>
        <v>3</v>
      </c>
      <c r="P57" s="117">
        <v>3</v>
      </c>
      <c r="Q57" s="118" t="str">
        <f t="shared" si="91"/>
        <v>〇</v>
      </c>
      <c r="T57" s="162">
        <f t="shared" si="92"/>
        <v>3</v>
      </c>
      <c r="U57" s="160">
        <f>COUNTA(D55:J55)-NETWORKDAYS.INTL(D55,J55,"0000011",国民の祝日[日付])</f>
        <v>3</v>
      </c>
      <c r="V57" s="160">
        <f t="shared" si="93"/>
        <v>0</v>
      </c>
      <c r="W57" s="160" cm="1">
        <f t="array" ref="W57">SUM(COUNTIFS($D$8:$J$8,{1,7},D57:J57,"=休工(*)"))</f>
        <v>0</v>
      </c>
      <c r="X57" s="160" cm="1">
        <f t="array" ref="X57">SUM(COUNTIFS(D55:J55,国民の祝日[日付],D57:J57,"=休工(*)"))</f>
        <v>0</v>
      </c>
    </row>
    <row r="58" spans="2:24" s="4" customFormat="1" ht="18.75" hidden="1" customHeight="1">
      <c r="B58" s="76">
        <f t="shared" ref="B58" si="94">B49</f>
        <v>0</v>
      </c>
      <c r="C58" s="15" t="s">
        <v>75</v>
      </c>
      <c r="D58" s="109">
        <f>J55+1</f>
        <v>45605</v>
      </c>
      <c r="E58" s="109">
        <f>D58+1</f>
        <v>45606</v>
      </c>
      <c r="F58" s="109">
        <f t="shared" ref="F58:J58" si="95">E58+1</f>
        <v>45607</v>
      </c>
      <c r="G58" s="109">
        <f t="shared" si="95"/>
        <v>45608</v>
      </c>
      <c r="H58" s="109">
        <f t="shared" si="95"/>
        <v>45609</v>
      </c>
      <c r="I58" s="109">
        <f t="shared" si="95"/>
        <v>45610</v>
      </c>
      <c r="J58" s="109">
        <f t="shared" si="95"/>
        <v>45611</v>
      </c>
      <c r="K58" s="251"/>
      <c r="L58" s="255"/>
      <c r="M58" s="258"/>
      <c r="N58" s="252"/>
      <c r="O58" s="119"/>
      <c r="P58" s="120"/>
      <c r="Q58" s="121"/>
      <c r="T58" s="162" t="s">
        <v>137</v>
      </c>
      <c r="U58" s="159" t="s">
        <v>139</v>
      </c>
      <c r="V58" s="159" t="s">
        <v>134</v>
      </c>
      <c r="W58" s="159" t="s">
        <v>135</v>
      </c>
      <c r="X58" s="159" t="s">
        <v>136</v>
      </c>
    </row>
    <row r="59" spans="2:24" s="4" customFormat="1" ht="26.25" hidden="1" customHeight="1">
      <c r="B59" s="76"/>
      <c r="C59" s="8" t="s">
        <v>67</v>
      </c>
      <c r="D59" s="110" t="s">
        <v>79</v>
      </c>
      <c r="E59" s="110" t="s">
        <v>79</v>
      </c>
      <c r="F59" s="110"/>
      <c r="G59" s="110"/>
      <c r="H59" s="110"/>
      <c r="I59" s="110"/>
      <c r="J59" s="110"/>
      <c r="K59" s="252"/>
      <c r="L59" s="255"/>
      <c r="M59" s="258"/>
      <c r="N59" s="252"/>
      <c r="O59" s="113">
        <f t="shared" si="42"/>
        <v>2</v>
      </c>
      <c r="P59" s="114">
        <v>2</v>
      </c>
      <c r="Q59" s="115" t="str">
        <f t="shared" ref="Q59:Q60" si="96">IF(P59="","",IF(O59=P59,"〇","×"))</f>
        <v>〇</v>
      </c>
      <c r="T59" s="162">
        <f t="shared" ref="T59:T60" si="97">U59+V59-(W59+X59)</f>
        <v>2</v>
      </c>
      <c r="U59" s="160">
        <f>COUNTA(D58:J58)-NETWORKDAYS.INTL(D58,J58,"0000011",国民の祝日[日付])</f>
        <v>2</v>
      </c>
      <c r="V59" s="160">
        <f t="shared" ref="V59:V60" si="98">COUNTIF(D59:J59,"休工(*)")</f>
        <v>0</v>
      </c>
      <c r="W59" s="160" cm="1">
        <f t="array" ref="W59">SUM(COUNTIFS($D$8:$J$8,{1,7},D59:J59,"=休工(*)"))</f>
        <v>0</v>
      </c>
      <c r="X59" s="160" cm="1">
        <f t="array" ref="X59">SUM(COUNTIFS(D58:J58,国民の祝日[日付],D59:J59,"=休工(*)"))</f>
        <v>0</v>
      </c>
    </row>
    <row r="60" spans="2:24" s="4" customFormat="1" ht="26.25" hidden="1" customHeight="1" thickBot="1">
      <c r="B60" s="76"/>
      <c r="C60" s="14" t="s">
        <v>68</v>
      </c>
      <c r="D60" s="111" t="s">
        <v>79</v>
      </c>
      <c r="E60" s="111" t="s">
        <v>79</v>
      </c>
      <c r="F60" s="111"/>
      <c r="G60" s="111"/>
      <c r="H60" s="111"/>
      <c r="I60" s="111"/>
      <c r="J60" s="111"/>
      <c r="K60" s="253"/>
      <c r="L60" s="256"/>
      <c r="M60" s="259"/>
      <c r="N60" s="253"/>
      <c r="O60" s="116">
        <f t="shared" si="46"/>
        <v>2</v>
      </c>
      <c r="P60" s="117">
        <v>2</v>
      </c>
      <c r="Q60" s="118" t="str">
        <f t="shared" si="96"/>
        <v>〇</v>
      </c>
      <c r="T60" s="162">
        <f t="shared" si="97"/>
        <v>2</v>
      </c>
      <c r="U60" s="160">
        <f>COUNTA(D58:J58)-NETWORKDAYS.INTL(D58,J58,"0000011",国民の祝日[日付])</f>
        <v>2</v>
      </c>
      <c r="V60" s="160">
        <f t="shared" si="98"/>
        <v>0</v>
      </c>
      <c r="W60" s="160" cm="1">
        <f t="array" ref="W60">SUM(COUNTIFS($D$8:$J$8,{1,7},D60:J60,"=休工(*)"))</f>
        <v>0</v>
      </c>
      <c r="X60" s="160" cm="1">
        <f t="array" ref="X60">SUM(COUNTIFS(D58:J58,国民の祝日[日付],D60:J60,"=休工(*)"))</f>
        <v>0</v>
      </c>
    </row>
    <row r="61" spans="2:24" s="4" customFormat="1" ht="18.75" hidden="1" customHeight="1">
      <c r="B61" s="76">
        <f t="shared" ref="B61" si="99">IF(B49=0,COUNTIF($D62:$J72,"=工事完了"),1)</f>
        <v>0</v>
      </c>
      <c r="C61" s="15" t="s">
        <v>75</v>
      </c>
      <c r="D61" s="109">
        <f>J58+1</f>
        <v>45612</v>
      </c>
      <c r="E61" s="109">
        <f>D61+1</f>
        <v>45613</v>
      </c>
      <c r="F61" s="109">
        <f t="shared" ref="F61:J61" si="100">E61+1</f>
        <v>45614</v>
      </c>
      <c r="G61" s="109">
        <f t="shared" si="100"/>
        <v>45615</v>
      </c>
      <c r="H61" s="109">
        <f t="shared" si="100"/>
        <v>45616</v>
      </c>
      <c r="I61" s="109">
        <f t="shared" si="100"/>
        <v>45617</v>
      </c>
      <c r="J61" s="109">
        <f t="shared" si="100"/>
        <v>45618</v>
      </c>
      <c r="K61" s="251"/>
      <c r="L61" s="254">
        <f t="shared" ref="L61" si="101">IF(B61&gt;0,"－",COUNTIF(D65:J65,"*休工*")+COUNTIF(D68:J68,"*休工*")+COUNTIF(D71:J71,"*休工*")+COUNTIF(D62:J62,"*休工*"))</f>
        <v>8</v>
      </c>
      <c r="M61" s="257">
        <f t="shared" ref="M61" si="102">IF(B61&gt;0,"－",COUNTIF(D66:J66,"*休工*")+COUNTIF(D69:J69,"*休工*")+COUNTIF(D72:J72,"*休工*")+COUNTIF(D63:J63,"*休工*"))</f>
        <v>8</v>
      </c>
      <c r="N61" s="251" t="str">
        <f t="shared" ref="N61" si="103">IF(B61&gt;0,"－",IF(AND(M61&gt;=L61),"達成","未達成"))</f>
        <v>達成</v>
      </c>
      <c r="O61" s="119"/>
      <c r="P61" s="120"/>
      <c r="Q61" s="121"/>
      <c r="T61" s="162" t="s">
        <v>137</v>
      </c>
      <c r="U61" s="159" t="s">
        <v>139</v>
      </c>
      <c r="V61" s="159" t="s">
        <v>134</v>
      </c>
      <c r="W61" s="159" t="s">
        <v>135</v>
      </c>
      <c r="X61" s="159" t="s">
        <v>136</v>
      </c>
    </row>
    <row r="62" spans="2:24" s="4" customFormat="1" ht="26.25" hidden="1" customHeight="1">
      <c r="B62" s="76"/>
      <c r="C62" s="8" t="s">
        <v>67</v>
      </c>
      <c r="D62" s="110" t="s">
        <v>79</v>
      </c>
      <c r="E62" s="110" t="s">
        <v>79</v>
      </c>
      <c r="F62" s="110"/>
      <c r="G62" s="110"/>
      <c r="H62" s="110"/>
      <c r="I62" s="110"/>
      <c r="J62" s="110"/>
      <c r="K62" s="252"/>
      <c r="L62" s="255"/>
      <c r="M62" s="258"/>
      <c r="N62" s="252"/>
      <c r="O62" s="113">
        <f t="shared" ref="O62" si="104">IF(B61&gt;0,"－",T62)</f>
        <v>2</v>
      </c>
      <c r="P62" s="114">
        <v>2</v>
      </c>
      <c r="Q62" s="115" t="str">
        <f t="shared" ref="Q62:Q63" si="105">IF(P62="","",IF(O62=P62,"〇","×"))</f>
        <v>〇</v>
      </c>
      <c r="T62" s="162">
        <f t="shared" ref="T62:T63" si="106">U62+V62-(W62+X62)</f>
        <v>2</v>
      </c>
      <c r="U62" s="160">
        <f>COUNTA(D61:J61)-NETWORKDAYS.INTL(D61,J61,"0000011",国民の祝日[日付])</f>
        <v>2</v>
      </c>
      <c r="V62" s="160">
        <f t="shared" ref="V62:V63" si="107">COUNTIF(D62:J62,"休工(*)")</f>
        <v>0</v>
      </c>
      <c r="W62" s="160" cm="1">
        <f t="array" ref="W62">SUM(COUNTIFS($D$8:$J$8,{1,7},D62:J62,"=休工(*)"))</f>
        <v>0</v>
      </c>
      <c r="X62" s="160" cm="1">
        <f t="array" ref="X62">SUM(COUNTIFS(D61:J61,国民の祝日[日付],D62:J62,"=休工(*)"))</f>
        <v>0</v>
      </c>
    </row>
    <row r="63" spans="2:24" s="4" customFormat="1" ht="26.25" hidden="1" customHeight="1" thickBot="1">
      <c r="B63" s="76"/>
      <c r="C63" s="14" t="s">
        <v>68</v>
      </c>
      <c r="D63" s="111" t="s">
        <v>79</v>
      </c>
      <c r="E63" s="111" t="s">
        <v>79</v>
      </c>
      <c r="F63" s="111"/>
      <c r="G63" s="111"/>
      <c r="H63" s="111"/>
      <c r="I63" s="111"/>
      <c r="J63" s="111"/>
      <c r="K63" s="253"/>
      <c r="L63" s="255"/>
      <c r="M63" s="258"/>
      <c r="N63" s="252"/>
      <c r="O63" s="116">
        <f t="shared" ref="O63" si="108">IF(B61&gt;0,"－",T63)</f>
        <v>2</v>
      </c>
      <c r="P63" s="117">
        <v>2</v>
      </c>
      <c r="Q63" s="118" t="str">
        <f t="shared" si="105"/>
        <v>〇</v>
      </c>
      <c r="T63" s="162">
        <f t="shared" si="106"/>
        <v>2</v>
      </c>
      <c r="U63" s="160">
        <f>COUNTA(D61:J61)-NETWORKDAYS.INTL(D61,J61,"0000011",国民の祝日[日付])</f>
        <v>2</v>
      </c>
      <c r="V63" s="160">
        <f t="shared" si="107"/>
        <v>0</v>
      </c>
      <c r="W63" s="160" cm="1">
        <f t="array" ref="W63">SUM(COUNTIFS($D$8:$J$8,{1,7},D63:J63,"=休工(*)"))</f>
        <v>0</v>
      </c>
      <c r="X63" s="160" cm="1">
        <f t="array" ref="X63">SUM(COUNTIFS(D61:J61,国民の祝日[日付],D63:J63,"=休工(*)"))</f>
        <v>0</v>
      </c>
    </row>
    <row r="64" spans="2:24" s="4" customFormat="1" ht="18.75" hidden="1" customHeight="1">
      <c r="B64" s="76">
        <f t="shared" ref="B64" si="109">B61</f>
        <v>0</v>
      </c>
      <c r="C64" s="15" t="s">
        <v>75</v>
      </c>
      <c r="D64" s="109">
        <f>J61+1</f>
        <v>45619</v>
      </c>
      <c r="E64" s="109">
        <f>D64+1</f>
        <v>45620</v>
      </c>
      <c r="F64" s="109">
        <f t="shared" ref="F64:J64" si="110">E64+1</f>
        <v>45621</v>
      </c>
      <c r="G64" s="109">
        <f t="shared" si="110"/>
        <v>45622</v>
      </c>
      <c r="H64" s="109">
        <f t="shared" si="110"/>
        <v>45623</v>
      </c>
      <c r="I64" s="109">
        <f t="shared" si="110"/>
        <v>45624</v>
      </c>
      <c r="J64" s="109">
        <f t="shared" si="110"/>
        <v>45625</v>
      </c>
      <c r="K64" s="260"/>
      <c r="L64" s="255"/>
      <c r="M64" s="258"/>
      <c r="N64" s="252"/>
      <c r="O64" s="119"/>
      <c r="P64" s="120"/>
      <c r="Q64" s="121"/>
      <c r="T64" s="162" t="s">
        <v>137</v>
      </c>
      <c r="U64" s="159" t="s">
        <v>139</v>
      </c>
      <c r="V64" s="159" t="s">
        <v>134</v>
      </c>
      <c r="W64" s="159" t="s">
        <v>135</v>
      </c>
      <c r="X64" s="159" t="s">
        <v>136</v>
      </c>
    </row>
    <row r="65" spans="2:24" s="4" customFormat="1" ht="26.25" hidden="1" customHeight="1">
      <c r="B65" s="76"/>
      <c r="C65" s="8" t="s">
        <v>67</v>
      </c>
      <c r="D65" s="110" t="s">
        <v>79</v>
      </c>
      <c r="E65" s="110" t="s">
        <v>79</v>
      </c>
      <c r="F65" s="110"/>
      <c r="G65" s="110"/>
      <c r="H65" s="110"/>
      <c r="I65" s="110"/>
      <c r="J65" s="110"/>
      <c r="K65" s="252"/>
      <c r="L65" s="255"/>
      <c r="M65" s="258"/>
      <c r="N65" s="252"/>
      <c r="O65" s="113">
        <f t="shared" ref="O65" si="111">IF(B64&gt;0,"－",T65)</f>
        <v>2</v>
      </c>
      <c r="P65" s="114">
        <v>2</v>
      </c>
      <c r="Q65" s="115" t="str">
        <f t="shared" ref="Q65:Q66" si="112">IF(P65="","",IF(O65=P65,"〇","×"))</f>
        <v>〇</v>
      </c>
      <c r="T65" s="162">
        <f t="shared" ref="T65:T66" si="113">U65+V65-(W65+X65)</f>
        <v>2</v>
      </c>
      <c r="U65" s="160">
        <f>COUNTA(D64:J64)-NETWORKDAYS.INTL(D64,J64,"0000011",国民の祝日[日付])</f>
        <v>2</v>
      </c>
      <c r="V65" s="160">
        <f t="shared" ref="V65:V66" si="114">COUNTIF(D65:J65,"休工(*)")</f>
        <v>0</v>
      </c>
      <c r="W65" s="160" cm="1">
        <f t="array" ref="W65">SUM(COUNTIFS($D$8:$J$8,{1,7},D65:J65,"=休工(*)"))</f>
        <v>0</v>
      </c>
      <c r="X65" s="160" cm="1">
        <f t="array" ref="X65">SUM(COUNTIFS(D64:J64,国民の祝日[日付],D65:J65,"=休工(*)"))</f>
        <v>0</v>
      </c>
    </row>
    <row r="66" spans="2:24" s="4" customFormat="1" ht="26.25" hidden="1" customHeight="1" thickBot="1">
      <c r="B66" s="76"/>
      <c r="C66" s="14" t="s">
        <v>68</v>
      </c>
      <c r="D66" s="111" t="s">
        <v>79</v>
      </c>
      <c r="E66" s="111" t="s">
        <v>79</v>
      </c>
      <c r="F66" s="111"/>
      <c r="G66" s="111"/>
      <c r="H66" s="111"/>
      <c r="I66" s="111"/>
      <c r="J66" s="111"/>
      <c r="K66" s="253"/>
      <c r="L66" s="255"/>
      <c r="M66" s="258"/>
      <c r="N66" s="252"/>
      <c r="O66" s="116">
        <f t="shared" si="34"/>
        <v>2</v>
      </c>
      <c r="P66" s="117">
        <v>2</v>
      </c>
      <c r="Q66" s="118" t="str">
        <f t="shared" si="112"/>
        <v>〇</v>
      </c>
      <c r="T66" s="162">
        <f t="shared" si="113"/>
        <v>2</v>
      </c>
      <c r="U66" s="160">
        <f>COUNTA(D64:J64)-NETWORKDAYS.INTL(D64,J64,"0000011",国民の祝日[日付])</f>
        <v>2</v>
      </c>
      <c r="V66" s="160">
        <f t="shared" si="114"/>
        <v>0</v>
      </c>
      <c r="W66" s="160" cm="1">
        <f t="array" ref="W66">SUM(COUNTIFS($D$8:$J$8,{1,7},D66:J66,"=休工(*)"))</f>
        <v>0</v>
      </c>
      <c r="X66" s="160" cm="1">
        <f t="array" ref="X66">SUM(COUNTIFS(D64:J64,国民の祝日[日付],D66:J66,"=休工(*)"))</f>
        <v>0</v>
      </c>
    </row>
    <row r="67" spans="2:24" s="4" customFormat="1" ht="18.75" hidden="1" customHeight="1">
      <c r="B67" s="76">
        <f t="shared" ref="B67" si="115">B61</f>
        <v>0</v>
      </c>
      <c r="C67" s="15" t="s">
        <v>75</v>
      </c>
      <c r="D67" s="109">
        <f>J64+1</f>
        <v>45626</v>
      </c>
      <c r="E67" s="109">
        <f>D67+1</f>
        <v>45627</v>
      </c>
      <c r="F67" s="109">
        <f t="shared" ref="F67:J67" si="116">E67+1</f>
        <v>45628</v>
      </c>
      <c r="G67" s="109">
        <f t="shared" si="116"/>
        <v>45629</v>
      </c>
      <c r="H67" s="109">
        <f t="shared" si="116"/>
        <v>45630</v>
      </c>
      <c r="I67" s="109">
        <f t="shared" si="116"/>
        <v>45631</v>
      </c>
      <c r="J67" s="109">
        <f t="shared" si="116"/>
        <v>45632</v>
      </c>
      <c r="K67" s="261"/>
      <c r="L67" s="255"/>
      <c r="M67" s="258"/>
      <c r="N67" s="252"/>
      <c r="O67" s="119"/>
      <c r="P67" s="120"/>
      <c r="Q67" s="121"/>
      <c r="T67" s="162" t="s">
        <v>137</v>
      </c>
      <c r="U67" s="159" t="s">
        <v>139</v>
      </c>
      <c r="V67" s="159" t="s">
        <v>134</v>
      </c>
      <c r="W67" s="159" t="s">
        <v>135</v>
      </c>
      <c r="X67" s="159" t="s">
        <v>136</v>
      </c>
    </row>
    <row r="68" spans="2:24" s="4" customFormat="1" ht="26.25" hidden="1" customHeight="1">
      <c r="B68" s="76"/>
      <c r="C68" s="8" t="s">
        <v>67</v>
      </c>
      <c r="D68" s="110" t="s">
        <v>79</v>
      </c>
      <c r="E68" s="110" t="s">
        <v>79</v>
      </c>
      <c r="F68" s="110"/>
      <c r="G68" s="110"/>
      <c r="H68" s="110"/>
      <c r="I68" s="110"/>
      <c r="J68" s="110"/>
      <c r="K68" s="262"/>
      <c r="L68" s="255"/>
      <c r="M68" s="258"/>
      <c r="N68" s="252"/>
      <c r="O68" s="113">
        <f t="shared" si="36"/>
        <v>2</v>
      </c>
      <c r="P68" s="114">
        <v>2</v>
      </c>
      <c r="Q68" s="115" t="str">
        <f t="shared" ref="Q68:Q69" si="117">IF(P68="","",IF(O68=P68,"〇","×"))</f>
        <v>〇</v>
      </c>
      <c r="T68" s="162">
        <f t="shared" ref="T68:T69" si="118">U68+V68-(W68+X68)</f>
        <v>2</v>
      </c>
      <c r="U68" s="160">
        <f>COUNTA(D67:J67)-NETWORKDAYS.INTL(D67,J67,"0000011",国民の祝日[日付])</f>
        <v>2</v>
      </c>
      <c r="V68" s="160">
        <f t="shared" ref="V68:V69" si="119">COUNTIF(D68:J68,"休工(*)")</f>
        <v>0</v>
      </c>
      <c r="W68" s="160" cm="1">
        <f t="array" ref="W68">SUM(COUNTIFS($D$8:$J$8,{1,7},D68:J68,"=休工(*)"))</f>
        <v>0</v>
      </c>
      <c r="X68" s="160" cm="1">
        <f t="array" ref="X68">SUM(COUNTIFS(D67:J67,国民の祝日[日付],D68:J68,"=休工(*)"))</f>
        <v>0</v>
      </c>
    </row>
    <row r="69" spans="2:24" s="4" customFormat="1" ht="26.25" hidden="1" customHeight="1" thickBot="1">
      <c r="B69" s="76"/>
      <c r="C69" s="14" t="s">
        <v>68</v>
      </c>
      <c r="D69" s="111" t="s">
        <v>79</v>
      </c>
      <c r="E69" s="111" t="s">
        <v>79</v>
      </c>
      <c r="F69" s="111"/>
      <c r="G69" s="111"/>
      <c r="H69" s="111"/>
      <c r="I69" s="111"/>
      <c r="J69" s="111"/>
      <c r="K69" s="263"/>
      <c r="L69" s="255"/>
      <c r="M69" s="258"/>
      <c r="N69" s="252"/>
      <c r="O69" s="116">
        <f t="shared" si="40"/>
        <v>2</v>
      </c>
      <c r="P69" s="117">
        <v>2</v>
      </c>
      <c r="Q69" s="118" t="str">
        <f t="shared" si="117"/>
        <v>〇</v>
      </c>
      <c r="T69" s="162">
        <f t="shared" si="118"/>
        <v>2</v>
      </c>
      <c r="U69" s="160">
        <f>COUNTA(D67:J67)-NETWORKDAYS.INTL(D67,J67,"0000011",国民の祝日[日付])</f>
        <v>2</v>
      </c>
      <c r="V69" s="160">
        <f t="shared" si="119"/>
        <v>0</v>
      </c>
      <c r="W69" s="160" cm="1">
        <f t="array" ref="W69">SUM(COUNTIFS($D$8:$J$8,{1,7},D69:J69,"=休工(*)"))</f>
        <v>0</v>
      </c>
      <c r="X69" s="160" cm="1">
        <f t="array" ref="X69">SUM(COUNTIFS(D67:J67,国民の祝日[日付],D69:J69,"=休工(*)"))</f>
        <v>0</v>
      </c>
    </row>
    <row r="70" spans="2:24" s="4" customFormat="1" ht="60" customHeight="1" thickBot="1">
      <c r="B70" s="76">
        <f t="shared" ref="B70" si="120">B61</f>
        <v>0</v>
      </c>
      <c r="C70" s="122" t="s">
        <v>75</v>
      </c>
      <c r="D70" s="112">
        <f>J67+1</f>
        <v>45633</v>
      </c>
      <c r="E70" s="112">
        <f>D70+1</f>
        <v>45634</v>
      </c>
      <c r="F70" s="112">
        <f t="shared" ref="F70:J70" si="121">E70+1</f>
        <v>45635</v>
      </c>
      <c r="G70" s="112">
        <f t="shared" si="121"/>
        <v>45636</v>
      </c>
      <c r="H70" s="112">
        <f t="shared" si="121"/>
        <v>45637</v>
      </c>
      <c r="I70" s="112">
        <f t="shared" si="121"/>
        <v>45638</v>
      </c>
      <c r="J70" s="112">
        <f t="shared" si="121"/>
        <v>45639</v>
      </c>
      <c r="K70" s="251"/>
      <c r="L70" s="255"/>
      <c r="M70" s="258"/>
      <c r="N70" s="252"/>
      <c r="O70" s="119"/>
      <c r="P70" s="120"/>
      <c r="Q70" s="121"/>
      <c r="T70" s="162" t="s">
        <v>137</v>
      </c>
      <c r="U70" s="159" t="s">
        <v>139</v>
      </c>
      <c r="V70" s="159" t="s">
        <v>134</v>
      </c>
      <c r="W70" s="159" t="s">
        <v>135</v>
      </c>
      <c r="X70" s="159" t="s">
        <v>136</v>
      </c>
    </row>
    <row r="71" spans="2:24" s="4" customFormat="1" ht="26.25" hidden="1" customHeight="1">
      <c r="B71" s="76"/>
      <c r="C71" s="8" t="s">
        <v>67</v>
      </c>
      <c r="D71" s="110" t="s">
        <v>79</v>
      </c>
      <c r="E71" s="110" t="s">
        <v>79</v>
      </c>
      <c r="F71" s="110"/>
      <c r="G71" s="110"/>
      <c r="H71" s="110"/>
      <c r="I71" s="110"/>
      <c r="J71" s="110"/>
      <c r="K71" s="252"/>
      <c r="L71" s="255"/>
      <c r="M71" s="258"/>
      <c r="N71" s="252"/>
      <c r="O71" s="113">
        <f t="shared" si="42"/>
        <v>2</v>
      </c>
      <c r="P71" s="114">
        <v>2</v>
      </c>
      <c r="Q71" s="115" t="str">
        <f t="shared" ref="Q71:Q72" si="122">IF(P71="","",IF(O71=P71,"〇","×"))</f>
        <v>〇</v>
      </c>
      <c r="T71" s="162">
        <f t="shared" ref="T71:T72" si="123">U71+V71-(W71+X71)</f>
        <v>2</v>
      </c>
      <c r="U71" s="160">
        <f>COUNTA(D70:J70)-NETWORKDAYS.INTL(D70,J70,"0000011",国民の祝日[日付])</f>
        <v>2</v>
      </c>
      <c r="V71" s="160">
        <f t="shared" ref="V71:V72" si="124">COUNTIF(D71:J71,"休工(*)")</f>
        <v>0</v>
      </c>
      <c r="W71" s="160" cm="1">
        <f t="array" ref="W71">SUM(COUNTIFS($D$8:$J$8,{1,7},D71:J71,"=休工(*)"))</f>
        <v>0</v>
      </c>
      <c r="X71" s="160" cm="1">
        <f t="array" ref="X71">SUM(COUNTIFS(D70:J70,国民の祝日[日付],D71:J71,"=休工(*)"))</f>
        <v>0</v>
      </c>
    </row>
    <row r="72" spans="2:24" s="4" customFormat="1" ht="26.25" hidden="1" customHeight="1" thickBot="1">
      <c r="B72" s="76"/>
      <c r="C72" s="14" t="s">
        <v>68</v>
      </c>
      <c r="D72" s="111" t="s">
        <v>79</v>
      </c>
      <c r="E72" s="111" t="s">
        <v>79</v>
      </c>
      <c r="F72" s="111"/>
      <c r="G72" s="111"/>
      <c r="H72" s="111"/>
      <c r="I72" s="111"/>
      <c r="J72" s="111"/>
      <c r="K72" s="253"/>
      <c r="L72" s="256"/>
      <c r="M72" s="259"/>
      <c r="N72" s="253"/>
      <c r="O72" s="116">
        <f t="shared" si="46"/>
        <v>2</v>
      </c>
      <c r="P72" s="117">
        <v>2</v>
      </c>
      <c r="Q72" s="118" t="str">
        <f t="shared" si="122"/>
        <v>〇</v>
      </c>
      <c r="T72" s="162">
        <f t="shared" si="123"/>
        <v>2</v>
      </c>
      <c r="U72" s="160">
        <f>COUNTA(D70:J70)-NETWORKDAYS.INTL(D70,J70,"0000011",国民の祝日[日付])</f>
        <v>2</v>
      </c>
      <c r="V72" s="160">
        <f t="shared" si="124"/>
        <v>0</v>
      </c>
      <c r="W72" s="160" cm="1">
        <f t="array" ref="W72">SUM(COUNTIFS($D$8:$J$8,{1,7},D72:J72,"=休工(*)"))</f>
        <v>0</v>
      </c>
      <c r="X72" s="160" cm="1">
        <f t="array" ref="X72">SUM(COUNTIFS(D70:J70,国民の祝日[日付],D72:J72,"=休工(*)"))</f>
        <v>0</v>
      </c>
    </row>
    <row r="73" spans="2:24" s="4" customFormat="1" ht="18.75" customHeight="1">
      <c r="B73" s="76">
        <f t="shared" ref="B73" si="125">IF(B61=0,COUNTIF($D74:$J84,"=工事完了"),1)</f>
        <v>0</v>
      </c>
      <c r="C73" s="15" t="s">
        <v>75</v>
      </c>
      <c r="D73" s="103">
        <f>J70+1</f>
        <v>45640</v>
      </c>
      <c r="E73" s="103">
        <f>D73+1</f>
        <v>45641</v>
      </c>
      <c r="F73" s="103">
        <f t="shared" ref="F73:J73" si="126">E73+1</f>
        <v>45642</v>
      </c>
      <c r="G73" s="103">
        <f t="shared" si="126"/>
        <v>45643</v>
      </c>
      <c r="H73" s="103">
        <f t="shared" si="126"/>
        <v>45644</v>
      </c>
      <c r="I73" s="103">
        <f t="shared" si="126"/>
        <v>45645</v>
      </c>
      <c r="J73" s="103">
        <f t="shared" si="126"/>
        <v>45646</v>
      </c>
      <c r="K73" s="201"/>
      <c r="L73" s="195">
        <f t="shared" ref="L73" si="127">IF(B73&gt;0,"－",COUNTIF(D77:J77,"*休工*")+COUNTIF(D80:J80,"*休工*")+COUNTIF(D83:J83,"*休工*")+COUNTIF(D74:J74,"*休工*"))</f>
        <v>13</v>
      </c>
      <c r="M73" s="198">
        <f t="shared" ref="M73" si="128">IF(B73&gt;0,"－",COUNTIF(D78:J78,"*休工*")+COUNTIF(D81:J81,"*休工*")+COUNTIF(D84:J84,"*休工*")+COUNTIF(D75:J75,"*休工*"))</f>
        <v>13</v>
      </c>
      <c r="N73" s="201" t="str">
        <f t="shared" ref="N73" si="129">IF(B73&gt;0,"－",IF(AND(M73&gt;=L73),"達成","未達成"))</f>
        <v>達成</v>
      </c>
      <c r="O73" s="69"/>
      <c r="P73" s="87"/>
      <c r="Q73" s="70"/>
      <c r="T73" s="162" t="s">
        <v>137</v>
      </c>
      <c r="U73" s="159" t="s">
        <v>139</v>
      </c>
      <c r="V73" s="159" t="s">
        <v>134</v>
      </c>
      <c r="W73" s="159" t="s">
        <v>135</v>
      </c>
      <c r="X73" s="159" t="s">
        <v>136</v>
      </c>
    </row>
    <row r="74" spans="2:24" s="4" customFormat="1" ht="26.25" customHeight="1">
      <c r="B74" s="76"/>
      <c r="C74" s="8" t="s">
        <v>67</v>
      </c>
      <c r="D74" s="104" t="s">
        <v>79</v>
      </c>
      <c r="E74" s="104" t="s">
        <v>79</v>
      </c>
      <c r="F74" s="104"/>
      <c r="G74" s="104"/>
      <c r="H74" s="104"/>
      <c r="I74" s="104"/>
      <c r="J74" s="104"/>
      <c r="K74" s="202"/>
      <c r="L74" s="196"/>
      <c r="M74" s="199"/>
      <c r="N74" s="202"/>
      <c r="O74" s="95">
        <f t="shared" ref="O74" si="130">IF(B73&gt;0,"－",T74)</f>
        <v>2</v>
      </c>
      <c r="P74" s="96">
        <v>2</v>
      </c>
      <c r="Q74" s="97" t="str">
        <f t="shared" ref="Q74:Q75" si="131">IF(P74="","",IF(O74=P74,"〇","×"))</f>
        <v>〇</v>
      </c>
      <c r="T74" s="162">
        <f t="shared" ref="T74:T75" si="132">U74+V74-(W74+X74)</f>
        <v>2</v>
      </c>
      <c r="U74" s="160">
        <f>COUNTA(D73:J73)-NETWORKDAYS.INTL(D73,J73,"0000011",国民の祝日[日付])</f>
        <v>2</v>
      </c>
      <c r="V74" s="160">
        <f t="shared" ref="V74:V75" si="133">COUNTIF(D74:J74,"休工(*)")</f>
        <v>0</v>
      </c>
      <c r="W74" s="160" cm="1">
        <f t="array" ref="W74">SUM(COUNTIFS($D$8:$J$8,{1,7},D74:J74,"=休工(*)"))</f>
        <v>0</v>
      </c>
      <c r="X74" s="160" cm="1">
        <f t="array" ref="X74">SUM(COUNTIFS(D73:J73,国民の祝日[日付],D74:J74,"=休工(*)"))</f>
        <v>0</v>
      </c>
    </row>
    <row r="75" spans="2:24" s="4" customFormat="1" ht="26.25" customHeight="1" thickBot="1">
      <c r="B75" s="76"/>
      <c r="C75" s="14" t="s">
        <v>68</v>
      </c>
      <c r="D75" s="105"/>
      <c r="E75" s="105" t="s">
        <v>79</v>
      </c>
      <c r="F75" s="105" t="s">
        <v>83</v>
      </c>
      <c r="G75" s="105"/>
      <c r="H75" s="105"/>
      <c r="I75" s="105"/>
      <c r="J75" s="105"/>
      <c r="K75" s="203"/>
      <c r="L75" s="196"/>
      <c r="M75" s="199"/>
      <c r="N75" s="202"/>
      <c r="O75" s="14">
        <f t="shared" ref="O75" si="134">IF(B73&gt;0,"－",T75)</f>
        <v>2</v>
      </c>
      <c r="P75" s="98">
        <v>2</v>
      </c>
      <c r="Q75" s="99" t="str">
        <f t="shared" si="131"/>
        <v>〇</v>
      </c>
      <c r="T75" s="162">
        <f t="shared" si="132"/>
        <v>2</v>
      </c>
      <c r="U75" s="160">
        <f>COUNTA(D73:J73)-NETWORKDAYS.INTL(D73,J73,"0000011",国民の祝日[日付])</f>
        <v>2</v>
      </c>
      <c r="V75" s="160">
        <f t="shared" si="133"/>
        <v>0</v>
      </c>
      <c r="W75" s="160" cm="1">
        <f t="array" ref="W75">SUM(COUNTIFS($D$8:$J$8,{1,7},D75:J75,"=休工(*)"))</f>
        <v>0</v>
      </c>
      <c r="X75" s="160" cm="1">
        <f t="array" ref="X75">SUM(COUNTIFS(D73:J73,国民の祝日[日付],D75:J75,"=休工(*)"))</f>
        <v>0</v>
      </c>
    </row>
    <row r="76" spans="2:24" s="4" customFormat="1" ht="18.75" customHeight="1">
      <c r="B76" s="76">
        <f t="shared" ref="B76" si="135">B73</f>
        <v>0</v>
      </c>
      <c r="C76" s="15" t="s">
        <v>75</v>
      </c>
      <c r="D76" s="103">
        <f>J73+1</f>
        <v>45647</v>
      </c>
      <c r="E76" s="103">
        <f>D76+1</f>
        <v>45648</v>
      </c>
      <c r="F76" s="103">
        <f t="shared" ref="F76:J76" si="136">E76+1</f>
        <v>45649</v>
      </c>
      <c r="G76" s="103">
        <f t="shared" si="136"/>
        <v>45650</v>
      </c>
      <c r="H76" s="103">
        <f t="shared" si="136"/>
        <v>45651</v>
      </c>
      <c r="I76" s="103">
        <f t="shared" si="136"/>
        <v>45652</v>
      </c>
      <c r="J76" s="103">
        <f t="shared" si="136"/>
        <v>45653</v>
      </c>
      <c r="K76" s="201"/>
      <c r="L76" s="196"/>
      <c r="M76" s="199"/>
      <c r="N76" s="202"/>
      <c r="O76" s="69"/>
      <c r="P76" s="87"/>
      <c r="Q76" s="70"/>
      <c r="T76" s="162" t="s">
        <v>137</v>
      </c>
      <c r="U76" s="159" t="s">
        <v>139</v>
      </c>
      <c r="V76" s="159" t="s">
        <v>134</v>
      </c>
      <c r="W76" s="159" t="s">
        <v>135</v>
      </c>
      <c r="X76" s="159" t="s">
        <v>136</v>
      </c>
    </row>
    <row r="77" spans="2:24" s="4" customFormat="1" ht="26.25" customHeight="1">
      <c r="B77" s="76"/>
      <c r="C77" s="8" t="s">
        <v>67</v>
      </c>
      <c r="D77" s="104" t="s">
        <v>79</v>
      </c>
      <c r="E77" s="104" t="s">
        <v>79</v>
      </c>
      <c r="F77" s="104"/>
      <c r="G77" s="104"/>
      <c r="H77" s="104"/>
      <c r="I77" s="104"/>
      <c r="J77" s="104"/>
      <c r="K77" s="202"/>
      <c r="L77" s="196"/>
      <c r="M77" s="199"/>
      <c r="N77" s="202"/>
      <c r="O77" s="95">
        <f t="shared" ref="O77" si="137">IF(B76&gt;0,"－",T77)</f>
        <v>2</v>
      </c>
      <c r="P77" s="96">
        <v>2</v>
      </c>
      <c r="Q77" s="97" t="str">
        <f t="shared" ref="Q77:Q78" si="138">IF(P77="","",IF(O77=P77,"〇","×"))</f>
        <v>〇</v>
      </c>
      <c r="T77" s="162">
        <f t="shared" ref="T77:T78" si="139">U77+V77-(W77+X77)</f>
        <v>2</v>
      </c>
      <c r="U77" s="160">
        <f>COUNTA(D76:J76)-NETWORKDAYS.INTL(D76,J76,"0000011",国民の祝日[日付])</f>
        <v>2</v>
      </c>
      <c r="V77" s="160">
        <f t="shared" ref="V77:V78" si="140">COUNTIF(D77:J77,"休工(*)")</f>
        <v>0</v>
      </c>
      <c r="W77" s="160" cm="1">
        <f t="array" ref="W77">SUM(COUNTIFS($D$8:$J$8,{1,7},D77:J77,"=休工(*)"))</f>
        <v>0</v>
      </c>
      <c r="X77" s="160" cm="1">
        <f t="array" ref="X77">SUM(COUNTIFS(D76:J76,国民の祝日[日付],D77:J77,"=休工(*)"))</f>
        <v>0</v>
      </c>
    </row>
    <row r="78" spans="2:24" s="4" customFormat="1" ht="26.25" customHeight="1" thickBot="1">
      <c r="B78" s="76"/>
      <c r="C78" s="14" t="s">
        <v>68</v>
      </c>
      <c r="D78" s="105" t="s">
        <v>79</v>
      </c>
      <c r="E78" s="105" t="s">
        <v>79</v>
      </c>
      <c r="F78" s="105"/>
      <c r="G78" s="105"/>
      <c r="H78" s="105"/>
      <c r="I78" s="105"/>
      <c r="J78" s="105"/>
      <c r="K78" s="203"/>
      <c r="L78" s="196"/>
      <c r="M78" s="199"/>
      <c r="N78" s="202"/>
      <c r="O78" s="14">
        <f t="shared" si="34"/>
        <v>2</v>
      </c>
      <c r="P78" s="98">
        <v>2</v>
      </c>
      <c r="Q78" s="99" t="str">
        <f t="shared" si="138"/>
        <v>〇</v>
      </c>
      <c r="T78" s="162">
        <f t="shared" si="139"/>
        <v>2</v>
      </c>
      <c r="U78" s="160">
        <f>COUNTA(D76:J76)-NETWORKDAYS.INTL(D76,J76,"0000011",国民の祝日[日付])</f>
        <v>2</v>
      </c>
      <c r="V78" s="160">
        <f t="shared" si="140"/>
        <v>0</v>
      </c>
      <c r="W78" s="160" cm="1">
        <f t="array" ref="W78">SUM(COUNTIFS($D$8:$J$8,{1,7},D78:J78,"=休工(*)"))</f>
        <v>0</v>
      </c>
      <c r="X78" s="160" cm="1">
        <f t="array" ref="X78">SUM(COUNTIFS(D76:J76,国民の祝日[日付],D78:J78,"=休工(*)"))</f>
        <v>0</v>
      </c>
    </row>
    <row r="79" spans="2:24" s="4" customFormat="1" ht="18.75" customHeight="1">
      <c r="B79" s="76">
        <f t="shared" ref="B79" si="141">B73</f>
        <v>0</v>
      </c>
      <c r="C79" s="15" t="s">
        <v>75</v>
      </c>
      <c r="D79" s="103">
        <f>J76+1</f>
        <v>45654</v>
      </c>
      <c r="E79" s="103">
        <f>D79+1</f>
        <v>45655</v>
      </c>
      <c r="F79" s="103">
        <f t="shared" ref="F79:J79" si="142">E79+1</f>
        <v>45656</v>
      </c>
      <c r="G79" s="103">
        <f t="shared" si="142"/>
        <v>45657</v>
      </c>
      <c r="H79" s="103">
        <f t="shared" si="142"/>
        <v>45658</v>
      </c>
      <c r="I79" s="103">
        <f t="shared" si="142"/>
        <v>45659</v>
      </c>
      <c r="J79" s="103">
        <f t="shared" si="142"/>
        <v>45660</v>
      </c>
      <c r="K79" s="201"/>
      <c r="L79" s="196"/>
      <c r="M79" s="199"/>
      <c r="N79" s="202"/>
      <c r="O79" s="69"/>
      <c r="P79" s="87"/>
      <c r="Q79" s="70"/>
      <c r="T79" s="162" t="s">
        <v>137</v>
      </c>
      <c r="U79" s="159" t="s">
        <v>139</v>
      </c>
      <c r="V79" s="159" t="s">
        <v>134</v>
      </c>
      <c r="W79" s="159" t="s">
        <v>135</v>
      </c>
      <c r="X79" s="159" t="s">
        <v>136</v>
      </c>
    </row>
    <row r="80" spans="2:24" s="4" customFormat="1" ht="26.25" customHeight="1">
      <c r="B80" s="76"/>
      <c r="C80" s="8" t="s">
        <v>67</v>
      </c>
      <c r="D80" s="104" t="s">
        <v>79</v>
      </c>
      <c r="E80" s="104" t="s">
        <v>79</v>
      </c>
      <c r="F80" s="104" t="s">
        <v>84</v>
      </c>
      <c r="G80" s="104" t="s">
        <v>84</v>
      </c>
      <c r="H80" s="104" t="s">
        <v>79</v>
      </c>
      <c r="I80" s="104" t="s">
        <v>84</v>
      </c>
      <c r="J80" s="104" t="s">
        <v>84</v>
      </c>
      <c r="K80" s="202"/>
      <c r="L80" s="196"/>
      <c r="M80" s="199"/>
      <c r="N80" s="202"/>
      <c r="O80" s="95">
        <f t="shared" si="36"/>
        <v>7</v>
      </c>
      <c r="P80" s="96">
        <v>7</v>
      </c>
      <c r="Q80" s="97" t="str">
        <f t="shared" ref="Q80:Q81" si="143">IF(P80="","",IF(O80=P80,"〇","×"))</f>
        <v>〇</v>
      </c>
      <c r="T80" s="162">
        <f>U80+V80-(W80+X80)</f>
        <v>7</v>
      </c>
      <c r="U80" s="160">
        <f>COUNTA(D79:J79)-NETWORKDAYS.INTL(D79,J79,"0000011",国民の祝日[日付])</f>
        <v>3</v>
      </c>
      <c r="V80" s="160">
        <f t="shared" ref="V80:V81" si="144">COUNTIF(D80:J80,"休工(*)")</f>
        <v>4</v>
      </c>
      <c r="W80" s="160" cm="1">
        <f t="array" ref="W80">SUM(COUNTIFS($D$8:$J$8,{1,7},D80:J80,"=休工(*)"))</f>
        <v>0</v>
      </c>
      <c r="X80" s="160" cm="1">
        <f t="array" ref="X80">SUM(COUNTIFS(D79:J79,国民の祝日[日付],D80:J80,"=休工(*)"))</f>
        <v>0</v>
      </c>
    </row>
    <row r="81" spans="2:24" s="4" customFormat="1" ht="26.25" customHeight="1" thickBot="1">
      <c r="B81" s="76"/>
      <c r="C81" s="14" t="s">
        <v>68</v>
      </c>
      <c r="D81" s="105" t="s">
        <v>79</v>
      </c>
      <c r="E81" s="105" t="s">
        <v>79</v>
      </c>
      <c r="F81" s="105" t="s">
        <v>84</v>
      </c>
      <c r="G81" s="105" t="s">
        <v>84</v>
      </c>
      <c r="H81" s="105" t="s">
        <v>79</v>
      </c>
      <c r="I81" s="105" t="s">
        <v>84</v>
      </c>
      <c r="J81" s="105" t="s">
        <v>84</v>
      </c>
      <c r="K81" s="203"/>
      <c r="L81" s="196"/>
      <c r="M81" s="199"/>
      <c r="N81" s="202"/>
      <c r="O81" s="14">
        <f t="shared" si="40"/>
        <v>7</v>
      </c>
      <c r="P81" s="98">
        <v>7</v>
      </c>
      <c r="Q81" s="99" t="str">
        <f t="shared" si="143"/>
        <v>〇</v>
      </c>
      <c r="T81" s="162">
        <f t="shared" ref="T81" si="145">U81+V81-(W81+X81)</f>
        <v>7</v>
      </c>
      <c r="U81" s="160">
        <f>COUNTA(D79:J79)-NETWORKDAYS.INTL(D79,J79,"0000011",国民の祝日[日付])</f>
        <v>3</v>
      </c>
      <c r="V81" s="160">
        <f t="shared" si="144"/>
        <v>4</v>
      </c>
      <c r="W81" s="160" cm="1">
        <f t="array" ref="W81">SUM(COUNTIFS($D$8:$J$8,{1,7},D81:J81,"=休工(*)"))</f>
        <v>0</v>
      </c>
      <c r="X81" s="160" cm="1">
        <f t="array" ref="X81">SUM(COUNTIFS(D79:J79,国民の祝日[日付],D81:J81,"=休工(*)"))</f>
        <v>0</v>
      </c>
    </row>
    <row r="82" spans="2:24" s="4" customFormat="1" ht="18.75" customHeight="1">
      <c r="B82" s="76">
        <f t="shared" ref="B82" si="146">B73</f>
        <v>0</v>
      </c>
      <c r="C82" s="15" t="s">
        <v>75</v>
      </c>
      <c r="D82" s="103">
        <f>J79+1</f>
        <v>45661</v>
      </c>
      <c r="E82" s="103">
        <f>D82+1</f>
        <v>45662</v>
      </c>
      <c r="F82" s="103">
        <f t="shared" ref="F82:J82" si="147">E82+1</f>
        <v>45663</v>
      </c>
      <c r="G82" s="103">
        <f t="shared" si="147"/>
        <v>45664</v>
      </c>
      <c r="H82" s="103">
        <f t="shared" si="147"/>
        <v>45665</v>
      </c>
      <c r="I82" s="103">
        <f t="shared" si="147"/>
        <v>45666</v>
      </c>
      <c r="J82" s="103">
        <f t="shared" si="147"/>
        <v>45667</v>
      </c>
      <c r="K82" s="201"/>
      <c r="L82" s="196"/>
      <c r="M82" s="199"/>
      <c r="N82" s="202"/>
      <c r="O82" s="69"/>
      <c r="P82" s="87"/>
      <c r="Q82" s="70"/>
      <c r="T82" s="162" t="s">
        <v>137</v>
      </c>
      <c r="U82" s="159" t="s">
        <v>139</v>
      </c>
      <c r="V82" s="159" t="s">
        <v>134</v>
      </c>
      <c r="W82" s="159" t="s">
        <v>135</v>
      </c>
      <c r="X82" s="159" t="s">
        <v>136</v>
      </c>
    </row>
    <row r="83" spans="2:24" s="4" customFormat="1" ht="26.25" customHeight="1">
      <c r="B83" s="76"/>
      <c r="C83" s="8" t="s">
        <v>67</v>
      </c>
      <c r="D83" s="104" t="s">
        <v>79</v>
      </c>
      <c r="E83" s="104" t="s">
        <v>79</v>
      </c>
      <c r="F83" s="104"/>
      <c r="G83" s="104"/>
      <c r="H83" s="104"/>
      <c r="I83" s="104"/>
      <c r="J83" s="104"/>
      <c r="K83" s="202"/>
      <c r="L83" s="196"/>
      <c r="M83" s="199"/>
      <c r="N83" s="202"/>
      <c r="O83" s="95">
        <f t="shared" si="42"/>
        <v>2</v>
      </c>
      <c r="P83" s="96">
        <v>2</v>
      </c>
      <c r="Q83" s="97" t="str">
        <f t="shared" ref="Q83" si="148">IF(P83="","",IF(O83=P83,"〇","×"))</f>
        <v>〇</v>
      </c>
      <c r="T83" s="162">
        <f t="shared" ref="T83:T84" si="149">U83+V83-(W83+X83)</f>
        <v>2</v>
      </c>
      <c r="U83" s="160">
        <f>COUNTA(D82:J82)-NETWORKDAYS.INTL(D82,J82,"0000011",国民の祝日[日付])</f>
        <v>2</v>
      </c>
      <c r="V83" s="160">
        <f t="shared" ref="V83:V84" si="150">COUNTIF(D83:J83,"休工(*)")</f>
        <v>0</v>
      </c>
      <c r="W83" s="160" cm="1">
        <f t="array" ref="W83">SUM(COUNTIFS($D$8:$J$8,{1,7},D83:J83,"=休工(*)"))</f>
        <v>0</v>
      </c>
      <c r="X83" s="160" cm="1">
        <f t="array" ref="X83">SUM(COUNTIFS(D82:J82,国民の祝日[日付],D83:J83,"=休工(*)"))</f>
        <v>0</v>
      </c>
    </row>
    <row r="84" spans="2:24" s="4" customFormat="1" ht="26.25" customHeight="1" thickBot="1">
      <c r="B84" s="76"/>
      <c r="C84" s="14" t="s">
        <v>68</v>
      </c>
      <c r="D84" s="105" t="s">
        <v>79</v>
      </c>
      <c r="E84" s="105" t="s">
        <v>79</v>
      </c>
      <c r="F84" s="105"/>
      <c r="G84" s="105"/>
      <c r="H84" s="105"/>
      <c r="I84" s="105"/>
      <c r="J84" s="105"/>
      <c r="K84" s="203"/>
      <c r="L84" s="197"/>
      <c r="M84" s="200"/>
      <c r="N84" s="203"/>
      <c r="O84" s="14">
        <f t="shared" si="46"/>
        <v>2</v>
      </c>
      <c r="P84" s="98">
        <v>2</v>
      </c>
      <c r="Q84" s="99" t="str">
        <f>IF(P84="","",IF(O84=P84,"〇","×"))</f>
        <v>〇</v>
      </c>
      <c r="T84" s="162">
        <f t="shared" si="149"/>
        <v>2</v>
      </c>
      <c r="U84" s="160">
        <f>COUNTA(D82:J82)-NETWORKDAYS.INTL(D82,J82,"0000011",国民の祝日[日付])</f>
        <v>2</v>
      </c>
      <c r="V84" s="160">
        <f t="shared" si="150"/>
        <v>0</v>
      </c>
      <c r="W84" s="160" cm="1">
        <f t="array" ref="W84">SUM(COUNTIFS($D$8:$J$8,{1,7},D84:J84,"=休工(*)"))</f>
        <v>0</v>
      </c>
      <c r="X84" s="160" cm="1">
        <f t="array" ref="X84">SUM(COUNTIFS(D82:J82,国民の祝日[日付],D84:J84,"=休工(*)"))</f>
        <v>0</v>
      </c>
    </row>
    <row r="85" spans="2:24" s="4" customFormat="1" ht="18.75" customHeight="1">
      <c r="B85" s="76">
        <f t="shared" ref="B85" si="151">IF(B73=0,COUNTIF($D86:$J96,"=工事完了"),1)</f>
        <v>2</v>
      </c>
      <c r="C85" s="15" t="s">
        <v>75</v>
      </c>
      <c r="D85" s="103">
        <f>J82+1</f>
        <v>45668</v>
      </c>
      <c r="E85" s="103">
        <f>D85+1</f>
        <v>45669</v>
      </c>
      <c r="F85" s="103">
        <f t="shared" ref="F85:J85" si="152">E85+1</f>
        <v>45670</v>
      </c>
      <c r="G85" s="103">
        <f t="shared" si="152"/>
        <v>45671</v>
      </c>
      <c r="H85" s="103">
        <f t="shared" si="152"/>
        <v>45672</v>
      </c>
      <c r="I85" s="103">
        <f t="shared" si="152"/>
        <v>45673</v>
      </c>
      <c r="J85" s="103">
        <f t="shared" si="152"/>
        <v>45674</v>
      </c>
      <c r="K85" s="250" t="s">
        <v>85</v>
      </c>
      <c r="L85" s="195" t="str">
        <f t="shared" ref="L85" si="153">IF(B85&gt;0,"－",COUNTIF(D89:J89,"*休工*")+COUNTIF(D92:J92,"*休工*")+COUNTIF(D95:J95,"*休工*")+COUNTIF(D86:J86,"*休工*"))</f>
        <v>－</v>
      </c>
      <c r="M85" s="198" t="str">
        <f t="shared" ref="M85" si="154">IF(B85&gt;0,"－",COUNTIF(D90:J90,"*休工*")+COUNTIF(D93:J93,"*休工*")+COUNTIF(D96:J96,"*休工*")+COUNTIF(D87:J87,"*休工*"))</f>
        <v>－</v>
      </c>
      <c r="N85" s="201" t="str">
        <f t="shared" ref="N85" si="155">IF(B85&gt;0,"－",IF(AND(M85&gt;=L85),"達成","未達成"))</f>
        <v>－</v>
      </c>
      <c r="O85" s="69"/>
      <c r="P85" s="87"/>
      <c r="Q85" s="70"/>
      <c r="T85" s="162" t="s">
        <v>137</v>
      </c>
      <c r="U85" s="159" t="s">
        <v>139</v>
      </c>
      <c r="V85" s="159" t="s">
        <v>134</v>
      </c>
      <c r="W85" s="159" t="s">
        <v>135</v>
      </c>
      <c r="X85" s="159" t="s">
        <v>136</v>
      </c>
    </row>
    <row r="86" spans="2:24" s="4" customFormat="1" ht="26.25" customHeight="1">
      <c r="B86" s="76"/>
      <c r="C86" s="8" t="s">
        <v>67</v>
      </c>
      <c r="D86" s="104" t="s">
        <v>79</v>
      </c>
      <c r="E86" s="104" t="s">
        <v>79</v>
      </c>
      <c r="F86" s="104" t="s">
        <v>79</v>
      </c>
      <c r="G86" s="104"/>
      <c r="H86" s="104"/>
      <c r="I86" s="104"/>
      <c r="J86" s="104"/>
      <c r="K86" s="202"/>
      <c r="L86" s="196"/>
      <c r="M86" s="199"/>
      <c r="N86" s="202"/>
      <c r="O86" s="95" t="str">
        <f t="shared" ref="O86" si="156">IF(B85&gt;0,"－",T86)</f>
        <v>－</v>
      </c>
      <c r="P86" s="96"/>
      <c r="Q86" s="97" t="str">
        <f t="shared" ref="Q86:Q87" si="157">IF(P86="","",IF(O86=P86,"〇","×"))</f>
        <v/>
      </c>
      <c r="T86" s="162">
        <f t="shared" ref="T86:T87" si="158">U86+V86-(W86+X86)</f>
        <v>3</v>
      </c>
      <c r="U86" s="160">
        <f>COUNTA(D85:J85)-NETWORKDAYS.INTL(D85,J85,"0000011",国民の祝日[日付])</f>
        <v>3</v>
      </c>
      <c r="V86" s="160">
        <f t="shared" ref="V86:V87" si="159">COUNTIF(D86:J86,"休工(*)")</f>
        <v>0</v>
      </c>
      <c r="W86" s="160" cm="1">
        <f t="array" ref="W86">SUM(COUNTIFS($D$8:$J$8,{1,7},D86:J86,"=休工(*)"))</f>
        <v>0</v>
      </c>
      <c r="X86" s="160" cm="1">
        <f t="array" ref="X86">SUM(COUNTIFS(D85:J85,国民の祝日[日付],D86:J86,"=休工(*)"))</f>
        <v>0</v>
      </c>
    </row>
    <row r="87" spans="2:24" s="4" customFormat="1" ht="26.25" customHeight="1">
      <c r="B87" s="76"/>
      <c r="C87" s="14" t="s">
        <v>68</v>
      </c>
      <c r="D87" s="105" t="s">
        <v>79</v>
      </c>
      <c r="E87" s="105" t="s">
        <v>79</v>
      </c>
      <c r="F87" s="105" t="s">
        <v>79</v>
      </c>
      <c r="G87" s="105"/>
      <c r="H87" s="105"/>
      <c r="I87" s="105"/>
      <c r="J87" s="105" t="s">
        <v>86</v>
      </c>
      <c r="K87" s="203"/>
      <c r="L87" s="196"/>
      <c r="M87" s="199"/>
      <c r="N87" s="202"/>
      <c r="O87" s="14" t="str">
        <f t="shared" ref="O87" si="160">IF(B85&gt;0,"－",T87)</f>
        <v>－</v>
      </c>
      <c r="P87" s="98"/>
      <c r="Q87" s="99" t="str">
        <f t="shared" si="157"/>
        <v/>
      </c>
      <c r="T87" s="162">
        <f t="shared" si="158"/>
        <v>3</v>
      </c>
      <c r="U87" s="160">
        <f>COUNTA(D85:J85)-NETWORKDAYS.INTL(D85,J85,"0000011",国民の祝日[日付])</f>
        <v>3</v>
      </c>
      <c r="V87" s="160">
        <f t="shared" si="159"/>
        <v>0</v>
      </c>
      <c r="W87" s="160" cm="1">
        <f t="array" ref="W87">SUM(COUNTIFS($D$8:$J$8,{1,7},D87:J87,"=休工(*)"))</f>
        <v>0</v>
      </c>
      <c r="X87" s="160" cm="1">
        <f t="array" ref="X87">SUM(COUNTIFS(D85:J85,国民の祝日[日付],D87:J87,"=休工(*)"))</f>
        <v>0</v>
      </c>
    </row>
    <row r="88" spans="2:24" s="4" customFormat="1" ht="18.75" customHeight="1">
      <c r="B88" s="76">
        <f t="shared" ref="B88" si="161">B85</f>
        <v>2</v>
      </c>
      <c r="C88" s="15" t="s">
        <v>75</v>
      </c>
      <c r="D88" s="103">
        <f>J85+1</f>
        <v>45675</v>
      </c>
      <c r="E88" s="103">
        <f>D88+1</f>
        <v>45676</v>
      </c>
      <c r="F88" s="103">
        <f t="shared" ref="F88:J88" si="162">E88+1</f>
        <v>45677</v>
      </c>
      <c r="G88" s="103">
        <f t="shared" si="162"/>
        <v>45678</v>
      </c>
      <c r="H88" s="103">
        <f t="shared" si="162"/>
        <v>45679</v>
      </c>
      <c r="I88" s="103">
        <f t="shared" si="162"/>
        <v>45680</v>
      </c>
      <c r="J88" s="103">
        <f t="shared" si="162"/>
        <v>45681</v>
      </c>
      <c r="K88" s="250" t="s">
        <v>87</v>
      </c>
      <c r="L88" s="196"/>
      <c r="M88" s="199"/>
      <c r="N88" s="202"/>
      <c r="O88" s="69"/>
      <c r="P88" s="87"/>
      <c r="Q88" s="70"/>
      <c r="T88" s="162" t="s">
        <v>137</v>
      </c>
      <c r="U88" s="159" t="s">
        <v>139</v>
      </c>
      <c r="V88" s="159" t="s">
        <v>134</v>
      </c>
      <c r="W88" s="159" t="s">
        <v>135</v>
      </c>
      <c r="X88" s="159" t="s">
        <v>136</v>
      </c>
    </row>
    <row r="89" spans="2:24" s="4" customFormat="1" ht="26.25" customHeight="1">
      <c r="B89" s="76"/>
      <c r="C89" s="8" t="s">
        <v>67</v>
      </c>
      <c r="D89" s="104" t="s">
        <v>79</v>
      </c>
      <c r="E89" s="104" t="s">
        <v>79</v>
      </c>
      <c r="F89" s="104"/>
      <c r="G89" s="104"/>
      <c r="H89" s="104"/>
      <c r="I89" s="104"/>
      <c r="J89" s="104"/>
      <c r="K89" s="202"/>
      <c r="L89" s="196"/>
      <c r="M89" s="199"/>
      <c r="N89" s="202"/>
      <c r="O89" s="95" t="str">
        <f t="shared" ref="O89" si="163">IF(B88&gt;0,"－",T89)</f>
        <v>－</v>
      </c>
      <c r="P89" s="96"/>
      <c r="Q89" s="97" t="str">
        <f t="shared" ref="Q89:Q90" si="164">IF(P89="","",IF(O89=P89,"〇","×"))</f>
        <v/>
      </c>
      <c r="T89" s="162">
        <f t="shared" ref="T89:T90" si="165">U89+V89-(W89+X89)</f>
        <v>2</v>
      </c>
      <c r="U89" s="160">
        <f>COUNTA(D88:J88)-NETWORKDAYS.INTL(D88,J88,"0000011",国民の祝日[日付])</f>
        <v>2</v>
      </c>
      <c r="V89" s="160">
        <f t="shared" ref="V89:V90" si="166">COUNTIF(D89:J89,"休工(*)")</f>
        <v>0</v>
      </c>
      <c r="W89" s="160" cm="1">
        <f t="array" ref="W89">SUM(COUNTIFS($D$8:$J$8,{1,7},D89:J89,"=休工(*)"))</f>
        <v>0</v>
      </c>
      <c r="X89" s="160" cm="1">
        <f t="array" ref="X89">SUM(COUNTIFS(D88:J88,国民の祝日[日付],D89:J89,"=休工(*)"))</f>
        <v>0</v>
      </c>
    </row>
    <row r="90" spans="2:24" s="4" customFormat="1" ht="26.25" customHeight="1">
      <c r="B90" s="76"/>
      <c r="C90" s="14" t="s">
        <v>68</v>
      </c>
      <c r="D90" s="105"/>
      <c r="E90" s="105"/>
      <c r="F90" s="105"/>
      <c r="G90" s="105"/>
      <c r="H90" s="105"/>
      <c r="I90" s="105"/>
      <c r="J90" s="105"/>
      <c r="K90" s="203"/>
      <c r="L90" s="196"/>
      <c r="M90" s="199"/>
      <c r="N90" s="202"/>
      <c r="O90" s="14" t="str">
        <f t="shared" si="34"/>
        <v>－</v>
      </c>
      <c r="P90" s="98"/>
      <c r="Q90" s="99" t="str">
        <f t="shared" si="164"/>
        <v/>
      </c>
      <c r="T90" s="162">
        <f t="shared" si="165"/>
        <v>2</v>
      </c>
      <c r="U90" s="160">
        <f>COUNTA(D88:J88)-NETWORKDAYS.INTL(D88,J88,"0000011",国民の祝日[日付])</f>
        <v>2</v>
      </c>
      <c r="V90" s="160">
        <f t="shared" si="166"/>
        <v>0</v>
      </c>
      <c r="W90" s="160" cm="1">
        <f t="array" ref="W90">SUM(COUNTIFS($D$8:$J$8,{1,7},D90:J90,"=休工(*)"))</f>
        <v>0</v>
      </c>
      <c r="X90" s="160" cm="1">
        <f t="array" ref="X90">SUM(COUNTIFS(D88:J88,国民の祝日[日付],D90:J90,"=休工(*)"))</f>
        <v>0</v>
      </c>
    </row>
    <row r="91" spans="2:24" s="4" customFormat="1" ht="18.75" customHeight="1">
      <c r="B91" s="76">
        <f t="shared" ref="B91" si="167">B85</f>
        <v>2</v>
      </c>
      <c r="C91" s="15" t="s">
        <v>75</v>
      </c>
      <c r="D91" s="103">
        <f>J88+1</f>
        <v>45682</v>
      </c>
      <c r="E91" s="103">
        <f>D91+1</f>
        <v>45683</v>
      </c>
      <c r="F91" s="103">
        <f t="shared" ref="F91:J91" si="168">E91+1</f>
        <v>45684</v>
      </c>
      <c r="G91" s="103">
        <f t="shared" si="168"/>
        <v>45685</v>
      </c>
      <c r="H91" s="103">
        <f t="shared" si="168"/>
        <v>45686</v>
      </c>
      <c r="I91" s="103">
        <f t="shared" si="168"/>
        <v>45687</v>
      </c>
      <c r="J91" s="103">
        <f t="shared" si="168"/>
        <v>45688</v>
      </c>
      <c r="K91" s="250" t="s">
        <v>87</v>
      </c>
      <c r="L91" s="196"/>
      <c r="M91" s="199"/>
      <c r="N91" s="202"/>
      <c r="O91" s="69"/>
      <c r="P91" s="87"/>
      <c r="Q91" s="70"/>
      <c r="T91" s="162" t="s">
        <v>137</v>
      </c>
      <c r="U91" s="159" t="s">
        <v>139</v>
      </c>
      <c r="V91" s="159" t="s">
        <v>134</v>
      </c>
      <c r="W91" s="159" t="s">
        <v>135</v>
      </c>
      <c r="X91" s="159" t="s">
        <v>136</v>
      </c>
    </row>
    <row r="92" spans="2:24" s="4" customFormat="1" ht="26.25" customHeight="1">
      <c r="B92" s="76"/>
      <c r="C92" s="8" t="s">
        <v>67</v>
      </c>
      <c r="D92" s="104" t="s">
        <v>79</v>
      </c>
      <c r="E92" s="104" t="s">
        <v>79</v>
      </c>
      <c r="F92" s="104"/>
      <c r="G92" s="104"/>
      <c r="H92" s="104"/>
      <c r="I92" s="104"/>
      <c r="J92" s="104" t="s">
        <v>86</v>
      </c>
      <c r="K92" s="202"/>
      <c r="L92" s="196"/>
      <c r="M92" s="199"/>
      <c r="N92" s="202"/>
      <c r="O92" s="95" t="str">
        <f t="shared" si="36"/>
        <v>－</v>
      </c>
      <c r="P92" s="96"/>
      <c r="Q92" s="97" t="str">
        <f t="shared" ref="Q92:Q93" si="169">IF(P92="","",IF(O92=P92,"〇","×"))</f>
        <v/>
      </c>
      <c r="T92" s="162">
        <f t="shared" ref="T92:T93" si="170">U92+V92-(W92+X92)</f>
        <v>2</v>
      </c>
      <c r="U92" s="160">
        <f>COUNTA(D91:J91)-NETWORKDAYS.INTL(D91,J91,"0000011",国民の祝日[日付])</f>
        <v>2</v>
      </c>
      <c r="V92" s="160">
        <f t="shared" ref="V92:V93" si="171">COUNTIF(D92:J92,"休工(*)")</f>
        <v>0</v>
      </c>
      <c r="W92" s="160" cm="1">
        <f t="array" ref="W92">SUM(COUNTIFS($D$8:$J$8,{1,7},D92:J92,"=休工(*)"))</f>
        <v>0</v>
      </c>
      <c r="X92" s="160" cm="1">
        <f t="array" ref="X92">SUM(COUNTIFS(D91:J91,国民の祝日[日付],D92:J92,"=休工(*)"))</f>
        <v>0</v>
      </c>
    </row>
    <row r="93" spans="2:24" s="4" customFormat="1" ht="26.25" customHeight="1" thickBot="1">
      <c r="B93" s="76"/>
      <c r="C93" s="14" t="s">
        <v>68</v>
      </c>
      <c r="D93" s="105"/>
      <c r="E93" s="105"/>
      <c r="F93" s="105"/>
      <c r="G93" s="105"/>
      <c r="H93" s="105"/>
      <c r="I93" s="105"/>
      <c r="J93" s="105"/>
      <c r="K93" s="203"/>
      <c r="L93" s="196"/>
      <c r="M93" s="199"/>
      <c r="N93" s="202"/>
      <c r="O93" s="14" t="str">
        <f t="shared" si="40"/>
        <v>－</v>
      </c>
      <c r="P93" s="98"/>
      <c r="Q93" s="99" t="str">
        <f t="shared" si="169"/>
        <v/>
      </c>
      <c r="T93" s="162">
        <f t="shared" si="170"/>
        <v>2</v>
      </c>
      <c r="U93" s="160">
        <f>COUNTA(D91:J91)-NETWORKDAYS.INTL(D91,J91,"0000011",国民の祝日[日付])</f>
        <v>2</v>
      </c>
      <c r="V93" s="160">
        <f t="shared" si="171"/>
        <v>0</v>
      </c>
      <c r="W93" s="160" cm="1">
        <f t="array" ref="W93">SUM(COUNTIFS($D$8:$J$8,{1,7},D93:J93,"=休工(*)"))</f>
        <v>0</v>
      </c>
      <c r="X93" s="160" cm="1">
        <f t="array" ref="X93">SUM(COUNTIFS(D91:J91,国民の祝日[日付],D93:J93,"=休工(*)"))</f>
        <v>0</v>
      </c>
    </row>
    <row r="94" spans="2:24" s="4" customFormat="1" ht="18.75" customHeight="1">
      <c r="B94" s="76">
        <f t="shared" ref="B94" si="172">B85</f>
        <v>2</v>
      </c>
      <c r="C94" s="15" t="s">
        <v>75</v>
      </c>
      <c r="D94" s="103">
        <f>J91+1</f>
        <v>45689</v>
      </c>
      <c r="E94" s="103">
        <f>D94+1</f>
        <v>45690</v>
      </c>
      <c r="F94" s="103">
        <f t="shared" ref="F94:J94" si="173">E94+1</f>
        <v>45691</v>
      </c>
      <c r="G94" s="103">
        <f t="shared" si="173"/>
        <v>45692</v>
      </c>
      <c r="H94" s="103">
        <f t="shared" si="173"/>
        <v>45693</v>
      </c>
      <c r="I94" s="103">
        <f t="shared" si="173"/>
        <v>45694</v>
      </c>
      <c r="J94" s="103">
        <f t="shared" si="173"/>
        <v>45695</v>
      </c>
      <c r="K94" s="212"/>
      <c r="L94" s="196"/>
      <c r="M94" s="199"/>
      <c r="N94" s="202"/>
      <c r="O94" s="69"/>
      <c r="P94" s="87"/>
      <c r="Q94" s="70"/>
      <c r="T94" s="162" t="s">
        <v>137</v>
      </c>
      <c r="U94" s="159" t="s">
        <v>139</v>
      </c>
      <c r="V94" s="159" t="s">
        <v>134</v>
      </c>
      <c r="W94" s="159" t="s">
        <v>135</v>
      </c>
      <c r="X94" s="159" t="s">
        <v>136</v>
      </c>
    </row>
    <row r="95" spans="2:24" s="4" customFormat="1" ht="26.25" customHeight="1">
      <c r="B95" s="76"/>
      <c r="C95" s="8" t="s">
        <v>67</v>
      </c>
      <c r="D95" s="104"/>
      <c r="E95" s="104"/>
      <c r="F95" s="104"/>
      <c r="G95" s="104"/>
      <c r="H95" s="104"/>
      <c r="I95" s="104"/>
      <c r="J95" s="104"/>
      <c r="K95" s="213"/>
      <c r="L95" s="196"/>
      <c r="M95" s="199"/>
      <c r="N95" s="202"/>
      <c r="O95" s="95" t="str">
        <f t="shared" si="42"/>
        <v>－</v>
      </c>
      <c r="P95" s="96"/>
      <c r="Q95" s="97" t="str">
        <f t="shared" ref="Q95:Q96" si="174">IF(P95="","",IF(O95=P95,"〇","×"))</f>
        <v/>
      </c>
      <c r="T95" s="162">
        <f>U95+V95-(W95+X95)</f>
        <v>2</v>
      </c>
      <c r="U95" s="160">
        <f>COUNTA(D94:J94)-NETWORKDAYS.INTL(D94,J94,"0000011",国民の祝日[日付])</f>
        <v>2</v>
      </c>
      <c r="V95" s="160">
        <f t="shared" ref="V95:V96" si="175">COUNTIF(D95:J95,"休工(*)")</f>
        <v>0</v>
      </c>
      <c r="W95" s="160" cm="1">
        <f t="array" ref="W95">SUM(COUNTIFS($D$8:$J$8,{1,7},D95:J95,"=休工(*)"))</f>
        <v>0</v>
      </c>
      <c r="X95" s="160" cm="1">
        <f t="array" ref="X95">SUM(COUNTIFS(D94:J94,国民の祝日[日付],D95:J95,"=休工(*)"))</f>
        <v>0</v>
      </c>
    </row>
    <row r="96" spans="2:24" s="4" customFormat="1" ht="26.25" customHeight="1" thickBot="1">
      <c r="B96" s="76"/>
      <c r="C96" s="14" t="s">
        <v>68</v>
      </c>
      <c r="D96" s="105"/>
      <c r="E96" s="105"/>
      <c r="F96" s="105"/>
      <c r="G96" s="105"/>
      <c r="H96" s="105"/>
      <c r="I96" s="105"/>
      <c r="J96" s="105"/>
      <c r="K96" s="214"/>
      <c r="L96" s="197"/>
      <c r="M96" s="200"/>
      <c r="N96" s="203"/>
      <c r="O96" s="14" t="str">
        <f t="shared" si="46"/>
        <v>－</v>
      </c>
      <c r="P96" s="98"/>
      <c r="Q96" s="99" t="str">
        <f t="shared" si="174"/>
        <v/>
      </c>
      <c r="T96" s="162">
        <f>U96+V96-(W96+X96)</f>
        <v>2</v>
      </c>
      <c r="U96" s="160">
        <f>COUNTA(D94:J94)-NETWORKDAYS.INTL(D94,J94,"0000011",国民の祝日[日付])</f>
        <v>2</v>
      </c>
      <c r="V96" s="160">
        <f t="shared" si="175"/>
        <v>0</v>
      </c>
      <c r="W96" s="160" cm="1">
        <f t="array" ref="W96">SUM(COUNTIFS($D$8:$J$8,{1,7},D96:J96,"=休工(*)"))</f>
        <v>0</v>
      </c>
      <c r="X96" s="160" cm="1">
        <f t="array" ref="X96">SUM(COUNTIFS(D94:J94,国民の祝日[日付],D96:J96,"=休工(*)"))</f>
        <v>0</v>
      </c>
    </row>
    <row r="97" spans="2:20" s="4" customFormat="1" ht="18.75" hidden="1" customHeight="1">
      <c r="B97" s="76">
        <f t="shared" ref="B97" si="176">IF(B85=0,COUNTIF($D98:$J108,"=工事完了"),1)</f>
        <v>1</v>
      </c>
      <c r="C97" s="15" t="s">
        <v>75</v>
      </c>
      <c r="D97" s="106">
        <f>J94+1</f>
        <v>45696</v>
      </c>
      <c r="E97" s="106">
        <f>D97+1</f>
        <v>45697</v>
      </c>
      <c r="F97" s="106">
        <f t="shared" ref="F97:J97" si="177">E97+1</f>
        <v>45698</v>
      </c>
      <c r="G97" s="106">
        <f t="shared" si="177"/>
        <v>45699</v>
      </c>
      <c r="H97" s="106">
        <f t="shared" si="177"/>
        <v>45700</v>
      </c>
      <c r="I97" s="106">
        <f t="shared" si="177"/>
        <v>45701</v>
      </c>
      <c r="J97" s="106">
        <f t="shared" si="177"/>
        <v>45702</v>
      </c>
      <c r="K97" s="201"/>
      <c r="L97" s="195" t="str">
        <f t="shared" ref="L97" si="178">IF(B97&gt;0,"－",COUNTIF(D101:J101,"*休工*")+COUNTIF(D104:J104,"*休工*")+COUNTIF(D107:J107,"*休工*")+COUNTIF(D98:J98,"*休工*"))</f>
        <v>－</v>
      </c>
      <c r="M97" s="198" t="str">
        <f t="shared" ref="M97" si="179">IF(B97&gt;0,"－",COUNTIF(D102:J102,"*休工*")+COUNTIF(D105:J105,"*休工*")+COUNTIF(D108:J108,"*休工*")+COUNTIF(D99:J99,"*休工*"))</f>
        <v>－</v>
      </c>
      <c r="N97" s="201" t="str">
        <f t="shared" ref="N97" si="180">IF(B97&gt;0,"－",IF(AND(M97&gt;=L97),"達成","未達成"))</f>
        <v>－</v>
      </c>
      <c r="O97" s="69"/>
      <c r="P97" s="87"/>
      <c r="Q97" s="70"/>
      <c r="T97" s="162" t="s">
        <v>137</v>
      </c>
    </row>
    <row r="98" spans="2:20" s="4" customFormat="1" ht="26.25" hidden="1" customHeight="1">
      <c r="B98" s="76"/>
      <c r="C98" s="8" t="s">
        <v>67</v>
      </c>
      <c r="D98" s="104"/>
      <c r="E98" s="104"/>
      <c r="F98" s="104"/>
      <c r="G98" s="104"/>
      <c r="H98" s="104"/>
      <c r="I98" s="104"/>
      <c r="J98" s="104"/>
      <c r="K98" s="202"/>
      <c r="L98" s="196"/>
      <c r="M98" s="199"/>
      <c r="N98" s="202"/>
      <c r="O98" s="95" t="str">
        <f>IF(B97&gt;0,"－",COUNTA(D97:J97)-NETWORKDAYS.INTL(D97,J97,"0000011",国民の祝日[日付])+COUNTIF(D98:J98,"休工(*)"))</f>
        <v>－</v>
      </c>
      <c r="P98" s="96"/>
      <c r="Q98" s="97" t="str">
        <f t="shared" ref="Q98:Q99" si="181">IF(P98="","",IF(O98=P98,"〇","×"))</f>
        <v/>
      </c>
      <c r="T98" s="162">
        <f t="shared" ref="T98:T99" si="182">U98+V98-(W98+X98)</f>
        <v>0</v>
      </c>
    </row>
    <row r="99" spans="2:20" s="4" customFormat="1" ht="26.25" hidden="1" customHeight="1" thickBot="1">
      <c r="B99" s="76"/>
      <c r="C99" s="14" t="s">
        <v>68</v>
      </c>
      <c r="D99" s="105"/>
      <c r="E99" s="105"/>
      <c r="F99" s="105"/>
      <c r="G99" s="105"/>
      <c r="H99" s="105"/>
      <c r="I99" s="105"/>
      <c r="J99" s="105"/>
      <c r="K99" s="203"/>
      <c r="L99" s="196"/>
      <c r="M99" s="199"/>
      <c r="N99" s="202"/>
      <c r="O99" s="14" t="str">
        <f>IF(B97&gt;0,"－",COUNTA(D97:J97)-NETWORKDAYS.INTL(D97,J97,"0000011",国民の祝日[日付])+COUNTIF(D99:J99,"休工(*)"))</f>
        <v>－</v>
      </c>
      <c r="P99" s="98"/>
      <c r="Q99" s="99" t="str">
        <f t="shared" si="181"/>
        <v/>
      </c>
      <c r="T99" s="162">
        <f t="shared" si="182"/>
        <v>0</v>
      </c>
    </row>
    <row r="100" spans="2:20" s="4" customFormat="1" ht="18.75" hidden="1" customHeight="1">
      <c r="B100" s="76">
        <f t="shared" ref="B100" si="183">B97</f>
        <v>1</v>
      </c>
      <c r="C100" s="15" t="s">
        <v>75</v>
      </c>
      <c r="D100" s="103">
        <f>J97+1</f>
        <v>45703</v>
      </c>
      <c r="E100" s="103">
        <f>D100+1</f>
        <v>45704</v>
      </c>
      <c r="F100" s="103">
        <f t="shared" ref="F100:J100" si="184">E100+1</f>
        <v>45705</v>
      </c>
      <c r="G100" s="103">
        <f t="shared" si="184"/>
        <v>45706</v>
      </c>
      <c r="H100" s="103">
        <f t="shared" si="184"/>
        <v>45707</v>
      </c>
      <c r="I100" s="103">
        <f t="shared" si="184"/>
        <v>45708</v>
      </c>
      <c r="J100" s="103">
        <f t="shared" si="184"/>
        <v>45709</v>
      </c>
      <c r="K100" s="201"/>
      <c r="L100" s="196"/>
      <c r="M100" s="199"/>
      <c r="N100" s="202"/>
      <c r="O100" s="69"/>
      <c r="P100" s="87"/>
      <c r="Q100" s="70"/>
      <c r="T100" s="162" t="s">
        <v>137</v>
      </c>
    </row>
    <row r="101" spans="2:20" s="4" customFormat="1" ht="26.25" hidden="1" customHeight="1">
      <c r="B101" s="76"/>
      <c r="C101" s="8" t="s">
        <v>67</v>
      </c>
      <c r="D101" s="104"/>
      <c r="E101" s="104"/>
      <c r="F101" s="104"/>
      <c r="G101" s="104"/>
      <c r="H101" s="104"/>
      <c r="I101" s="104"/>
      <c r="J101" s="104"/>
      <c r="K101" s="202"/>
      <c r="L101" s="196"/>
      <c r="M101" s="199"/>
      <c r="N101" s="202"/>
      <c r="O101" s="95" t="str">
        <f>IF(B100&gt;0,"－",COUNTA(D100:J100)-NETWORKDAYS.INTL(D100,J100,"0000011",国民の祝日[日付])+COUNTIF(D101:J101,"休工(*)"))</f>
        <v>－</v>
      </c>
      <c r="P101" s="96"/>
      <c r="Q101" s="97" t="str">
        <f t="shared" ref="Q101:Q102" si="185">IF(P101="","",IF(O101=P101,"〇","×"))</f>
        <v/>
      </c>
      <c r="T101" s="162">
        <f t="shared" ref="T101:T102" si="186">U101+V101-(W101+X101)</f>
        <v>0</v>
      </c>
    </row>
    <row r="102" spans="2:20" s="4" customFormat="1" ht="26.25" hidden="1" customHeight="1" thickBot="1">
      <c r="B102" s="76"/>
      <c r="C102" s="14" t="s">
        <v>68</v>
      </c>
      <c r="D102" s="105"/>
      <c r="E102" s="105"/>
      <c r="F102" s="105"/>
      <c r="G102" s="105"/>
      <c r="H102" s="105"/>
      <c r="I102" s="105"/>
      <c r="J102" s="105"/>
      <c r="K102" s="203"/>
      <c r="L102" s="196"/>
      <c r="M102" s="199"/>
      <c r="N102" s="202"/>
      <c r="O102" s="14" t="str">
        <f>IF(B100&gt;0,"－",COUNTA(D100:J100)-NETWORKDAYS.INTL(D100,J100,"0000011",国民の祝日[日付])+COUNTIF(D102:J102,"休工(*)"))</f>
        <v>－</v>
      </c>
      <c r="P102" s="98"/>
      <c r="Q102" s="99" t="str">
        <f t="shared" si="185"/>
        <v/>
      </c>
      <c r="T102" s="162">
        <f t="shared" si="186"/>
        <v>0</v>
      </c>
    </row>
    <row r="103" spans="2:20" s="4" customFormat="1" ht="18.75" hidden="1" customHeight="1">
      <c r="B103" s="76">
        <f t="shared" ref="B103" si="187">B97</f>
        <v>1</v>
      </c>
      <c r="C103" s="15" t="s">
        <v>75</v>
      </c>
      <c r="D103" s="103">
        <f>J100+1</f>
        <v>45710</v>
      </c>
      <c r="E103" s="103">
        <f>D103+1</f>
        <v>45711</v>
      </c>
      <c r="F103" s="103">
        <f t="shared" ref="F103:J103" si="188">E103+1</f>
        <v>45712</v>
      </c>
      <c r="G103" s="103">
        <f t="shared" si="188"/>
        <v>45713</v>
      </c>
      <c r="H103" s="103">
        <f t="shared" si="188"/>
        <v>45714</v>
      </c>
      <c r="I103" s="103">
        <f t="shared" si="188"/>
        <v>45715</v>
      </c>
      <c r="J103" s="103">
        <f t="shared" si="188"/>
        <v>45716</v>
      </c>
      <c r="K103" s="201"/>
      <c r="L103" s="196"/>
      <c r="M103" s="199"/>
      <c r="N103" s="202"/>
      <c r="O103" s="69"/>
      <c r="P103" s="87"/>
      <c r="Q103" s="70"/>
      <c r="T103" s="162" t="s">
        <v>137</v>
      </c>
    </row>
    <row r="104" spans="2:20" s="4" customFormat="1" ht="26.25" hidden="1" customHeight="1">
      <c r="B104" s="76"/>
      <c r="C104" s="8" t="s">
        <v>67</v>
      </c>
      <c r="D104" s="104"/>
      <c r="E104" s="104"/>
      <c r="F104" s="104"/>
      <c r="G104" s="104"/>
      <c r="H104" s="104"/>
      <c r="I104" s="104"/>
      <c r="J104" s="104"/>
      <c r="K104" s="202"/>
      <c r="L104" s="196"/>
      <c r="M104" s="199"/>
      <c r="N104" s="202"/>
      <c r="O104" s="95" t="str">
        <f>IF(B103&gt;0,"－",COUNTA(D103:J103)-NETWORKDAYS.INTL(D103,J103,"0000011",国民の祝日[日付])+COUNTIF(D104:J104,"休工(*)"))</f>
        <v>－</v>
      </c>
      <c r="P104" s="96"/>
      <c r="Q104" s="97" t="str">
        <f t="shared" ref="Q104:Q105" si="189">IF(P104="","",IF(O104=P104,"〇","×"))</f>
        <v/>
      </c>
      <c r="T104" s="162">
        <f t="shared" ref="T104:T105" si="190">U104+V104-(W104+X104)</f>
        <v>0</v>
      </c>
    </row>
    <row r="105" spans="2:20" s="4" customFormat="1" ht="26.25" hidden="1" customHeight="1" thickBot="1">
      <c r="B105" s="76"/>
      <c r="C105" s="14" t="s">
        <v>68</v>
      </c>
      <c r="D105" s="105"/>
      <c r="E105" s="105"/>
      <c r="F105" s="105"/>
      <c r="G105" s="105"/>
      <c r="H105" s="105"/>
      <c r="I105" s="105"/>
      <c r="J105" s="105"/>
      <c r="K105" s="203"/>
      <c r="L105" s="196"/>
      <c r="M105" s="199"/>
      <c r="N105" s="202"/>
      <c r="O105" s="14" t="str">
        <f>IF(B103&gt;0,"－",COUNTA(D103:J103)-NETWORKDAYS.INTL(D103,J103,"0000011",国民の祝日[日付])+COUNTIF(D105:J105,"休工(*)"))</f>
        <v>－</v>
      </c>
      <c r="P105" s="98"/>
      <c r="Q105" s="99" t="str">
        <f t="shared" si="189"/>
        <v/>
      </c>
      <c r="T105" s="162">
        <f t="shared" si="190"/>
        <v>0</v>
      </c>
    </row>
    <row r="106" spans="2:20" s="4" customFormat="1" ht="18.75" hidden="1" customHeight="1">
      <c r="B106" s="76">
        <f t="shared" ref="B106" si="191">B97</f>
        <v>1</v>
      </c>
      <c r="C106" s="15" t="s">
        <v>75</v>
      </c>
      <c r="D106" s="103">
        <f>J103+1</f>
        <v>45717</v>
      </c>
      <c r="E106" s="103">
        <f>D106+1</f>
        <v>45718</v>
      </c>
      <c r="F106" s="103">
        <f t="shared" ref="F106:J106" si="192">E106+1</f>
        <v>45719</v>
      </c>
      <c r="G106" s="103">
        <f t="shared" si="192"/>
        <v>45720</v>
      </c>
      <c r="H106" s="103">
        <f t="shared" si="192"/>
        <v>45721</v>
      </c>
      <c r="I106" s="103">
        <f t="shared" si="192"/>
        <v>45722</v>
      </c>
      <c r="J106" s="103">
        <f t="shared" si="192"/>
        <v>45723</v>
      </c>
      <c r="K106" s="201"/>
      <c r="L106" s="196"/>
      <c r="M106" s="199"/>
      <c r="N106" s="202"/>
      <c r="O106" s="69"/>
      <c r="P106" s="87"/>
      <c r="Q106" s="70"/>
      <c r="T106" s="162" t="s">
        <v>137</v>
      </c>
    </row>
    <row r="107" spans="2:20" s="4" customFormat="1" ht="26.25" hidden="1" customHeight="1">
      <c r="B107" s="76"/>
      <c r="C107" s="8" t="s">
        <v>67</v>
      </c>
      <c r="D107" s="104"/>
      <c r="E107" s="104"/>
      <c r="F107" s="104"/>
      <c r="G107" s="104"/>
      <c r="H107" s="104"/>
      <c r="I107" s="104"/>
      <c r="J107" s="104"/>
      <c r="K107" s="202"/>
      <c r="L107" s="196"/>
      <c r="M107" s="199"/>
      <c r="N107" s="202"/>
      <c r="O107" s="95" t="str">
        <f>IF(B106&gt;0,"－",COUNTA(D106:J106)-NETWORKDAYS.INTL(D106,J106,"0000011",国民の祝日[日付])+COUNTIF(D107:J107,"休工(*)"))</f>
        <v>－</v>
      </c>
      <c r="P107" s="96"/>
      <c r="Q107" s="97" t="str">
        <f t="shared" ref="Q107:Q108" si="193">IF(P107="","",IF(O107=P107,"〇","×"))</f>
        <v/>
      </c>
      <c r="T107" s="162">
        <f t="shared" ref="T107:T108" si="194">U107+V107-(W107+X107)</f>
        <v>0</v>
      </c>
    </row>
    <row r="108" spans="2:20" s="4" customFormat="1" ht="26.25" hidden="1" customHeight="1" thickBot="1">
      <c r="B108" s="76"/>
      <c r="C108" s="14" t="s">
        <v>68</v>
      </c>
      <c r="D108" s="105"/>
      <c r="E108" s="105"/>
      <c r="F108" s="105"/>
      <c r="G108" s="105"/>
      <c r="H108" s="105"/>
      <c r="I108" s="105"/>
      <c r="J108" s="105"/>
      <c r="K108" s="203"/>
      <c r="L108" s="197"/>
      <c r="M108" s="200"/>
      <c r="N108" s="203"/>
      <c r="O108" s="14" t="str">
        <f>IF(B106&gt;0,"－",COUNTA(D106:J106)-NETWORKDAYS.INTL(D106,J106,"0000011",国民の祝日[日付])+COUNTIF(D108:J108,"休工(*)"))</f>
        <v>－</v>
      </c>
      <c r="P108" s="98"/>
      <c r="Q108" s="99" t="str">
        <f t="shared" si="193"/>
        <v/>
      </c>
      <c r="T108" s="162">
        <f t="shared" si="194"/>
        <v>0</v>
      </c>
    </row>
    <row r="109" spans="2:20" s="4" customFormat="1" ht="18.75" hidden="1" customHeight="1">
      <c r="B109" s="76">
        <f t="shared" ref="B109" si="195">IF(B97=0,COUNTIF($D110:$J120,"=工事完了"),1)</f>
        <v>1</v>
      </c>
      <c r="C109" s="15" t="s">
        <v>75</v>
      </c>
      <c r="D109" s="103">
        <f>J106+1</f>
        <v>45724</v>
      </c>
      <c r="E109" s="103">
        <f>D109+1</f>
        <v>45725</v>
      </c>
      <c r="F109" s="103">
        <f t="shared" ref="F109:J109" si="196">E109+1</f>
        <v>45726</v>
      </c>
      <c r="G109" s="103">
        <f t="shared" si="196"/>
        <v>45727</v>
      </c>
      <c r="H109" s="103">
        <f t="shared" si="196"/>
        <v>45728</v>
      </c>
      <c r="I109" s="103">
        <f t="shared" si="196"/>
        <v>45729</v>
      </c>
      <c r="J109" s="103">
        <f t="shared" si="196"/>
        <v>45730</v>
      </c>
      <c r="K109" s="201"/>
      <c r="L109" s="195" t="str">
        <f t="shared" ref="L109" si="197">IF(B109&gt;0,"－",COUNTIF(D113:J113,"*休工*")+COUNTIF(D116:J116,"*休工*")+COUNTIF(D119:J119,"*休工*")+COUNTIF(D110:J110,"*休工*"))</f>
        <v>－</v>
      </c>
      <c r="M109" s="198" t="str">
        <f t="shared" ref="M109" si="198">IF(B109&gt;0,"－",COUNTIF(D114:J114,"*休工*")+COUNTIF(D117:J117,"*休工*")+COUNTIF(D120:J120,"*休工*")+COUNTIF(D111:J111,"*休工*"))</f>
        <v>－</v>
      </c>
      <c r="N109" s="201" t="str">
        <f t="shared" ref="N109" si="199">IF(B109&gt;0,"－",IF(AND(M109&gt;=L109),"達成","未達成"))</f>
        <v>－</v>
      </c>
      <c r="O109" s="69"/>
      <c r="P109" s="87"/>
      <c r="Q109" s="70"/>
      <c r="T109" s="162" t="s">
        <v>137</v>
      </c>
    </row>
    <row r="110" spans="2:20" s="4" customFormat="1" ht="26.25" hidden="1" customHeight="1">
      <c r="B110" s="76"/>
      <c r="C110" s="8" t="s">
        <v>67</v>
      </c>
      <c r="D110" s="104"/>
      <c r="E110" s="104"/>
      <c r="F110" s="104"/>
      <c r="G110" s="104"/>
      <c r="H110" s="104"/>
      <c r="I110" s="104"/>
      <c r="J110" s="104"/>
      <c r="K110" s="202"/>
      <c r="L110" s="196"/>
      <c r="M110" s="199"/>
      <c r="N110" s="202"/>
      <c r="O110" s="95" t="str">
        <f>IF(B109&gt;0,"－",COUNTA(D109:J109)-NETWORKDAYS.INTL(D109,J109,"0000011",国民の祝日[日付])+COUNTIF(D110:J110,"休工(*)"))</f>
        <v>－</v>
      </c>
      <c r="P110" s="96"/>
      <c r="Q110" s="97" t="str">
        <f t="shared" ref="Q110:Q111" si="200">IF(P110="","",IF(O110=P110,"〇","×"))</f>
        <v/>
      </c>
      <c r="T110" s="162">
        <f t="shared" ref="T110:T111" si="201">U110+V110-(W110+X110)</f>
        <v>0</v>
      </c>
    </row>
    <row r="111" spans="2:20" s="4" customFormat="1" ht="26.25" hidden="1" customHeight="1" thickBot="1">
      <c r="B111" s="76"/>
      <c r="C111" s="14" t="s">
        <v>68</v>
      </c>
      <c r="D111" s="105"/>
      <c r="E111" s="105"/>
      <c r="F111" s="105"/>
      <c r="G111" s="105"/>
      <c r="H111" s="105"/>
      <c r="I111" s="105"/>
      <c r="J111" s="105"/>
      <c r="K111" s="203"/>
      <c r="L111" s="196"/>
      <c r="M111" s="199"/>
      <c r="N111" s="202"/>
      <c r="O111" s="14" t="str">
        <f>IF(B109&gt;0,"－",COUNTA(D109:J109)-NETWORKDAYS.INTL(D109,J109,"0000011",国民の祝日[日付])+COUNTIF(D111:J111,"休工(*)"))</f>
        <v>－</v>
      </c>
      <c r="P111" s="98"/>
      <c r="Q111" s="99" t="str">
        <f t="shared" si="200"/>
        <v/>
      </c>
      <c r="T111" s="162">
        <f t="shared" si="201"/>
        <v>0</v>
      </c>
    </row>
    <row r="112" spans="2:20" s="4" customFormat="1" ht="18.75" hidden="1" customHeight="1">
      <c r="B112" s="76">
        <f t="shared" ref="B112" si="202">B109</f>
        <v>1</v>
      </c>
      <c r="C112" s="15" t="s">
        <v>75</v>
      </c>
      <c r="D112" s="103">
        <f>J109+1</f>
        <v>45731</v>
      </c>
      <c r="E112" s="103">
        <f>D112+1</f>
        <v>45732</v>
      </c>
      <c r="F112" s="103">
        <f t="shared" ref="F112:J112" si="203">E112+1</f>
        <v>45733</v>
      </c>
      <c r="G112" s="103">
        <f t="shared" si="203"/>
        <v>45734</v>
      </c>
      <c r="H112" s="103">
        <f t="shared" si="203"/>
        <v>45735</v>
      </c>
      <c r="I112" s="103">
        <f t="shared" si="203"/>
        <v>45736</v>
      </c>
      <c r="J112" s="103">
        <f t="shared" si="203"/>
        <v>45737</v>
      </c>
      <c r="K112" s="201"/>
      <c r="L112" s="196"/>
      <c r="M112" s="199"/>
      <c r="N112" s="202"/>
      <c r="O112" s="69"/>
      <c r="P112" s="87"/>
      <c r="Q112" s="70"/>
      <c r="T112" s="162" t="s">
        <v>137</v>
      </c>
    </row>
    <row r="113" spans="2:20" s="4" customFormat="1" ht="26.25" hidden="1" customHeight="1">
      <c r="B113" s="76"/>
      <c r="C113" s="8" t="s">
        <v>67</v>
      </c>
      <c r="D113" s="104"/>
      <c r="E113" s="104"/>
      <c r="F113" s="104"/>
      <c r="G113" s="104"/>
      <c r="H113" s="104"/>
      <c r="I113" s="104"/>
      <c r="J113" s="104"/>
      <c r="K113" s="202"/>
      <c r="L113" s="196"/>
      <c r="M113" s="199"/>
      <c r="N113" s="202"/>
      <c r="O113" s="95" t="str">
        <f>IF(B112&gt;0,"－",COUNTA(D112:J112)-NETWORKDAYS.INTL(D112,J112,"0000011",国民の祝日[日付])+COUNTIF(D113:J113,"休工(*)"))</f>
        <v>－</v>
      </c>
      <c r="P113" s="96"/>
      <c r="Q113" s="97" t="str">
        <f t="shared" ref="Q113:Q114" si="204">IF(P113="","",IF(O113=P113,"〇","×"))</f>
        <v/>
      </c>
      <c r="T113" s="162">
        <f t="shared" ref="T113:T114" si="205">U113+V113-(W113+X113)</f>
        <v>0</v>
      </c>
    </row>
    <row r="114" spans="2:20" s="4" customFormat="1" ht="26.25" hidden="1" customHeight="1" thickBot="1">
      <c r="B114" s="76"/>
      <c r="C114" s="14" t="s">
        <v>68</v>
      </c>
      <c r="D114" s="105"/>
      <c r="E114" s="105"/>
      <c r="F114" s="105"/>
      <c r="G114" s="105"/>
      <c r="H114" s="105"/>
      <c r="I114" s="105"/>
      <c r="J114" s="105"/>
      <c r="K114" s="203"/>
      <c r="L114" s="196"/>
      <c r="M114" s="199"/>
      <c r="N114" s="202"/>
      <c r="O114" s="14" t="str">
        <f>IF(B112&gt;0,"－",COUNTA(D112:J112)-NETWORKDAYS.INTL(D112,J112,"0000011",国民の祝日[日付])+COUNTIF(D114:J114,"休工(*)"))</f>
        <v>－</v>
      </c>
      <c r="P114" s="98"/>
      <c r="Q114" s="99" t="str">
        <f t="shared" si="204"/>
        <v/>
      </c>
      <c r="T114" s="162">
        <f t="shared" si="205"/>
        <v>0</v>
      </c>
    </row>
    <row r="115" spans="2:20" s="4" customFormat="1" ht="18.75" hidden="1" customHeight="1">
      <c r="B115" s="76">
        <f t="shared" ref="B115" si="206">B109</f>
        <v>1</v>
      </c>
      <c r="C115" s="15" t="s">
        <v>75</v>
      </c>
      <c r="D115" s="103">
        <f>J112+1</f>
        <v>45738</v>
      </c>
      <c r="E115" s="103">
        <f>D115+1</f>
        <v>45739</v>
      </c>
      <c r="F115" s="103">
        <f t="shared" ref="F115:J115" si="207">E115+1</f>
        <v>45740</v>
      </c>
      <c r="G115" s="103">
        <f t="shared" si="207"/>
        <v>45741</v>
      </c>
      <c r="H115" s="103">
        <f t="shared" si="207"/>
        <v>45742</v>
      </c>
      <c r="I115" s="103">
        <f t="shared" si="207"/>
        <v>45743</v>
      </c>
      <c r="J115" s="103">
        <f t="shared" si="207"/>
        <v>45744</v>
      </c>
      <c r="K115" s="201"/>
      <c r="L115" s="196"/>
      <c r="M115" s="199"/>
      <c r="N115" s="202"/>
      <c r="O115" s="69"/>
      <c r="P115" s="87"/>
      <c r="Q115" s="70"/>
      <c r="T115" s="162" t="s">
        <v>137</v>
      </c>
    </row>
    <row r="116" spans="2:20" s="4" customFormat="1" ht="26.25" hidden="1" customHeight="1">
      <c r="B116" s="76"/>
      <c r="C116" s="8" t="s">
        <v>67</v>
      </c>
      <c r="D116" s="104"/>
      <c r="E116" s="104"/>
      <c r="F116" s="104"/>
      <c r="G116" s="104"/>
      <c r="H116" s="104"/>
      <c r="I116" s="104"/>
      <c r="J116" s="104"/>
      <c r="K116" s="202"/>
      <c r="L116" s="196"/>
      <c r="M116" s="199"/>
      <c r="N116" s="202"/>
      <c r="O116" s="95" t="str">
        <f>IF(B115&gt;0,"－",COUNTA(D115:J115)-NETWORKDAYS.INTL(D115,J115,"0000011",国民の祝日[日付])+COUNTIF(D116:J116,"休工(*)"))</f>
        <v>－</v>
      </c>
      <c r="P116" s="96"/>
      <c r="Q116" s="97" t="str">
        <f t="shared" ref="Q116:Q117" si="208">IF(P116="","",IF(O116=P116,"〇","×"))</f>
        <v/>
      </c>
      <c r="T116" s="162">
        <f t="shared" ref="T116:T117" si="209">U116+V116-(W116+X116)</f>
        <v>0</v>
      </c>
    </row>
    <row r="117" spans="2:20" s="4" customFormat="1" ht="26.25" hidden="1" customHeight="1" thickBot="1">
      <c r="B117" s="76"/>
      <c r="C117" s="14" t="s">
        <v>68</v>
      </c>
      <c r="D117" s="105"/>
      <c r="E117" s="105"/>
      <c r="F117" s="105"/>
      <c r="G117" s="105"/>
      <c r="H117" s="105"/>
      <c r="I117" s="105"/>
      <c r="J117" s="105"/>
      <c r="K117" s="203"/>
      <c r="L117" s="196"/>
      <c r="M117" s="199"/>
      <c r="N117" s="202"/>
      <c r="O117" s="14" t="str">
        <f>IF(B115&gt;0,"－",COUNTA(D115:J115)-NETWORKDAYS.INTL(D115,J115,"0000011",国民の祝日[日付])+COUNTIF(D117:J117,"休工(*)"))</f>
        <v>－</v>
      </c>
      <c r="P117" s="98"/>
      <c r="Q117" s="99" t="str">
        <f t="shared" si="208"/>
        <v/>
      </c>
      <c r="T117" s="162">
        <f t="shared" si="209"/>
        <v>0</v>
      </c>
    </row>
    <row r="118" spans="2:20" s="4" customFormat="1" ht="18.75" hidden="1" customHeight="1">
      <c r="B118" s="76">
        <f t="shared" ref="B118" si="210">B109</f>
        <v>1</v>
      </c>
      <c r="C118" s="15" t="s">
        <v>75</v>
      </c>
      <c r="D118" s="103">
        <f>J115+1</f>
        <v>45745</v>
      </c>
      <c r="E118" s="103">
        <f>D118+1</f>
        <v>45746</v>
      </c>
      <c r="F118" s="103">
        <f t="shared" ref="F118:J118" si="211">E118+1</f>
        <v>45747</v>
      </c>
      <c r="G118" s="103">
        <f t="shared" si="211"/>
        <v>45748</v>
      </c>
      <c r="H118" s="103">
        <f t="shared" si="211"/>
        <v>45749</v>
      </c>
      <c r="I118" s="103">
        <f t="shared" si="211"/>
        <v>45750</v>
      </c>
      <c r="J118" s="103">
        <f t="shared" si="211"/>
        <v>45751</v>
      </c>
      <c r="K118" s="201"/>
      <c r="L118" s="196"/>
      <c r="M118" s="199"/>
      <c r="N118" s="202"/>
      <c r="O118" s="69"/>
      <c r="P118" s="87"/>
      <c r="Q118" s="70"/>
      <c r="T118" s="162" t="s">
        <v>137</v>
      </c>
    </row>
    <row r="119" spans="2:20" s="4" customFormat="1" ht="26.25" hidden="1" customHeight="1">
      <c r="B119" s="76"/>
      <c r="C119" s="8" t="s">
        <v>67</v>
      </c>
      <c r="D119" s="104"/>
      <c r="E119" s="104"/>
      <c r="F119" s="104"/>
      <c r="G119" s="104"/>
      <c r="H119" s="104"/>
      <c r="I119" s="104"/>
      <c r="J119" s="104"/>
      <c r="K119" s="202"/>
      <c r="L119" s="196"/>
      <c r="M119" s="199"/>
      <c r="N119" s="202"/>
      <c r="O119" s="95" t="str">
        <f>IF(B118&gt;0,"－",COUNTA(D118:J118)-NETWORKDAYS.INTL(D118,J118,"0000011",国民の祝日[日付])+COUNTIF(D119:J119,"休工(*)"))</f>
        <v>－</v>
      </c>
      <c r="P119" s="96"/>
      <c r="Q119" s="97" t="str">
        <f t="shared" ref="Q119:Q120" si="212">IF(P119="","",IF(O119=P119,"〇","×"))</f>
        <v/>
      </c>
      <c r="T119" s="162">
        <f t="shared" ref="T119:T120" si="213">U119+V119-(W119+X119)</f>
        <v>0</v>
      </c>
    </row>
    <row r="120" spans="2:20" s="4" customFormat="1" ht="26.25" hidden="1" customHeight="1" thickBot="1">
      <c r="B120" s="76"/>
      <c r="C120" s="14" t="s">
        <v>68</v>
      </c>
      <c r="D120" s="105"/>
      <c r="E120" s="105"/>
      <c r="F120" s="105"/>
      <c r="G120" s="105"/>
      <c r="H120" s="105"/>
      <c r="I120" s="105"/>
      <c r="J120" s="105"/>
      <c r="K120" s="203"/>
      <c r="L120" s="197"/>
      <c r="M120" s="200"/>
      <c r="N120" s="203"/>
      <c r="O120" s="14" t="str">
        <f>IF(B118&gt;0,"－",COUNTA(D118:J118)-NETWORKDAYS.INTL(D118,J118,"0000011",国民の祝日[日付])+COUNTIF(D120:J120,"休工(*)"))</f>
        <v>－</v>
      </c>
      <c r="P120" s="98"/>
      <c r="Q120" s="99" t="str">
        <f t="shared" si="212"/>
        <v/>
      </c>
      <c r="T120" s="162">
        <f t="shared" si="213"/>
        <v>0</v>
      </c>
    </row>
    <row r="121" spans="2:20" s="4" customFormat="1" ht="18.75" hidden="1" customHeight="1">
      <c r="B121" s="76">
        <f t="shared" ref="B121" si="214">IF(B109=0,COUNTIF($D122:$J132,"=工事完了"),1)</f>
        <v>1</v>
      </c>
      <c r="C121" s="15" t="s">
        <v>75</v>
      </c>
      <c r="D121" s="103">
        <f>J118+1</f>
        <v>45752</v>
      </c>
      <c r="E121" s="103">
        <f>D121+1</f>
        <v>45753</v>
      </c>
      <c r="F121" s="103">
        <f t="shared" ref="F121:J121" si="215">E121+1</f>
        <v>45754</v>
      </c>
      <c r="G121" s="103">
        <f t="shared" si="215"/>
        <v>45755</v>
      </c>
      <c r="H121" s="103">
        <f t="shared" si="215"/>
        <v>45756</v>
      </c>
      <c r="I121" s="103">
        <f t="shared" si="215"/>
        <v>45757</v>
      </c>
      <c r="J121" s="103">
        <f t="shared" si="215"/>
        <v>45758</v>
      </c>
      <c r="K121" s="212"/>
      <c r="L121" s="195" t="str">
        <f t="shared" ref="L121" si="216">IF(B121&gt;0,"－",COUNTIF(D125:J125,"*休工*")+COUNTIF(D128:J128,"*休工*")+COUNTIF(D131:J131,"*休工*")+COUNTIF(D122:J122,"*休工*"))</f>
        <v>－</v>
      </c>
      <c r="M121" s="198" t="str">
        <f t="shared" ref="M121" si="217">IF(B121&gt;0,"－",COUNTIF(D126:J126,"*休工*")+COUNTIF(D129:J129,"*休工*")+COUNTIF(D132:J132,"*休工*")+COUNTIF(D123:J123,"*休工*"))</f>
        <v>－</v>
      </c>
      <c r="N121" s="201" t="str">
        <f t="shared" ref="N121" si="218">IF(B121&gt;0,"－",IF(AND(M121&gt;=L121),"達成","未達成"))</f>
        <v>－</v>
      </c>
      <c r="O121" s="69"/>
      <c r="P121" s="87"/>
      <c r="Q121" s="70"/>
      <c r="T121" s="162" t="s">
        <v>137</v>
      </c>
    </row>
    <row r="122" spans="2:20" s="4" customFormat="1" ht="26.25" hidden="1" customHeight="1">
      <c r="B122" s="76"/>
      <c r="C122" s="8" t="s">
        <v>67</v>
      </c>
      <c r="D122" s="104"/>
      <c r="E122" s="104"/>
      <c r="F122" s="104"/>
      <c r="G122" s="104"/>
      <c r="H122" s="104"/>
      <c r="I122" s="104"/>
      <c r="J122" s="104"/>
      <c r="K122" s="213"/>
      <c r="L122" s="196"/>
      <c r="M122" s="199"/>
      <c r="N122" s="202"/>
      <c r="O122" s="95" t="str">
        <f>IF(B121&gt;0,"－",COUNTA(D121:J121)-NETWORKDAYS.INTL(D121,J121,"0000011",国民の祝日[日付])+COUNTIF(D122:J122,"休工(*)"))</f>
        <v>－</v>
      </c>
      <c r="P122" s="96"/>
      <c r="Q122" s="97" t="str">
        <f t="shared" ref="Q122:Q123" si="219">IF(P122="","",IF(O122=P122,"〇","×"))</f>
        <v/>
      </c>
      <c r="T122" s="162">
        <f t="shared" ref="T122:T123" si="220">U122+V122-(W122+X122)</f>
        <v>0</v>
      </c>
    </row>
    <row r="123" spans="2:20" s="4" customFormat="1" ht="26.25" hidden="1" customHeight="1" thickBot="1">
      <c r="B123" s="76"/>
      <c r="C123" s="14" t="s">
        <v>68</v>
      </c>
      <c r="D123" s="105"/>
      <c r="E123" s="105"/>
      <c r="F123" s="105"/>
      <c r="G123" s="105"/>
      <c r="H123" s="105"/>
      <c r="I123" s="105"/>
      <c r="J123" s="105"/>
      <c r="K123" s="214"/>
      <c r="L123" s="196"/>
      <c r="M123" s="199"/>
      <c r="N123" s="202"/>
      <c r="O123" s="14" t="str">
        <f>IF(B121&gt;0,"－",COUNTA(D121:J121)-NETWORKDAYS.INTL(D121,J121,"0000011",国民の祝日[日付])+COUNTIF(D123:J123,"休工(*)"))</f>
        <v>－</v>
      </c>
      <c r="P123" s="98"/>
      <c r="Q123" s="99" t="str">
        <f t="shared" si="219"/>
        <v/>
      </c>
      <c r="T123" s="162">
        <f t="shared" si="220"/>
        <v>0</v>
      </c>
    </row>
    <row r="124" spans="2:20" s="4" customFormat="1" ht="18.75" hidden="1" customHeight="1">
      <c r="B124" s="76">
        <f t="shared" ref="B124" si="221">B121</f>
        <v>1</v>
      </c>
      <c r="C124" s="15" t="s">
        <v>75</v>
      </c>
      <c r="D124" s="106">
        <f>J121+1</f>
        <v>45759</v>
      </c>
      <c r="E124" s="106">
        <f>D124+1</f>
        <v>45760</v>
      </c>
      <c r="F124" s="106">
        <f t="shared" ref="F124:J124" si="222">E124+1</f>
        <v>45761</v>
      </c>
      <c r="G124" s="106">
        <f t="shared" si="222"/>
        <v>45762</v>
      </c>
      <c r="H124" s="106">
        <f t="shared" si="222"/>
        <v>45763</v>
      </c>
      <c r="I124" s="106">
        <f t="shared" si="222"/>
        <v>45764</v>
      </c>
      <c r="J124" s="106">
        <f t="shared" si="222"/>
        <v>45765</v>
      </c>
      <c r="K124" s="201"/>
      <c r="L124" s="196"/>
      <c r="M124" s="199"/>
      <c r="N124" s="202"/>
      <c r="O124" s="69"/>
      <c r="P124" s="87"/>
      <c r="Q124" s="70"/>
      <c r="T124" s="162" t="s">
        <v>137</v>
      </c>
    </row>
    <row r="125" spans="2:20" s="4" customFormat="1" ht="26.25" hidden="1" customHeight="1">
      <c r="B125" s="76"/>
      <c r="C125" s="8" t="s">
        <v>67</v>
      </c>
      <c r="D125" s="104"/>
      <c r="E125" s="104"/>
      <c r="F125" s="104"/>
      <c r="G125" s="104"/>
      <c r="H125" s="104"/>
      <c r="I125" s="104"/>
      <c r="J125" s="104"/>
      <c r="K125" s="202"/>
      <c r="L125" s="196"/>
      <c r="M125" s="199"/>
      <c r="N125" s="202"/>
      <c r="O125" s="95" t="str">
        <f>IF(B124&gt;0,"－",COUNTA(D124:J124)-NETWORKDAYS.INTL(D124,J124,"0000011",国民の祝日[日付])+COUNTIF(D125:J125,"休工(*)"))</f>
        <v>－</v>
      </c>
      <c r="P125" s="96"/>
      <c r="Q125" s="97" t="str">
        <f t="shared" ref="Q125:Q126" si="223">IF(P125="","",IF(O125=P125,"〇","×"))</f>
        <v/>
      </c>
      <c r="T125" s="162">
        <f t="shared" ref="T125:T126" si="224">U125+V125-(W125+X125)</f>
        <v>0</v>
      </c>
    </row>
    <row r="126" spans="2:20" s="4" customFormat="1" ht="26.25" hidden="1" customHeight="1" thickBot="1">
      <c r="B126" s="76"/>
      <c r="C126" s="14" t="s">
        <v>68</v>
      </c>
      <c r="D126" s="105"/>
      <c r="E126" s="105"/>
      <c r="F126" s="105"/>
      <c r="G126" s="105"/>
      <c r="H126" s="105"/>
      <c r="I126" s="105"/>
      <c r="J126" s="105"/>
      <c r="K126" s="203"/>
      <c r="L126" s="196"/>
      <c r="M126" s="199"/>
      <c r="N126" s="202"/>
      <c r="O126" s="14" t="str">
        <f>IF(B124&gt;0,"－",COUNTA(D124:J124)-NETWORKDAYS.INTL(D124,J124,"0000011",国民の祝日[日付])+COUNTIF(D126:J126,"休工(*)"))</f>
        <v>－</v>
      </c>
      <c r="P126" s="98"/>
      <c r="Q126" s="99" t="str">
        <f t="shared" si="223"/>
        <v/>
      </c>
      <c r="T126" s="162">
        <f t="shared" si="224"/>
        <v>0</v>
      </c>
    </row>
    <row r="127" spans="2:20" s="4" customFormat="1" ht="18.75" hidden="1" customHeight="1">
      <c r="B127" s="76">
        <f t="shared" ref="B127" si="225">B121</f>
        <v>1</v>
      </c>
      <c r="C127" s="15" t="s">
        <v>75</v>
      </c>
      <c r="D127" s="103">
        <f>J124+1</f>
        <v>45766</v>
      </c>
      <c r="E127" s="103">
        <f>D127+1</f>
        <v>45767</v>
      </c>
      <c r="F127" s="103">
        <f t="shared" ref="F127:J127" si="226">E127+1</f>
        <v>45768</v>
      </c>
      <c r="G127" s="103">
        <f t="shared" si="226"/>
        <v>45769</v>
      </c>
      <c r="H127" s="103">
        <f t="shared" si="226"/>
        <v>45770</v>
      </c>
      <c r="I127" s="103">
        <f t="shared" si="226"/>
        <v>45771</v>
      </c>
      <c r="J127" s="103">
        <f t="shared" si="226"/>
        <v>45772</v>
      </c>
      <c r="K127" s="201"/>
      <c r="L127" s="196"/>
      <c r="M127" s="199"/>
      <c r="N127" s="202"/>
      <c r="O127" s="69"/>
      <c r="P127" s="87"/>
      <c r="Q127" s="70"/>
      <c r="T127" s="162" t="s">
        <v>137</v>
      </c>
    </row>
    <row r="128" spans="2:20" s="4" customFormat="1" ht="26.25" hidden="1" customHeight="1">
      <c r="B128" s="76"/>
      <c r="C128" s="8" t="s">
        <v>67</v>
      </c>
      <c r="D128" s="104"/>
      <c r="E128" s="104"/>
      <c r="F128" s="104"/>
      <c r="G128" s="104"/>
      <c r="H128" s="104"/>
      <c r="I128" s="104"/>
      <c r="J128" s="104"/>
      <c r="K128" s="202"/>
      <c r="L128" s="196"/>
      <c r="M128" s="199"/>
      <c r="N128" s="202"/>
      <c r="O128" s="95" t="str">
        <f>IF(B127&gt;0,"－",COUNTA(D127:J127)-NETWORKDAYS.INTL(D127,J127,"0000011",国民の祝日[日付])+COUNTIF(D128:J128,"休工(*)"))</f>
        <v>－</v>
      </c>
      <c r="P128" s="96"/>
      <c r="Q128" s="97" t="str">
        <f t="shared" ref="Q128:Q129" si="227">IF(P128="","",IF(O128=P128,"〇","×"))</f>
        <v/>
      </c>
      <c r="T128" s="162">
        <f t="shared" ref="T128:T129" si="228">U128+V128-(W128+X128)</f>
        <v>0</v>
      </c>
    </row>
    <row r="129" spans="2:20" s="4" customFormat="1" ht="26.25" hidden="1" customHeight="1" thickBot="1">
      <c r="B129" s="76"/>
      <c r="C129" s="14" t="s">
        <v>68</v>
      </c>
      <c r="D129" s="105"/>
      <c r="E129" s="105"/>
      <c r="F129" s="105"/>
      <c r="G129" s="105"/>
      <c r="H129" s="105"/>
      <c r="I129" s="105"/>
      <c r="J129" s="105"/>
      <c r="K129" s="203"/>
      <c r="L129" s="196"/>
      <c r="M129" s="199"/>
      <c r="N129" s="202"/>
      <c r="O129" s="14" t="str">
        <f>IF(B127&gt;0,"－",COUNTA(D127:J127)-NETWORKDAYS.INTL(D127,J127,"0000011",国民の祝日[日付])+COUNTIF(D129:J129,"休工(*)"))</f>
        <v>－</v>
      </c>
      <c r="P129" s="98"/>
      <c r="Q129" s="99" t="str">
        <f t="shared" si="227"/>
        <v/>
      </c>
      <c r="T129" s="162">
        <f t="shared" si="228"/>
        <v>0</v>
      </c>
    </row>
    <row r="130" spans="2:20" s="4" customFormat="1" ht="18.75" hidden="1" customHeight="1">
      <c r="B130" s="76">
        <f t="shared" ref="B130" si="229">B121</f>
        <v>1</v>
      </c>
      <c r="C130" s="15" t="s">
        <v>75</v>
      </c>
      <c r="D130" s="103">
        <f>J127+1</f>
        <v>45773</v>
      </c>
      <c r="E130" s="103">
        <f>D130+1</f>
        <v>45774</v>
      </c>
      <c r="F130" s="103">
        <f t="shared" ref="F130:J130" si="230">E130+1</f>
        <v>45775</v>
      </c>
      <c r="G130" s="103">
        <f t="shared" si="230"/>
        <v>45776</v>
      </c>
      <c r="H130" s="103">
        <f t="shared" si="230"/>
        <v>45777</v>
      </c>
      <c r="I130" s="103">
        <f t="shared" si="230"/>
        <v>45778</v>
      </c>
      <c r="J130" s="103">
        <f t="shared" si="230"/>
        <v>45779</v>
      </c>
      <c r="K130" s="201"/>
      <c r="L130" s="196"/>
      <c r="M130" s="199"/>
      <c r="N130" s="202"/>
      <c r="O130" s="69"/>
      <c r="P130" s="87"/>
      <c r="Q130" s="70"/>
      <c r="T130" s="162" t="s">
        <v>137</v>
      </c>
    </row>
    <row r="131" spans="2:20" s="4" customFormat="1" ht="26.25" hidden="1" customHeight="1">
      <c r="B131" s="76"/>
      <c r="C131" s="8" t="s">
        <v>67</v>
      </c>
      <c r="D131" s="104"/>
      <c r="E131" s="104"/>
      <c r="F131" s="104"/>
      <c r="G131" s="104"/>
      <c r="H131" s="104"/>
      <c r="I131" s="104"/>
      <c r="J131" s="104"/>
      <c r="K131" s="202"/>
      <c r="L131" s="196"/>
      <c r="M131" s="199"/>
      <c r="N131" s="202"/>
      <c r="O131" s="95" t="str">
        <f>IF(B130&gt;0,"－",COUNTA(D130:J130)-NETWORKDAYS.INTL(D130,J130,"0000011",国民の祝日[日付])+COUNTIF(D131:J131,"休工(*)"))</f>
        <v>－</v>
      </c>
      <c r="P131" s="96"/>
      <c r="Q131" s="97" t="str">
        <f t="shared" ref="Q131:Q132" si="231">IF(P131="","",IF(O131=P131,"〇","×"))</f>
        <v/>
      </c>
      <c r="T131" s="162">
        <f t="shared" ref="T131:T132" si="232">U131+V131-(W131+X131)</f>
        <v>0</v>
      </c>
    </row>
    <row r="132" spans="2:20" s="4" customFormat="1" ht="26.25" hidden="1" customHeight="1" thickBot="1">
      <c r="B132" s="76"/>
      <c r="C132" s="14" t="s">
        <v>68</v>
      </c>
      <c r="D132" s="105"/>
      <c r="E132" s="105"/>
      <c r="F132" s="105"/>
      <c r="G132" s="105"/>
      <c r="H132" s="105"/>
      <c r="I132" s="105"/>
      <c r="J132" s="105"/>
      <c r="K132" s="203"/>
      <c r="L132" s="197"/>
      <c r="M132" s="200"/>
      <c r="N132" s="203"/>
      <c r="O132" s="14" t="str">
        <f>IF(B130&gt;0,"－",COUNTA(D130:J130)-NETWORKDAYS.INTL(D130,J130,"0000011",国民の祝日[日付])+COUNTIF(D132:J132,"休工(*)"))</f>
        <v>－</v>
      </c>
      <c r="P132" s="98"/>
      <c r="Q132" s="99" t="str">
        <f t="shared" si="231"/>
        <v/>
      </c>
      <c r="T132" s="162">
        <f t="shared" si="232"/>
        <v>0</v>
      </c>
    </row>
    <row r="133" spans="2:20" s="4" customFormat="1" ht="18.75" hidden="1" customHeight="1">
      <c r="B133" s="76">
        <f t="shared" ref="B133" si="233">IF(B121=0,COUNTIF($D134:$J144,"=工事完了"),1)</f>
        <v>1</v>
      </c>
      <c r="C133" s="15" t="s">
        <v>75</v>
      </c>
      <c r="D133" s="103">
        <f>J130+1</f>
        <v>45780</v>
      </c>
      <c r="E133" s="103">
        <f>D133+1</f>
        <v>45781</v>
      </c>
      <c r="F133" s="103">
        <f t="shared" ref="F133:J133" si="234">E133+1</f>
        <v>45782</v>
      </c>
      <c r="G133" s="103">
        <f t="shared" si="234"/>
        <v>45783</v>
      </c>
      <c r="H133" s="103">
        <f t="shared" si="234"/>
        <v>45784</v>
      </c>
      <c r="I133" s="103">
        <f t="shared" si="234"/>
        <v>45785</v>
      </c>
      <c r="J133" s="103">
        <f t="shared" si="234"/>
        <v>45786</v>
      </c>
      <c r="K133" s="201"/>
      <c r="L133" s="195" t="str">
        <f t="shared" ref="L133" si="235">IF(B133&gt;0,"－",COUNTIF(D137:J137,"*休工*")+COUNTIF(D140:J140,"*休工*")+COUNTIF(D143:J143,"*休工*")+COUNTIF(D134:J134,"*休工*"))</f>
        <v>－</v>
      </c>
      <c r="M133" s="198" t="str">
        <f t="shared" ref="M133" si="236">IF(B133&gt;0,"－",COUNTIF(D138:J138,"*休工*")+COUNTIF(D141:J141,"*休工*")+COUNTIF(D144:J144,"*休工*")+COUNTIF(D135:J135,"*休工*"))</f>
        <v>－</v>
      </c>
      <c r="N133" s="201" t="str">
        <f t="shared" ref="N133" si="237">IF(B133&gt;0,"－",IF(AND(M133&gt;=L133),"達成","未達成"))</f>
        <v>－</v>
      </c>
      <c r="O133" s="69"/>
      <c r="P133" s="87"/>
      <c r="Q133" s="70"/>
      <c r="T133" s="162" t="s">
        <v>137</v>
      </c>
    </row>
    <row r="134" spans="2:20" s="4" customFormat="1" ht="26.25" hidden="1" customHeight="1">
      <c r="B134" s="76"/>
      <c r="C134" s="8" t="s">
        <v>67</v>
      </c>
      <c r="D134" s="104"/>
      <c r="E134" s="104"/>
      <c r="F134" s="104"/>
      <c r="G134" s="104"/>
      <c r="H134" s="104"/>
      <c r="I134" s="104"/>
      <c r="J134" s="104"/>
      <c r="K134" s="202"/>
      <c r="L134" s="196"/>
      <c r="M134" s="199"/>
      <c r="N134" s="202"/>
      <c r="O134" s="95" t="str">
        <f>IF(B133&gt;0,"－",COUNTA(D133:J133)-NETWORKDAYS.INTL(D133,J133,"0000011",国民の祝日[日付])+COUNTIF(D134:J134,"休工(*)"))</f>
        <v>－</v>
      </c>
      <c r="P134" s="96"/>
      <c r="Q134" s="97" t="str">
        <f t="shared" ref="Q134:Q135" si="238">IF(P134="","",IF(O134=P134,"〇","×"))</f>
        <v/>
      </c>
      <c r="T134" s="162">
        <f t="shared" ref="T134:T135" si="239">U134+V134-(W134+X134)</f>
        <v>0</v>
      </c>
    </row>
    <row r="135" spans="2:20" s="4" customFormat="1" ht="26.25" hidden="1" customHeight="1" thickBot="1">
      <c r="B135" s="76"/>
      <c r="C135" s="14" t="s">
        <v>68</v>
      </c>
      <c r="D135" s="105"/>
      <c r="E135" s="105"/>
      <c r="F135" s="105"/>
      <c r="G135" s="105"/>
      <c r="H135" s="105"/>
      <c r="I135" s="105"/>
      <c r="J135" s="105"/>
      <c r="K135" s="203"/>
      <c r="L135" s="196"/>
      <c r="M135" s="199"/>
      <c r="N135" s="202"/>
      <c r="O135" s="14" t="str">
        <f>IF(B133&gt;0,"－",COUNTA(D133:J133)-NETWORKDAYS.INTL(D133,J133,"0000011",国民の祝日[日付])+COUNTIF(D135:J135,"休工(*)"))</f>
        <v>－</v>
      </c>
      <c r="P135" s="98"/>
      <c r="Q135" s="99" t="str">
        <f t="shared" si="238"/>
        <v/>
      </c>
      <c r="T135" s="162">
        <f t="shared" si="239"/>
        <v>0</v>
      </c>
    </row>
    <row r="136" spans="2:20" s="4" customFormat="1" ht="18.75" hidden="1" customHeight="1">
      <c r="B136" s="76">
        <f t="shared" ref="B136" si="240">B133</f>
        <v>1</v>
      </c>
      <c r="C136" s="15" t="s">
        <v>75</v>
      </c>
      <c r="D136" s="103">
        <f>J133+1</f>
        <v>45787</v>
      </c>
      <c r="E136" s="103">
        <f>D136+1</f>
        <v>45788</v>
      </c>
      <c r="F136" s="103">
        <f t="shared" ref="F136:J136" si="241">E136+1</f>
        <v>45789</v>
      </c>
      <c r="G136" s="103">
        <f t="shared" si="241"/>
        <v>45790</v>
      </c>
      <c r="H136" s="103">
        <f t="shared" si="241"/>
        <v>45791</v>
      </c>
      <c r="I136" s="103">
        <f t="shared" si="241"/>
        <v>45792</v>
      </c>
      <c r="J136" s="103">
        <f t="shared" si="241"/>
        <v>45793</v>
      </c>
      <c r="K136" s="201"/>
      <c r="L136" s="196"/>
      <c r="M136" s="199"/>
      <c r="N136" s="202"/>
      <c r="O136" s="69"/>
      <c r="P136" s="87"/>
      <c r="Q136" s="70"/>
      <c r="T136" s="162" t="s">
        <v>137</v>
      </c>
    </row>
    <row r="137" spans="2:20" s="4" customFormat="1" ht="26.25" hidden="1" customHeight="1">
      <c r="B137" s="76"/>
      <c r="C137" s="8" t="s">
        <v>67</v>
      </c>
      <c r="D137" s="104"/>
      <c r="E137" s="104"/>
      <c r="F137" s="104"/>
      <c r="G137" s="104"/>
      <c r="H137" s="104"/>
      <c r="I137" s="104"/>
      <c r="J137" s="104"/>
      <c r="K137" s="202"/>
      <c r="L137" s="196"/>
      <c r="M137" s="199"/>
      <c r="N137" s="202"/>
      <c r="O137" s="95" t="str">
        <f>IF(B136&gt;0,"－",COUNTA(D136:J136)-NETWORKDAYS.INTL(D136,J136,"0000011",国民の祝日[日付])+COUNTIF(D137:J137,"休工(*)"))</f>
        <v>－</v>
      </c>
      <c r="P137" s="96"/>
      <c r="Q137" s="97" t="str">
        <f t="shared" ref="Q137:Q138" si="242">IF(P137="","",IF(O137=P137,"〇","×"))</f>
        <v/>
      </c>
      <c r="T137" s="162">
        <f t="shared" ref="T137:T138" si="243">U137+V137-(W137+X137)</f>
        <v>0</v>
      </c>
    </row>
    <row r="138" spans="2:20" s="4" customFormat="1" ht="26.25" hidden="1" customHeight="1" thickBot="1">
      <c r="B138" s="76"/>
      <c r="C138" s="14" t="s">
        <v>68</v>
      </c>
      <c r="D138" s="105"/>
      <c r="E138" s="105"/>
      <c r="F138" s="105"/>
      <c r="G138" s="105"/>
      <c r="H138" s="105"/>
      <c r="I138" s="105"/>
      <c r="J138" s="105"/>
      <c r="K138" s="203"/>
      <c r="L138" s="196"/>
      <c r="M138" s="199"/>
      <c r="N138" s="202"/>
      <c r="O138" s="14" t="str">
        <f>IF(B136&gt;0,"－",COUNTA(D136:J136)-NETWORKDAYS.INTL(D136,J136,"0000011",国民の祝日[日付])+COUNTIF(D138:J138,"休工(*)"))</f>
        <v>－</v>
      </c>
      <c r="P138" s="98"/>
      <c r="Q138" s="99" t="str">
        <f t="shared" si="242"/>
        <v/>
      </c>
      <c r="T138" s="162">
        <f t="shared" si="243"/>
        <v>0</v>
      </c>
    </row>
    <row r="139" spans="2:20" s="4" customFormat="1" ht="18.75" hidden="1" customHeight="1">
      <c r="B139" s="76">
        <f t="shared" ref="B139" si="244">B133</f>
        <v>1</v>
      </c>
      <c r="C139" s="15" t="s">
        <v>75</v>
      </c>
      <c r="D139" s="103">
        <f>J136+1</f>
        <v>45794</v>
      </c>
      <c r="E139" s="103">
        <f>D139+1</f>
        <v>45795</v>
      </c>
      <c r="F139" s="103">
        <f t="shared" ref="F139:J139" si="245">E139+1</f>
        <v>45796</v>
      </c>
      <c r="G139" s="103">
        <f t="shared" si="245"/>
        <v>45797</v>
      </c>
      <c r="H139" s="103">
        <f t="shared" si="245"/>
        <v>45798</v>
      </c>
      <c r="I139" s="103">
        <f t="shared" si="245"/>
        <v>45799</v>
      </c>
      <c r="J139" s="103">
        <f t="shared" si="245"/>
        <v>45800</v>
      </c>
      <c r="K139" s="201"/>
      <c r="L139" s="196"/>
      <c r="M139" s="199"/>
      <c r="N139" s="202"/>
      <c r="O139" s="69"/>
      <c r="P139" s="87"/>
      <c r="Q139" s="70"/>
      <c r="T139" s="162" t="s">
        <v>137</v>
      </c>
    </row>
    <row r="140" spans="2:20" s="4" customFormat="1" ht="26.25" hidden="1" customHeight="1">
      <c r="B140" s="76"/>
      <c r="C140" s="8" t="s">
        <v>67</v>
      </c>
      <c r="D140" s="104"/>
      <c r="E140" s="104"/>
      <c r="F140" s="104"/>
      <c r="G140" s="104"/>
      <c r="H140" s="104"/>
      <c r="I140" s="104"/>
      <c r="J140" s="104"/>
      <c r="K140" s="202"/>
      <c r="L140" s="196"/>
      <c r="M140" s="199"/>
      <c r="N140" s="202"/>
      <c r="O140" s="95" t="str">
        <f>IF(B139&gt;0,"－",COUNTA(D139:J139)-NETWORKDAYS.INTL(D139,J139,"0000011",国民の祝日[日付])+COUNTIF(D140:J140,"休工(*)"))</f>
        <v>－</v>
      </c>
      <c r="P140" s="96"/>
      <c r="Q140" s="97" t="str">
        <f t="shared" ref="Q140:Q141" si="246">IF(P140="","",IF(O140=P140,"〇","×"))</f>
        <v/>
      </c>
      <c r="T140" s="162">
        <f t="shared" ref="T140:T141" si="247">U140+V140-(W140+X140)</f>
        <v>0</v>
      </c>
    </row>
    <row r="141" spans="2:20" s="4" customFormat="1" ht="26.25" hidden="1" customHeight="1" thickBot="1">
      <c r="B141" s="76"/>
      <c r="C141" s="14" t="s">
        <v>68</v>
      </c>
      <c r="D141" s="105"/>
      <c r="E141" s="105"/>
      <c r="F141" s="105"/>
      <c r="G141" s="105"/>
      <c r="H141" s="105"/>
      <c r="I141" s="105"/>
      <c r="J141" s="105"/>
      <c r="K141" s="203"/>
      <c r="L141" s="196"/>
      <c r="M141" s="199"/>
      <c r="N141" s="202"/>
      <c r="O141" s="14" t="str">
        <f>IF(B139&gt;0,"－",COUNTA(D139:J139)-NETWORKDAYS.INTL(D139,J139,"0000011",国民の祝日[日付])+COUNTIF(D141:J141,"休工(*)"))</f>
        <v>－</v>
      </c>
      <c r="P141" s="98"/>
      <c r="Q141" s="99" t="str">
        <f t="shared" si="246"/>
        <v/>
      </c>
      <c r="T141" s="162">
        <f t="shared" si="247"/>
        <v>0</v>
      </c>
    </row>
    <row r="142" spans="2:20" s="4" customFormat="1" ht="18.75" hidden="1" customHeight="1">
      <c r="B142" s="76">
        <f t="shared" ref="B142" si="248">B133</f>
        <v>1</v>
      </c>
      <c r="C142" s="15" t="s">
        <v>75</v>
      </c>
      <c r="D142" s="103">
        <f>J139+1</f>
        <v>45801</v>
      </c>
      <c r="E142" s="103">
        <f>D142+1</f>
        <v>45802</v>
      </c>
      <c r="F142" s="103">
        <f t="shared" ref="F142:J142" si="249">E142+1</f>
        <v>45803</v>
      </c>
      <c r="G142" s="103">
        <f t="shared" si="249"/>
        <v>45804</v>
      </c>
      <c r="H142" s="103">
        <f t="shared" si="249"/>
        <v>45805</v>
      </c>
      <c r="I142" s="103">
        <f t="shared" si="249"/>
        <v>45806</v>
      </c>
      <c r="J142" s="103">
        <f t="shared" si="249"/>
        <v>45807</v>
      </c>
      <c r="K142" s="201"/>
      <c r="L142" s="196"/>
      <c r="M142" s="199"/>
      <c r="N142" s="202"/>
      <c r="O142" s="69"/>
      <c r="P142" s="87"/>
      <c r="Q142" s="70"/>
      <c r="T142" s="162" t="s">
        <v>137</v>
      </c>
    </row>
    <row r="143" spans="2:20" s="4" customFormat="1" ht="26.25" hidden="1" customHeight="1">
      <c r="B143" s="76"/>
      <c r="C143" s="8" t="s">
        <v>67</v>
      </c>
      <c r="D143" s="104"/>
      <c r="E143" s="104"/>
      <c r="F143" s="104"/>
      <c r="G143" s="104"/>
      <c r="H143" s="104"/>
      <c r="I143" s="104"/>
      <c r="J143" s="104"/>
      <c r="K143" s="202"/>
      <c r="L143" s="196"/>
      <c r="M143" s="199"/>
      <c r="N143" s="202"/>
      <c r="O143" s="95" t="str">
        <f>IF(B142&gt;0,"－",COUNTA(D142:J142)-NETWORKDAYS.INTL(D142,J142,"0000011",国民の祝日[日付])+COUNTIF(D143:J143,"休工(*)"))</f>
        <v>－</v>
      </c>
      <c r="P143" s="96"/>
      <c r="Q143" s="97" t="str">
        <f t="shared" ref="Q143:Q144" si="250">IF(P143="","",IF(O143=P143,"〇","×"))</f>
        <v/>
      </c>
      <c r="T143" s="162">
        <f t="shared" ref="T143:T144" si="251">U143+V143-(W143+X143)</f>
        <v>0</v>
      </c>
    </row>
    <row r="144" spans="2:20" s="4" customFormat="1" ht="26.25" hidden="1" customHeight="1" thickBot="1">
      <c r="B144" s="76"/>
      <c r="C144" s="14" t="s">
        <v>68</v>
      </c>
      <c r="D144" s="105"/>
      <c r="E144" s="105"/>
      <c r="F144" s="105"/>
      <c r="G144" s="105"/>
      <c r="H144" s="105"/>
      <c r="I144" s="105"/>
      <c r="J144" s="105"/>
      <c r="K144" s="203"/>
      <c r="L144" s="197"/>
      <c r="M144" s="200"/>
      <c r="N144" s="203"/>
      <c r="O144" s="14" t="str">
        <f>IF(B142&gt;0,"－",COUNTA(D142:J142)-NETWORKDAYS.INTL(D142,J142,"0000011",国民の祝日[日付])+COUNTIF(D144:J144,"休工(*)"))</f>
        <v>－</v>
      </c>
      <c r="P144" s="98"/>
      <c r="Q144" s="99" t="str">
        <f t="shared" si="250"/>
        <v/>
      </c>
      <c r="T144" s="162">
        <f t="shared" si="251"/>
        <v>0</v>
      </c>
    </row>
    <row r="145" spans="2:20" s="4" customFormat="1" ht="18.75" hidden="1" customHeight="1">
      <c r="B145" s="76">
        <f t="shared" ref="B145" si="252">IF(B133=0,COUNTIF($D146:$J156,"=工事完了"),1)</f>
        <v>1</v>
      </c>
      <c r="C145" s="15" t="s">
        <v>75</v>
      </c>
      <c r="D145" s="103">
        <f>J142+1</f>
        <v>45808</v>
      </c>
      <c r="E145" s="103">
        <f>D145+1</f>
        <v>45809</v>
      </c>
      <c r="F145" s="103">
        <f t="shared" ref="F145:J145" si="253">E145+1</f>
        <v>45810</v>
      </c>
      <c r="G145" s="103">
        <f t="shared" si="253"/>
        <v>45811</v>
      </c>
      <c r="H145" s="103">
        <f t="shared" si="253"/>
        <v>45812</v>
      </c>
      <c r="I145" s="103">
        <f t="shared" si="253"/>
        <v>45813</v>
      </c>
      <c r="J145" s="103">
        <f t="shared" si="253"/>
        <v>45814</v>
      </c>
      <c r="K145" s="201"/>
      <c r="L145" s="195" t="str">
        <f t="shared" ref="L145" si="254">IF(B145&gt;0,"－",COUNTIF(D149:J149,"*休工*")+COUNTIF(D152:J152,"*休工*")+COUNTIF(D155:J155,"*休工*")+COUNTIF(D146:J146,"*休工*"))</f>
        <v>－</v>
      </c>
      <c r="M145" s="198" t="str">
        <f t="shared" ref="M145" si="255">IF(B145&gt;0,"－",COUNTIF(D150:J150,"*休工*")+COUNTIF(D153:J153,"*休工*")+COUNTIF(D156:J156,"*休工*")+COUNTIF(D147:J147,"*休工*"))</f>
        <v>－</v>
      </c>
      <c r="N145" s="201" t="str">
        <f t="shared" ref="N145" si="256">IF(B145&gt;0,"－",IF(AND(M145&gt;=L145),"達成","未達成"))</f>
        <v>－</v>
      </c>
      <c r="O145" s="69"/>
      <c r="P145" s="87"/>
      <c r="Q145" s="70"/>
      <c r="T145" s="158"/>
    </row>
    <row r="146" spans="2:20" s="4" customFormat="1" ht="26.25" hidden="1" customHeight="1">
      <c r="B146" s="76"/>
      <c r="C146" s="8" t="s">
        <v>67</v>
      </c>
      <c r="D146" s="104"/>
      <c r="E146" s="104"/>
      <c r="F146" s="104"/>
      <c r="G146" s="104"/>
      <c r="H146" s="104"/>
      <c r="I146" s="104"/>
      <c r="J146" s="104"/>
      <c r="K146" s="202"/>
      <c r="L146" s="196"/>
      <c r="M146" s="199"/>
      <c r="N146" s="202"/>
      <c r="O146" s="95" t="str">
        <f>IF(B145&gt;0,"－",COUNTA(D145:J145)-NETWORKDAYS.INTL(D145,J145,"0000011",国民の祝日[日付])+COUNTIF(D146:J146,"休工(*)"))</f>
        <v>－</v>
      </c>
      <c r="P146" s="96"/>
      <c r="Q146" s="97" t="str">
        <f t="shared" ref="Q146:Q147" si="257">IF(P146="","",IF(O146=P146,"〇","×"))</f>
        <v/>
      </c>
      <c r="T146" s="158"/>
    </row>
    <row r="147" spans="2:20" s="4" customFormat="1" ht="26.25" hidden="1" customHeight="1" thickBot="1">
      <c r="B147" s="76"/>
      <c r="C147" s="14" t="s">
        <v>68</v>
      </c>
      <c r="D147" s="105"/>
      <c r="E147" s="105"/>
      <c r="F147" s="105"/>
      <c r="G147" s="105"/>
      <c r="H147" s="105"/>
      <c r="I147" s="105"/>
      <c r="J147" s="105"/>
      <c r="K147" s="203"/>
      <c r="L147" s="196"/>
      <c r="M147" s="199"/>
      <c r="N147" s="202"/>
      <c r="O147" s="14" t="str">
        <f>IF(B145&gt;0,"－",COUNTA(D145:J145)-NETWORKDAYS.INTL(D145,J145,"0000011",国民の祝日[日付])+COUNTIF(D147:J147,"休工(*)"))</f>
        <v>－</v>
      </c>
      <c r="P147" s="98"/>
      <c r="Q147" s="99" t="str">
        <f t="shared" si="257"/>
        <v/>
      </c>
      <c r="T147" s="158"/>
    </row>
    <row r="148" spans="2:20" s="4" customFormat="1" ht="18.75" hidden="1" customHeight="1">
      <c r="B148" s="76">
        <f t="shared" ref="B148" si="258">B145</f>
        <v>1</v>
      </c>
      <c r="C148" s="15" t="s">
        <v>75</v>
      </c>
      <c r="D148" s="103">
        <f>J145+1</f>
        <v>45815</v>
      </c>
      <c r="E148" s="103">
        <f>D148+1</f>
        <v>45816</v>
      </c>
      <c r="F148" s="103">
        <f t="shared" ref="F148:J148" si="259">E148+1</f>
        <v>45817</v>
      </c>
      <c r="G148" s="103">
        <f t="shared" si="259"/>
        <v>45818</v>
      </c>
      <c r="H148" s="103">
        <f t="shared" si="259"/>
        <v>45819</v>
      </c>
      <c r="I148" s="103">
        <f t="shared" si="259"/>
        <v>45820</v>
      </c>
      <c r="J148" s="103">
        <f t="shared" si="259"/>
        <v>45821</v>
      </c>
      <c r="K148" s="212"/>
      <c r="L148" s="196"/>
      <c r="M148" s="199"/>
      <c r="N148" s="202"/>
      <c r="O148" s="69"/>
      <c r="P148" s="87"/>
      <c r="Q148" s="70"/>
      <c r="T148" s="158"/>
    </row>
    <row r="149" spans="2:20" s="4" customFormat="1" ht="26.25" hidden="1" customHeight="1">
      <c r="B149" s="76"/>
      <c r="C149" s="8" t="s">
        <v>67</v>
      </c>
      <c r="D149" s="104"/>
      <c r="E149" s="104"/>
      <c r="F149" s="104"/>
      <c r="G149" s="104"/>
      <c r="H149" s="104"/>
      <c r="I149" s="104"/>
      <c r="J149" s="104"/>
      <c r="K149" s="213"/>
      <c r="L149" s="196"/>
      <c r="M149" s="199"/>
      <c r="N149" s="202"/>
      <c r="O149" s="95" t="str">
        <f>IF(B148&gt;0,"－",COUNTA(D148:J148)-NETWORKDAYS.INTL(D148,J148,"0000011",国民の祝日[日付])+COUNTIF(D149:J149,"休工(*)"))</f>
        <v>－</v>
      </c>
      <c r="P149" s="96"/>
      <c r="Q149" s="97" t="str">
        <f t="shared" ref="Q149:Q150" si="260">IF(P149="","",IF(O149=P149,"〇","×"))</f>
        <v/>
      </c>
      <c r="T149" s="158"/>
    </row>
    <row r="150" spans="2:20" s="4" customFormat="1" ht="26.25" hidden="1" customHeight="1" thickBot="1">
      <c r="B150" s="76"/>
      <c r="C150" s="14" t="s">
        <v>68</v>
      </c>
      <c r="D150" s="105"/>
      <c r="E150" s="105"/>
      <c r="F150" s="105"/>
      <c r="G150" s="105"/>
      <c r="H150" s="105"/>
      <c r="I150" s="105"/>
      <c r="J150" s="105"/>
      <c r="K150" s="214"/>
      <c r="L150" s="196"/>
      <c r="M150" s="199"/>
      <c r="N150" s="202"/>
      <c r="O150" s="14" t="str">
        <f>IF(B148&gt;0,"－",COUNTA(D148:J148)-NETWORKDAYS.INTL(D148,J148,"0000011",国民の祝日[日付])+COUNTIF(D150:J150,"休工(*)"))</f>
        <v>－</v>
      </c>
      <c r="P150" s="98"/>
      <c r="Q150" s="99" t="str">
        <f t="shared" si="260"/>
        <v/>
      </c>
      <c r="T150" s="158"/>
    </row>
    <row r="151" spans="2:20" s="4" customFormat="1" ht="18.75" hidden="1" customHeight="1">
      <c r="B151" s="76">
        <f t="shared" ref="B151" si="261">B145</f>
        <v>1</v>
      </c>
      <c r="C151" s="15" t="s">
        <v>75</v>
      </c>
      <c r="D151" s="106">
        <f>J148+1</f>
        <v>45822</v>
      </c>
      <c r="E151" s="106">
        <f>D151+1</f>
        <v>45823</v>
      </c>
      <c r="F151" s="106">
        <f t="shared" ref="F151:J151" si="262">E151+1</f>
        <v>45824</v>
      </c>
      <c r="G151" s="106">
        <f t="shared" si="262"/>
        <v>45825</v>
      </c>
      <c r="H151" s="106">
        <f t="shared" si="262"/>
        <v>45826</v>
      </c>
      <c r="I151" s="106">
        <f t="shared" si="262"/>
        <v>45827</v>
      </c>
      <c r="J151" s="106">
        <f t="shared" si="262"/>
        <v>45828</v>
      </c>
      <c r="K151" s="201"/>
      <c r="L151" s="196"/>
      <c r="M151" s="199"/>
      <c r="N151" s="202"/>
      <c r="O151" s="69"/>
      <c r="P151" s="87"/>
      <c r="Q151" s="70"/>
      <c r="T151" s="158"/>
    </row>
    <row r="152" spans="2:20" s="4" customFormat="1" ht="26.25" hidden="1" customHeight="1">
      <c r="B152" s="76"/>
      <c r="C152" s="8" t="s">
        <v>67</v>
      </c>
      <c r="D152" s="104"/>
      <c r="E152" s="104"/>
      <c r="F152" s="104"/>
      <c r="G152" s="104"/>
      <c r="H152" s="104"/>
      <c r="I152" s="104"/>
      <c r="J152" s="104"/>
      <c r="K152" s="202"/>
      <c r="L152" s="196"/>
      <c r="M152" s="199"/>
      <c r="N152" s="202"/>
      <c r="O152" s="95" t="str">
        <f>IF(B151&gt;0,"－",COUNTA(D151:J151)-NETWORKDAYS.INTL(D151,J151,"0000011",国民の祝日[日付])+COUNTIF(D152:J152,"休工(*)"))</f>
        <v>－</v>
      </c>
      <c r="P152" s="96"/>
      <c r="Q152" s="97" t="str">
        <f t="shared" ref="Q152:Q153" si="263">IF(P152="","",IF(O152=P152,"〇","×"))</f>
        <v/>
      </c>
      <c r="T152" s="158"/>
    </row>
    <row r="153" spans="2:20" s="4" customFormat="1" ht="26.25" hidden="1" customHeight="1" thickBot="1">
      <c r="B153" s="76"/>
      <c r="C153" s="14" t="s">
        <v>68</v>
      </c>
      <c r="D153" s="105"/>
      <c r="E153" s="105"/>
      <c r="F153" s="105"/>
      <c r="G153" s="105"/>
      <c r="H153" s="105"/>
      <c r="I153" s="105"/>
      <c r="J153" s="105"/>
      <c r="K153" s="203"/>
      <c r="L153" s="196"/>
      <c r="M153" s="199"/>
      <c r="N153" s="202"/>
      <c r="O153" s="14" t="str">
        <f>IF(B151&gt;0,"－",COUNTA(D151:J151)-NETWORKDAYS.INTL(D151,J151,"0000011",国民の祝日[日付])+COUNTIF(D153:J153,"休工(*)"))</f>
        <v>－</v>
      </c>
      <c r="P153" s="98"/>
      <c r="Q153" s="99" t="str">
        <f t="shared" si="263"/>
        <v/>
      </c>
      <c r="T153" s="158"/>
    </row>
    <row r="154" spans="2:20" s="4" customFormat="1" ht="18.75" hidden="1" customHeight="1">
      <c r="B154" s="76">
        <f t="shared" ref="B154" si="264">B145</f>
        <v>1</v>
      </c>
      <c r="C154" s="15" t="s">
        <v>75</v>
      </c>
      <c r="D154" s="103">
        <f>J151+1</f>
        <v>45829</v>
      </c>
      <c r="E154" s="103">
        <f>D154+1</f>
        <v>45830</v>
      </c>
      <c r="F154" s="103">
        <f t="shared" ref="F154:J154" si="265">E154+1</f>
        <v>45831</v>
      </c>
      <c r="G154" s="103">
        <f t="shared" si="265"/>
        <v>45832</v>
      </c>
      <c r="H154" s="103">
        <f t="shared" si="265"/>
        <v>45833</v>
      </c>
      <c r="I154" s="103">
        <f t="shared" si="265"/>
        <v>45834</v>
      </c>
      <c r="J154" s="103">
        <f t="shared" si="265"/>
        <v>45835</v>
      </c>
      <c r="K154" s="201"/>
      <c r="L154" s="196"/>
      <c r="M154" s="199"/>
      <c r="N154" s="202"/>
      <c r="O154" s="69"/>
      <c r="P154" s="87"/>
      <c r="Q154" s="70"/>
      <c r="T154" s="158"/>
    </row>
    <row r="155" spans="2:20" s="4" customFormat="1" ht="26.25" hidden="1" customHeight="1">
      <c r="B155" s="76"/>
      <c r="C155" s="8" t="s">
        <v>67</v>
      </c>
      <c r="D155" s="104"/>
      <c r="E155" s="104"/>
      <c r="F155" s="104"/>
      <c r="G155" s="104"/>
      <c r="H155" s="104"/>
      <c r="I155" s="104"/>
      <c r="J155" s="104"/>
      <c r="K155" s="202"/>
      <c r="L155" s="196"/>
      <c r="M155" s="199"/>
      <c r="N155" s="202"/>
      <c r="O155" s="95" t="str">
        <f>IF(B154&gt;0,"－",COUNTA(D154:J154)-NETWORKDAYS.INTL(D154,J154,"0000011",国民の祝日[日付])+COUNTIF(D155:J155,"休工(*)"))</f>
        <v>－</v>
      </c>
      <c r="P155" s="96"/>
      <c r="Q155" s="97" t="str">
        <f t="shared" ref="Q155:Q156" si="266">IF(P155="","",IF(O155=P155,"〇","×"))</f>
        <v/>
      </c>
      <c r="T155" s="158"/>
    </row>
    <row r="156" spans="2:20" s="4" customFormat="1" ht="26.25" hidden="1" customHeight="1" thickBot="1">
      <c r="B156" s="76"/>
      <c r="C156" s="14" t="s">
        <v>68</v>
      </c>
      <c r="D156" s="105"/>
      <c r="E156" s="105"/>
      <c r="F156" s="105"/>
      <c r="G156" s="105"/>
      <c r="H156" s="105"/>
      <c r="I156" s="105"/>
      <c r="J156" s="105"/>
      <c r="K156" s="203"/>
      <c r="L156" s="197"/>
      <c r="M156" s="200"/>
      <c r="N156" s="203"/>
      <c r="O156" s="14" t="str">
        <f>IF(B154&gt;0,"－",COUNTA(D154:J154)-NETWORKDAYS.INTL(D154,J154,"0000011",国民の祝日[日付])+COUNTIF(D156:J156,"休工(*)"))</f>
        <v>－</v>
      </c>
      <c r="P156" s="98"/>
      <c r="Q156" s="99" t="str">
        <f t="shared" si="266"/>
        <v/>
      </c>
      <c r="T156" s="158"/>
    </row>
    <row r="157" spans="2:20" s="4" customFormat="1" ht="18.75" hidden="1" customHeight="1">
      <c r="B157" s="76">
        <f t="shared" ref="B157" si="267">IF(B145=0,COUNTIF($D158:$J168,"=工事完了"),1)</f>
        <v>1</v>
      </c>
      <c r="C157" s="15" t="s">
        <v>75</v>
      </c>
      <c r="D157" s="103">
        <f>J154+1</f>
        <v>45836</v>
      </c>
      <c r="E157" s="103">
        <f>D157+1</f>
        <v>45837</v>
      </c>
      <c r="F157" s="103">
        <f t="shared" ref="F157:J157" si="268">E157+1</f>
        <v>45838</v>
      </c>
      <c r="G157" s="103">
        <f t="shared" si="268"/>
        <v>45839</v>
      </c>
      <c r="H157" s="103">
        <f t="shared" si="268"/>
        <v>45840</v>
      </c>
      <c r="I157" s="103">
        <f t="shared" si="268"/>
        <v>45841</v>
      </c>
      <c r="J157" s="103">
        <f t="shared" si="268"/>
        <v>45842</v>
      </c>
      <c r="K157" s="201"/>
      <c r="L157" s="195" t="str">
        <f t="shared" ref="L157" si="269">IF(B157&gt;0,"－",COUNTIF(D161:J161,"*休工*")+COUNTIF(D164:J164,"*休工*")+COUNTIF(D167:J167,"*休工*")+COUNTIF(D158:J158,"*休工*"))</f>
        <v>－</v>
      </c>
      <c r="M157" s="198" t="str">
        <f t="shared" ref="M157" si="270">IF(B157&gt;0,"－",COUNTIF(D162:J162,"*休工*")+COUNTIF(D165:J165,"*休工*")+COUNTIF(D168:J168,"*休工*")+COUNTIF(D159:J159,"*休工*"))</f>
        <v>－</v>
      </c>
      <c r="N157" s="201" t="str">
        <f t="shared" ref="N157" si="271">IF(B157&gt;0,"－",IF(AND(M157&gt;=L157),"達成","未達成"))</f>
        <v>－</v>
      </c>
      <c r="O157" s="69"/>
      <c r="P157" s="87"/>
      <c r="Q157" s="70"/>
      <c r="T157" s="158"/>
    </row>
    <row r="158" spans="2:20" s="4" customFormat="1" ht="26.25" hidden="1" customHeight="1">
      <c r="B158" s="76"/>
      <c r="C158" s="8" t="s">
        <v>67</v>
      </c>
      <c r="D158" s="104"/>
      <c r="E158" s="104"/>
      <c r="F158" s="104"/>
      <c r="G158" s="104"/>
      <c r="H158" s="104"/>
      <c r="I158" s="104"/>
      <c r="J158" s="104"/>
      <c r="K158" s="202"/>
      <c r="L158" s="196"/>
      <c r="M158" s="199"/>
      <c r="N158" s="202"/>
      <c r="O158" s="95" t="str">
        <f>IF(B157&gt;0,"－",COUNTA(D157:J157)-NETWORKDAYS.INTL(D157,J157,"0000011",国民の祝日[日付])+COUNTIF(D158:J158,"休工(*)"))</f>
        <v>－</v>
      </c>
      <c r="P158" s="96"/>
      <c r="Q158" s="97" t="str">
        <f t="shared" ref="Q158:Q159" si="272">IF(P158="","",IF(O158=P158,"〇","×"))</f>
        <v/>
      </c>
      <c r="T158" s="158"/>
    </row>
    <row r="159" spans="2:20" s="4" customFormat="1" ht="26.25" hidden="1" customHeight="1" thickBot="1">
      <c r="B159" s="76"/>
      <c r="C159" s="14" t="s">
        <v>68</v>
      </c>
      <c r="D159" s="105"/>
      <c r="E159" s="105"/>
      <c r="F159" s="105"/>
      <c r="G159" s="105"/>
      <c r="H159" s="105"/>
      <c r="I159" s="105"/>
      <c r="J159" s="105"/>
      <c r="K159" s="203"/>
      <c r="L159" s="196"/>
      <c r="M159" s="199"/>
      <c r="N159" s="202"/>
      <c r="O159" s="14" t="str">
        <f>IF(B157&gt;0,"－",COUNTA(D157:J157)-NETWORKDAYS.INTL(D157,J157,"0000011",国民の祝日[日付])+COUNTIF(D159:J159,"休工(*)"))</f>
        <v>－</v>
      </c>
      <c r="P159" s="98"/>
      <c r="Q159" s="99" t="str">
        <f t="shared" si="272"/>
        <v/>
      </c>
      <c r="T159" s="158"/>
    </row>
    <row r="160" spans="2:20" s="4" customFormat="1" ht="18.75" hidden="1" customHeight="1">
      <c r="B160" s="76">
        <f t="shared" ref="B160" si="273">B157</f>
        <v>1</v>
      </c>
      <c r="C160" s="15" t="s">
        <v>75</v>
      </c>
      <c r="D160" s="103">
        <f>J157+1</f>
        <v>45843</v>
      </c>
      <c r="E160" s="103">
        <f>D160+1</f>
        <v>45844</v>
      </c>
      <c r="F160" s="103">
        <f t="shared" ref="F160:J160" si="274">E160+1</f>
        <v>45845</v>
      </c>
      <c r="G160" s="103">
        <f t="shared" si="274"/>
        <v>45846</v>
      </c>
      <c r="H160" s="103">
        <f t="shared" si="274"/>
        <v>45847</v>
      </c>
      <c r="I160" s="103">
        <f t="shared" si="274"/>
        <v>45848</v>
      </c>
      <c r="J160" s="103">
        <f t="shared" si="274"/>
        <v>45849</v>
      </c>
      <c r="K160" s="201"/>
      <c r="L160" s="196"/>
      <c r="M160" s="199"/>
      <c r="N160" s="202"/>
      <c r="O160" s="69"/>
      <c r="P160" s="87"/>
      <c r="Q160" s="70"/>
      <c r="T160" s="158"/>
    </row>
    <row r="161" spans="2:20" s="4" customFormat="1" ht="26.25" hidden="1" customHeight="1">
      <c r="B161" s="76"/>
      <c r="C161" s="8" t="s">
        <v>67</v>
      </c>
      <c r="D161" s="104"/>
      <c r="E161" s="104"/>
      <c r="F161" s="104"/>
      <c r="G161" s="104"/>
      <c r="H161" s="104"/>
      <c r="I161" s="104"/>
      <c r="J161" s="104"/>
      <c r="K161" s="202"/>
      <c r="L161" s="196"/>
      <c r="M161" s="199"/>
      <c r="N161" s="202"/>
      <c r="O161" s="95" t="str">
        <f>IF(B160&gt;0,"－",COUNTA(D160:J160)-NETWORKDAYS.INTL(D160,J160,"0000011",国民の祝日[日付])+COUNTIF(D161:J161,"休工(*)"))</f>
        <v>－</v>
      </c>
      <c r="P161" s="96"/>
      <c r="Q161" s="97" t="str">
        <f t="shared" ref="Q161:Q162" si="275">IF(P161="","",IF(O161=P161,"〇","×"))</f>
        <v/>
      </c>
      <c r="T161" s="158"/>
    </row>
    <row r="162" spans="2:20" s="4" customFormat="1" ht="26.25" hidden="1" customHeight="1" thickBot="1">
      <c r="B162" s="76"/>
      <c r="C162" s="14" t="s">
        <v>68</v>
      </c>
      <c r="D162" s="105"/>
      <c r="E162" s="105"/>
      <c r="F162" s="105"/>
      <c r="G162" s="105"/>
      <c r="H162" s="105"/>
      <c r="I162" s="105"/>
      <c r="J162" s="105"/>
      <c r="K162" s="203"/>
      <c r="L162" s="196"/>
      <c r="M162" s="199"/>
      <c r="N162" s="202"/>
      <c r="O162" s="14" t="str">
        <f>IF(B160&gt;0,"－",COUNTA(D160:J160)-NETWORKDAYS.INTL(D160,J160,"0000011",国民の祝日[日付])+COUNTIF(D162:J162,"休工(*)"))</f>
        <v>－</v>
      </c>
      <c r="P162" s="98"/>
      <c r="Q162" s="99" t="str">
        <f t="shared" si="275"/>
        <v/>
      </c>
      <c r="T162" s="158"/>
    </row>
    <row r="163" spans="2:20" s="4" customFormat="1" ht="18.75" hidden="1" customHeight="1">
      <c r="B163" s="76">
        <f t="shared" ref="B163" si="276">B157</f>
        <v>1</v>
      </c>
      <c r="C163" s="15" t="s">
        <v>75</v>
      </c>
      <c r="D163" s="103">
        <f>J160+1</f>
        <v>45850</v>
      </c>
      <c r="E163" s="103">
        <f>D163+1</f>
        <v>45851</v>
      </c>
      <c r="F163" s="103">
        <f t="shared" ref="F163:J163" si="277">E163+1</f>
        <v>45852</v>
      </c>
      <c r="G163" s="103">
        <f t="shared" si="277"/>
        <v>45853</v>
      </c>
      <c r="H163" s="103">
        <f t="shared" si="277"/>
        <v>45854</v>
      </c>
      <c r="I163" s="103">
        <f t="shared" si="277"/>
        <v>45855</v>
      </c>
      <c r="J163" s="103">
        <f t="shared" si="277"/>
        <v>45856</v>
      </c>
      <c r="K163" s="201"/>
      <c r="L163" s="196"/>
      <c r="M163" s="199"/>
      <c r="N163" s="202"/>
      <c r="O163" s="69"/>
      <c r="P163" s="87"/>
      <c r="Q163" s="70"/>
      <c r="T163" s="158"/>
    </row>
    <row r="164" spans="2:20" s="4" customFormat="1" ht="26.25" hidden="1" customHeight="1">
      <c r="B164" s="76"/>
      <c r="C164" s="8" t="s">
        <v>67</v>
      </c>
      <c r="D164" s="104"/>
      <c r="E164" s="104"/>
      <c r="F164" s="104"/>
      <c r="G164" s="104"/>
      <c r="H164" s="104"/>
      <c r="I164" s="104"/>
      <c r="J164" s="104"/>
      <c r="K164" s="202"/>
      <c r="L164" s="196"/>
      <c r="M164" s="199"/>
      <c r="N164" s="202"/>
      <c r="O164" s="95" t="str">
        <f>IF(B163&gt;0,"－",COUNTA(D163:J163)-NETWORKDAYS.INTL(D163,J163,"0000011",国民の祝日[日付])+COUNTIF(D164:J164,"休工(*)"))</f>
        <v>－</v>
      </c>
      <c r="P164" s="96"/>
      <c r="Q164" s="97" t="str">
        <f t="shared" ref="Q164:Q165" si="278">IF(P164="","",IF(O164=P164,"〇","×"))</f>
        <v/>
      </c>
      <c r="T164" s="158"/>
    </row>
    <row r="165" spans="2:20" s="4" customFormat="1" ht="26.25" hidden="1" customHeight="1" thickBot="1">
      <c r="B165" s="76"/>
      <c r="C165" s="14" t="s">
        <v>68</v>
      </c>
      <c r="D165" s="105"/>
      <c r="E165" s="105"/>
      <c r="F165" s="105"/>
      <c r="G165" s="105"/>
      <c r="H165" s="105"/>
      <c r="I165" s="105"/>
      <c r="J165" s="105"/>
      <c r="K165" s="203"/>
      <c r="L165" s="196"/>
      <c r="M165" s="199"/>
      <c r="N165" s="202"/>
      <c r="O165" s="14" t="str">
        <f>IF(B163&gt;0,"－",COUNTA(D163:J163)-NETWORKDAYS.INTL(D163,J163,"0000011",国民の祝日[日付])+COUNTIF(D165:J165,"休工(*)"))</f>
        <v>－</v>
      </c>
      <c r="P165" s="98"/>
      <c r="Q165" s="99" t="str">
        <f t="shared" si="278"/>
        <v/>
      </c>
      <c r="T165" s="158"/>
    </row>
    <row r="166" spans="2:20" s="4" customFormat="1" ht="18.75" hidden="1" customHeight="1">
      <c r="B166" s="76">
        <f t="shared" ref="B166" si="279">B157</f>
        <v>1</v>
      </c>
      <c r="C166" s="15" t="s">
        <v>75</v>
      </c>
      <c r="D166" s="103">
        <f>J163+1</f>
        <v>45857</v>
      </c>
      <c r="E166" s="103">
        <f>D166+1</f>
        <v>45858</v>
      </c>
      <c r="F166" s="103">
        <f t="shared" ref="F166:J166" si="280">E166+1</f>
        <v>45859</v>
      </c>
      <c r="G166" s="103">
        <f t="shared" si="280"/>
        <v>45860</v>
      </c>
      <c r="H166" s="103">
        <f t="shared" si="280"/>
        <v>45861</v>
      </c>
      <c r="I166" s="103">
        <f t="shared" si="280"/>
        <v>45862</v>
      </c>
      <c r="J166" s="103">
        <f t="shared" si="280"/>
        <v>45863</v>
      </c>
      <c r="K166" s="201" t="s">
        <v>76</v>
      </c>
      <c r="L166" s="196"/>
      <c r="M166" s="199"/>
      <c r="N166" s="202"/>
      <c r="O166" s="69"/>
      <c r="P166" s="87"/>
      <c r="Q166" s="70"/>
      <c r="T166" s="158"/>
    </row>
    <row r="167" spans="2:20" s="4" customFormat="1" ht="26.25" hidden="1" customHeight="1">
      <c r="B167" s="76"/>
      <c r="C167" s="8" t="s">
        <v>67</v>
      </c>
      <c r="D167" s="104"/>
      <c r="E167" s="104"/>
      <c r="F167" s="104"/>
      <c r="G167" s="104"/>
      <c r="H167" s="104"/>
      <c r="I167" s="104"/>
      <c r="J167" s="104"/>
      <c r="K167" s="202"/>
      <c r="L167" s="196"/>
      <c r="M167" s="199"/>
      <c r="N167" s="202"/>
      <c r="O167" s="95" t="str">
        <f>IF(B166&gt;0,"－",COUNTA(D166:J166)-NETWORKDAYS.INTL(D166,J166,"0000011",国民の祝日[日付])+COUNTIF(D167:J167,"休工(*)"))</f>
        <v>－</v>
      </c>
      <c r="P167" s="96"/>
      <c r="Q167" s="97" t="str">
        <f t="shared" ref="Q167:Q168" si="281">IF(P167="","",IF(O167=P167,"〇","×"))</f>
        <v/>
      </c>
      <c r="T167" s="158"/>
    </row>
    <row r="168" spans="2:20" s="4" customFormat="1" ht="26.25" hidden="1" customHeight="1" thickBot="1">
      <c r="B168" s="76"/>
      <c r="C168" s="14" t="s">
        <v>68</v>
      </c>
      <c r="D168" s="105"/>
      <c r="E168" s="105"/>
      <c r="F168" s="105"/>
      <c r="G168" s="105"/>
      <c r="H168" s="105"/>
      <c r="I168" s="105"/>
      <c r="J168" s="105"/>
      <c r="K168" s="203"/>
      <c r="L168" s="197"/>
      <c r="M168" s="200"/>
      <c r="N168" s="203"/>
      <c r="O168" s="14" t="str">
        <f>IF(B166&gt;0,"－",COUNTA(D166:J166)-NETWORKDAYS.INTL(D166,J166,"0000011",国民の祝日[日付])+COUNTIF(D168:J168,"休工(*)"))</f>
        <v>－</v>
      </c>
      <c r="P168" s="98"/>
      <c r="Q168" s="99" t="str">
        <f t="shared" si="281"/>
        <v/>
      </c>
      <c r="T168" s="158"/>
    </row>
    <row r="169" spans="2:20" s="4" customFormat="1" ht="24" customHeight="1" thickBot="1">
      <c r="B169" s="76"/>
      <c r="C169" s="154"/>
      <c r="D169" s="155"/>
      <c r="E169" s="155"/>
      <c r="F169" s="155"/>
      <c r="G169" s="155"/>
      <c r="H169" s="155"/>
      <c r="I169" s="155"/>
      <c r="J169" s="155"/>
      <c r="K169" s="155"/>
      <c r="L169" s="192" t="str">
        <f>IF(COUNTIF(N13:N168, "*未*"), "4週8休未達成", "4週8休達成")</f>
        <v>4週8休達成</v>
      </c>
      <c r="M169" s="193"/>
      <c r="N169" s="194"/>
      <c r="O169" s="226" t="str">
        <f>IF(COUNTIFS(Q13:Q168,"×")=0,"完全週休2日達成","完全週休2日未達成")</f>
        <v>完全週休2日未達成</v>
      </c>
      <c r="P169" s="226"/>
      <c r="Q169" s="227"/>
      <c r="T169" s="158"/>
    </row>
    <row r="170" spans="2:20" s="4" customFormat="1" ht="24" customHeight="1">
      <c r="B170" s="76"/>
      <c r="C170" s="153"/>
      <c r="D170" s="152"/>
      <c r="E170" s="152"/>
      <c r="F170" s="152"/>
      <c r="G170" s="152"/>
      <c r="H170" s="152"/>
      <c r="I170" s="152"/>
      <c r="J170" s="152"/>
      <c r="K170" s="156"/>
      <c r="L170" s="228" t="str">
        <f>IF(L169="4週8休達成","経費補正　あり","経費補正　なし(減額)")</f>
        <v>経費補正　あり</v>
      </c>
      <c r="M170" s="228"/>
      <c r="N170" s="229"/>
      <c r="O170" s="231" t="str">
        <f>IF(L169="4週8休未達成","取組証なし",IF(O169="完全週休2日達成","取組証（完全週休2日）",IF(L169="4週8休達成","取組証（4週8休）","取組証なし")))</f>
        <v>取組証（4週8休）</v>
      </c>
      <c r="P170" s="231"/>
      <c r="Q170" s="232"/>
      <c r="T170" s="158"/>
    </row>
    <row r="171" spans="2:20" s="2" customFormat="1" ht="24" customHeight="1">
      <c r="B171" s="108"/>
      <c r="C171" s="144"/>
      <c r="D171" s="145"/>
      <c r="E171" s="145"/>
      <c r="F171" s="145"/>
      <c r="G171" s="145"/>
      <c r="H171" s="145"/>
      <c r="I171" s="145"/>
      <c r="J171" s="145"/>
      <c r="K171" s="157"/>
      <c r="L171" s="193" t="str">
        <f>IF(L169="4週8休達成","工事成績評定　加点あり","工事成績評定　加点なし")</f>
        <v>工事成績評定　加点あり</v>
      </c>
      <c r="M171" s="193"/>
      <c r="N171" s="230"/>
      <c r="O171" s="193"/>
      <c r="P171" s="193"/>
      <c r="Q171" s="194"/>
    </row>
    <row r="172" spans="2:20">
      <c r="C172" s="2"/>
    </row>
  </sheetData>
  <mergeCells count="118">
    <mergeCell ref="L170:N170"/>
    <mergeCell ref="O170:Q171"/>
    <mergeCell ref="L171:N171"/>
    <mergeCell ref="C1:Q1"/>
    <mergeCell ref="D3:I3"/>
    <mergeCell ref="K3:M3"/>
    <mergeCell ref="D4:I4"/>
    <mergeCell ref="D5:I5"/>
    <mergeCell ref="K5:M5"/>
    <mergeCell ref="I8:I9"/>
    <mergeCell ref="J8:J9"/>
    <mergeCell ref="K8:K9"/>
    <mergeCell ref="L8:M8"/>
    <mergeCell ref="N8:N9"/>
    <mergeCell ref="O8:Q8"/>
    <mergeCell ref="C8:C9"/>
    <mergeCell ref="D8:D9"/>
    <mergeCell ref="E8:E9"/>
    <mergeCell ref="F8:F9"/>
    <mergeCell ref="G8:G9"/>
    <mergeCell ref="H8:H9"/>
    <mergeCell ref="K22:K24"/>
    <mergeCell ref="K25:K27"/>
    <mergeCell ref="L25:L36"/>
    <mergeCell ref="M25:M36"/>
    <mergeCell ref="N25:N36"/>
    <mergeCell ref="K28:K30"/>
    <mergeCell ref="K31:K33"/>
    <mergeCell ref="K34:K36"/>
    <mergeCell ref="K10:K12"/>
    <mergeCell ref="L10:L12"/>
    <mergeCell ref="M10:M12"/>
    <mergeCell ref="N10:N12"/>
    <mergeCell ref="K13:K15"/>
    <mergeCell ref="L13:L24"/>
    <mergeCell ref="M13:M24"/>
    <mergeCell ref="N13:N24"/>
    <mergeCell ref="K16:K18"/>
    <mergeCell ref="K19:K21"/>
    <mergeCell ref="K49:K51"/>
    <mergeCell ref="L49:L60"/>
    <mergeCell ref="M49:M60"/>
    <mergeCell ref="N49:N60"/>
    <mergeCell ref="K52:K54"/>
    <mergeCell ref="K55:K57"/>
    <mergeCell ref="K58:K60"/>
    <mergeCell ref="K37:K39"/>
    <mergeCell ref="L37:L48"/>
    <mergeCell ref="M37:M48"/>
    <mergeCell ref="N37:N48"/>
    <mergeCell ref="K40:K42"/>
    <mergeCell ref="K43:K45"/>
    <mergeCell ref="K46:K48"/>
    <mergeCell ref="K73:K75"/>
    <mergeCell ref="L73:L84"/>
    <mergeCell ref="M73:M84"/>
    <mergeCell ref="N73:N84"/>
    <mergeCell ref="K76:K78"/>
    <mergeCell ref="K79:K81"/>
    <mergeCell ref="K82:K84"/>
    <mergeCell ref="K61:K63"/>
    <mergeCell ref="L61:L72"/>
    <mergeCell ref="M61:M72"/>
    <mergeCell ref="N61:N72"/>
    <mergeCell ref="K64:K66"/>
    <mergeCell ref="K67:K69"/>
    <mergeCell ref="K70:K72"/>
    <mergeCell ref="K97:K99"/>
    <mergeCell ref="L97:L108"/>
    <mergeCell ref="M97:M108"/>
    <mergeCell ref="N97:N108"/>
    <mergeCell ref="K100:K102"/>
    <mergeCell ref="K103:K105"/>
    <mergeCell ref="K106:K108"/>
    <mergeCell ref="K85:K87"/>
    <mergeCell ref="L85:L96"/>
    <mergeCell ref="M85:M96"/>
    <mergeCell ref="N85:N96"/>
    <mergeCell ref="K88:K90"/>
    <mergeCell ref="K91:K93"/>
    <mergeCell ref="K94:K96"/>
    <mergeCell ref="K121:K123"/>
    <mergeCell ref="L121:L132"/>
    <mergeCell ref="M121:M132"/>
    <mergeCell ref="N121:N132"/>
    <mergeCell ref="K124:K126"/>
    <mergeCell ref="K127:K129"/>
    <mergeCell ref="K130:K132"/>
    <mergeCell ref="K109:K111"/>
    <mergeCell ref="L109:L120"/>
    <mergeCell ref="M109:M120"/>
    <mergeCell ref="N109:N120"/>
    <mergeCell ref="K112:K114"/>
    <mergeCell ref="K115:K117"/>
    <mergeCell ref="K118:K120"/>
    <mergeCell ref="K145:K147"/>
    <mergeCell ref="L145:L156"/>
    <mergeCell ref="M145:M156"/>
    <mergeCell ref="N145:N156"/>
    <mergeCell ref="K148:K150"/>
    <mergeCell ref="K151:K153"/>
    <mergeCell ref="K154:K156"/>
    <mergeCell ref="K133:K135"/>
    <mergeCell ref="L133:L144"/>
    <mergeCell ref="M133:M144"/>
    <mergeCell ref="N133:N144"/>
    <mergeCell ref="K136:K138"/>
    <mergeCell ref="K139:K141"/>
    <mergeCell ref="K142:K144"/>
    <mergeCell ref="L169:N169"/>
    <mergeCell ref="K157:K159"/>
    <mergeCell ref="L157:L168"/>
    <mergeCell ref="M157:M168"/>
    <mergeCell ref="N157:N168"/>
    <mergeCell ref="K160:K162"/>
    <mergeCell ref="K163:K165"/>
    <mergeCell ref="K166:K168"/>
    <mergeCell ref="O169:Q169"/>
  </mergeCells>
  <phoneticPr fontId="2"/>
  <conditionalFormatting sqref="D8:J9">
    <cfRule type="cellIs" dxfId="426" priority="849" operator="equal">
      <formula>1</formula>
    </cfRule>
    <cfRule type="cellIs" dxfId="425" priority="850" operator="equal">
      <formula>7</formula>
    </cfRule>
  </conditionalFormatting>
  <conditionalFormatting sqref="D11:J13">
    <cfRule type="expression" dxfId="424" priority="117">
      <formula>D11="天候休工"</formula>
    </cfRule>
    <cfRule type="expression" dxfId="423" priority="118">
      <formula>D11="振替休工"</formula>
    </cfRule>
    <cfRule type="expression" dxfId="422" priority="119">
      <formula>D11="休工"</formula>
    </cfRule>
    <cfRule type="expression" dxfId="421" priority="120">
      <formula>D11="対象外"</formula>
    </cfRule>
  </conditionalFormatting>
  <conditionalFormatting sqref="D11:J168">
    <cfRule type="expression" dxfId="420" priority="4">
      <formula>D11="休日休工"</formula>
    </cfRule>
  </conditionalFormatting>
  <conditionalFormatting sqref="D13:J13">
    <cfRule type="expression" dxfId="419" priority="114">
      <formula>WEEKDAY(D13)=7</formula>
    </cfRule>
    <cfRule type="expression" dxfId="418" priority="115">
      <formula>WEEKDAY(D13)=1</formula>
    </cfRule>
  </conditionalFormatting>
  <conditionalFormatting sqref="D14:J15">
    <cfRule type="expression" dxfId="417" priority="835">
      <formula>D14="休工(年)"</formula>
    </cfRule>
    <cfRule type="expression" dxfId="416" priority="836">
      <formula>D14="休工(夏)"</formula>
    </cfRule>
    <cfRule type="expression" dxfId="415" priority="840">
      <formula>D14="天候休工"</formula>
    </cfRule>
    <cfRule type="expression" dxfId="414" priority="841">
      <formula>D14="振替休工"</formula>
    </cfRule>
    <cfRule type="expression" dxfId="413" priority="842">
      <formula>D14="休工"</formula>
    </cfRule>
    <cfRule type="expression" dxfId="412" priority="843">
      <formula>D14="対象外"</formula>
    </cfRule>
  </conditionalFormatting>
  <conditionalFormatting sqref="D16:J16">
    <cfRule type="expression" dxfId="411" priority="106">
      <formula>WEEKDAY(D16)=7</formula>
    </cfRule>
    <cfRule type="expression" dxfId="410" priority="107">
      <formula>WEEKDAY(D16)=1</formula>
    </cfRule>
    <cfRule type="expression" dxfId="409" priority="109">
      <formula>D16="天候休工"</formula>
    </cfRule>
    <cfRule type="expression" dxfId="408" priority="110">
      <formula>D16="振替休工"</formula>
    </cfRule>
    <cfRule type="expression" dxfId="407" priority="111">
      <formula>D16="休工"</formula>
    </cfRule>
    <cfRule type="expression" dxfId="406" priority="112">
      <formula>D16="対象外"</formula>
    </cfRule>
  </conditionalFormatting>
  <conditionalFormatting sqref="D17:J18">
    <cfRule type="expression" dxfId="405" priority="821">
      <formula>D17="休工(年)"</formula>
    </cfRule>
    <cfRule type="expression" dxfId="404" priority="822">
      <formula>D17="休工(夏)"</formula>
    </cfRule>
    <cfRule type="expression" dxfId="403" priority="826">
      <formula>D17="天候休工"</formula>
    </cfRule>
    <cfRule type="expression" dxfId="402" priority="827">
      <formula>D17="振替休工"</formula>
    </cfRule>
    <cfRule type="expression" dxfId="401" priority="828">
      <formula>D17="休工"</formula>
    </cfRule>
    <cfRule type="expression" dxfId="400" priority="829">
      <formula>D17="対象外"</formula>
    </cfRule>
  </conditionalFormatting>
  <conditionalFormatting sqref="D19:J19">
    <cfRule type="expression" dxfId="399" priority="98">
      <formula>WEEKDAY(D19)=7</formula>
    </cfRule>
    <cfRule type="expression" dxfId="398" priority="99">
      <formula>WEEKDAY(D19)=1</formula>
    </cfRule>
    <cfRule type="expression" dxfId="397" priority="101">
      <formula>D19="天候休工"</formula>
    </cfRule>
    <cfRule type="expression" dxfId="396" priority="102">
      <formula>D19="振替休工"</formula>
    </cfRule>
    <cfRule type="expression" dxfId="395" priority="103">
      <formula>D19="休工"</formula>
    </cfRule>
    <cfRule type="expression" dxfId="394" priority="104">
      <formula>D19="対象外"</formula>
    </cfRule>
  </conditionalFormatting>
  <conditionalFormatting sqref="D20:J21">
    <cfRule type="expression" dxfId="393" priority="807">
      <formula>D20="休工(年)"</formula>
    </cfRule>
    <cfRule type="expression" dxfId="392" priority="808">
      <formula>D20="休工(夏)"</formula>
    </cfRule>
    <cfRule type="expression" dxfId="391" priority="812">
      <formula>D20="天候休工"</formula>
    </cfRule>
    <cfRule type="expression" dxfId="390" priority="813">
      <formula>D20="振替休工"</formula>
    </cfRule>
    <cfRule type="expression" dxfId="389" priority="814">
      <formula>D20="休工"</formula>
    </cfRule>
    <cfRule type="expression" dxfId="388" priority="815">
      <formula>D20="対象外"</formula>
    </cfRule>
  </conditionalFormatting>
  <conditionalFormatting sqref="D22:J22">
    <cfRule type="expression" dxfId="387" priority="90">
      <formula>WEEKDAY(D22)=7</formula>
    </cfRule>
    <cfRule type="expression" dxfId="386" priority="91">
      <formula>WEEKDAY(D22)=1</formula>
    </cfRule>
    <cfRule type="expression" dxfId="385" priority="93">
      <formula>D22="天候休工"</formula>
    </cfRule>
    <cfRule type="expression" dxfId="384" priority="94">
      <formula>D22="振替休工"</formula>
    </cfRule>
    <cfRule type="expression" dxfId="383" priority="95">
      <formula>D22="休工"</formula>
    </cfRule>
    <cfRule type="expression" dxfId="382" priority="96">
      <formula>D22="対象外"</formula>
    </cfRule>
  </conditionalFormatting>
  <conditionalFormatting sqref="D23:J24">
    <cfRule type="expression" dxfId="381" priority="793">
      <formula>D23="休工(年)"</formula>
    </cfRule>
    <cfRule type="expression" dxfId="380" priority="794">
      <formula>D23="休工(夏)"</formula>
    </cfRule>
    <cfRule type="expression" dxfId="379" priority="798">
      <formula>D23="天候休工"</formula>
    </cfRule>
    <cfRule type="expression" dxfId="378" priority="799">
      <formula>D23="振替休工"</formula>
    </cfRule>
    <cfRule type="expression" dxfId="377" priority="800">
      <formula>D23="休工"</formula>
    </cfRule>
    <cfRule type="expression" dxfId="376" priority="801">
      <formula>D23="対象外"</formula>
    </cfRule>
  </conditionalFormatting>
  <conditionalFormatting sqref="D25:J25">
    <cfRule type="expression" dxfId="375" priority="82">
      <formula>WEEKDAY(D25)=7</formula>
    </cfRule>
    <cfRule type="expression" dxfId="374" priority="83">
      <formula>WEEKDAY(D25)=1</formula>
    </cfRule>
    <cfRule type="expression" dxfId="373" priority="85">
      <formula>D25="天候休工"</formula>
    </cfRule>
    <cfRule type="expression" dxfId="372" priority="86">
      <formula>D25="振替休工"</formula>
    </cfRule>
    <cfRule type="expression" dxfId="371" priority="87">
      <formula>D25="休工"</formula>
    </cfRule>
    <cfRule type="expression" dxfId="370" priority="88">
      <formula>D25="対象外"</formula>
    </cfRule>
  </conditionalFormatting>
  <conditionalFormatting sqref="D26:J27">
    <cfRule type="expression" dxfId="369" priority="779">
      <formula>D26="休工(年)"</formula>
    </cfRule>
    <cfRule type="expression" dxfId="368" priority="780">
      <formula>D26="休工(夏)"</formula>
    </cfRule>
    <cfRule type="expression" dxfId="367" priority="784">
      <formula>D26="天候休工"</formula>
    </cfRule>
    <cfRule type="expression" dxfId="366" priority="785">
      <formula>D26="振替休工"</formula>
    </cfRule>
    <cfRule type="expression" dxfId="365" priority="786">
      <formula>D26="休工"</formula>
    </cfRule>
    <cfRule type="expression" dxfId="364" priority="787">
      <formula>D26="対象外"</formula>
    </cfRule>
  </conditionalFormatting>
  <conditionalFormatting sqref="D28:J28">
    <cfRule type="expression" dxfId="363" priority="74">
      <formula>WEEKDAY(D28)=7</formula>
    </cfRule>
    <cfRule type="expression" dxfId="362" priority="75">
      <formula>WEEKDAY(D28)=1</formula>
    </cfRule>
    <cfRule type="expression" dxfId="361" priority="77">
      <formula>D28="天候休工"</formula>
    </cfRule>
    <cfRule type="expression" dxfId="360" priority="78">
      <formula>D28="振替休工"</formula>
    </cfRule>
    <cfRule type="expression" dxfId="359" priority="79">
      <formula>D28="休工"</formula>
    </cfRule>
    <cfRule type="expression" dxfId="358" priority="80">
      <formula>D28="対象外"</formula>
    </cfRule>
  </conditionalFormatting>
  <conditionalFormatting sqref="D29:J30">
    <cfRule type="expression" dxfId="357" priority="765">
      <formula>D29="休工(年)"</formula>
    </cfRule>
    <cfRule type="expression" dxfId="356" priority="766">
      <formula>D29="休工(夏)"</formula>
    </cfRule>
    <cfRule type="expression" dxfId="355" priority="770">
      <formula>D29="天候休工"</formula>
    </cfRule>
    <cfRule type="expression" dxfId="354" priority="771">
      <formula>D29="振替休工"</formula>
    </cfRule>
    <cfRule type="expression" dxfId="353" priority="772">
      <formula>D29="休工"</formula>
    </cfRule>
    <cfRule type="expression" dxfId="352" priority="773">
      <formula>D29="対象外"</formula>
    </cfRule>
  </conditionalFormatting>
  <conditionalFormatting sqref="D31:J31">
    <cfRule type="expression" dxfId="351" priority="66">
      <formula>WEEKDAY(D31)=7</formula>
    </cfRule>
    <cfRule type="expression" dxfId="350" priority="67">
      <formula>WEEKDAY(D31)=1</formula>
    </cfRule>
    <cfRule type="expression" dxfId="349" priority="69">
      <formula>D31="天候休工"</formula>
    </cfRule>
    <cfRule type="expression" dxfId="348" priority="70">
      <formula>D31="振替休工"</formula>
    </cfRule>
    <cfRule type="expression" dxfId="347" priority="71">
      <formula>D31="休工"</formula>
    </cfRule>
    <cfRule type="expression" dxfId="346" priority="72">
      <formula>D31="対象外"</formula>
    </cfRule>
  </conditionalFormatting>
  <conditionalFormatting sqref="D32:J33">
    <cfRule type="expression" dxfId="345" priority="751">
      <formula>D32="休工(年)"</formula>
    </cfRule>
    <cfRule type="expression" dxfId="344" priority="752">
      <formula>D32="休工(夏)"</formula>
    </cfRule>
  </conditionalFormatting>
  <conditionalFormatting sqref="D32:J34">
    <cfRule type="expression" dxfId="343" priority="756">
      <formula>D32="天候休工"</formula>
    </cfRule>
    <cfRule type="expression" dxfId="342" priority="757">
      <formula>D32="振替休工"</formula>
    </cfRule>
    <cfRule type="expression" dxfId="341" priority="758">
      <formula>D32="休工"</formula>
    </cfRule>
    <cfRule type="expression" dxfId="340" priority="759">
      <formula>D32="対象外"</formula>
    </cfRule>
  </conditionalFormatting>
  <conditionalFormatting sqref="D35:J36">
    <cfRule type="expression" dxfId="339" priority="737">
      <formula>D35="休工(年)"</formula>
    </cfRule>
    <cfRule type="expression" dxfId="338" priority="738">
      <formula>D35="休工(夏)"</formula>
    </cfRule>
  </conditionalFormatting>
  <conditionalFormatting sqref="D35:J37">
    <cfRule type="expression" dxfId="337" priority="742">
      <formula>D35="天候休工"</formula>
    </cfRule>
    <cfRule type="expression" dxfId="336" priority="743">
      <formula>D35="振替休工"</formula>
    </cfRule>
    <cfRule type="expression" dxfId="335" priority="744">
      <formula>D35="休工"</formula>
    </cfRule>
    <cfRule type="expression" dxfId="334" priority="745">
      <formula>D35="対象外"</formula>
    </cfRule>
  </conditionalFormatting>
  <conditionalFormatting sqref="D38:J39">
    <cfRule type="expression" dxfId="333" priority="723">
      <formula>D38="休工(年)"</formula>
    </cfRule>
    <cfRule type="expression" dxfId="332" priority="724">
      <formula>D38="休工(夏)"</formula>
    </cfRule>
  </conditionalFormatting>
  <conditionalFormatting sqref="D38:J40">
    <cfRule type="expression" dxfId="331" priority="728">
      <formula>D38="天候休工"</formula>
    </cfRule>
    <cfRule type="expression" dxfId="330" priority="729">
      <formula>D38="振替休工"</formula>
    </cfRule>
    <cfRule type="expression" dxfId="329" priority="730">
      <formula>D38="休工"</formula>
    </cfRule>
    <cfRule type="expression" dxfId="328" priority="731">
      <formula>D38="対象外"</formula>
    </cfRule>
  </conditionalFormatting>
  <conditionalFormatting sqref="D41:J42">
    <cfRule type="expression" dxfId="327" priority="709">
      <formula>D41="休工(年)"</formula>
    </cfRule>
    <cfRule type="expression" dxfId="326" priority="710">
      <formula>D41="休工(夏)"</formula>
    </cfRule>
  </conditionalFormatting>
  <conditionalFormatting sqref="D41:J43">
    <cfRule type="expression" dxfId="325" priority="714">
      <formula>D41="天候休工"</formula>
    </cfRule>
    <cfRule type="expression" dxfId="324" priority="715">
      <formula>D41="振替休工"</formula>
    </cfRule>
    <cfRule type="expression" dxfId="323" priority="716">
      <formula>D41="休工"</formula>
    </cfRule>
    <cfRule type="expression" dxfId="322" priority="717">
      <formula>D41="対象外"</formula>
    </cfRule>
  </conditionalFormatting>
  <conditionalFormatting sqref="D44:J45">
    <cfRule type="expression" dxfId="321" priority="695">
      <formula>D44="休工(年)"</formula>
    </cfRule>
    <cfRule type="expression" dxfId="320" priority="696">
      <formula>D44="休工(夏)"</formula>
    </cfRule>
  </conditionalFormatting>
  <conditionalFormatting sqref="D44:J46">
    <cfRule type="expression" dxfId="319" priority="700">
      <formula>D44="天候休工"</formula>
    </cfRule>
    <cfRule type="expression" dxfId="318" priority="701">
      <formula>D44="振替休工"</formula>
    </cfRule>
    <cfRule type="expression" dxfId="317" priority="702">
      <formula>D44="休工"</formula>
    </cfRule>
    <cfRule type="expression" dxfId="316" priority="703">
      <formula>D44="対象外"</formula>
    </cfRule>
  </conditionalFormatting>
  <conditionalFormatting sqref="D47:J48">
    <cfRule type="expression" dxfId="315" priority="681">
      <formula>D47="休工(年)"</formula>
    </cfRule>
    <cfRule type="expression" dxfId="314" priority="682">
      <formula>D47="休工(夏)"</formula>
    </cfRule>
  </conditionalFormatting>
  <conditionalFormatting sqref="D47:J49">
    <cfRule type="expression" dxfId="313" priority="686">
      <formula>D47="天候休工"</formula>
    </cfRule>
    <cfRule type="expression" dxfId="312" priority="687">
      <formula>D47="振替休工"</formula>
    </cfRule>
    <cfRule type="expression" dxfId="311" priority="688">
      <formula>D47="休工"</formula>
    </cfRule>
    <cfRule type="expression" dxfId="310" priority="689">
      <formula>D47="対象外"</formula>
    </cfRule>
  </conditionalFormatting>
  <conditionalFormatting sqref="D50:J51">
    <cfRule type="expression" dxfId="309" priority="667">
      <formula>D50="休工(年)"</formula>
    </cfRule>
    <cfRule type="expression" dxfId="308" priority="668">
      <formula>D50="休工(夏)"</formula>
    </cfRule>
  </conditionalFormatting>
  <conditionalFormatting sqref="D50:J52">
    <cfRule type="expression" dxfId="307" priority="672">
      <formula>D50="天候休工"</formula>
    </cfRule>
    <cfRule type="expression" dxfId="306" priority="673">
      <formula>D50="振替休工"</formula>
    </cfRule>
    <cfRule type="expression" dxfId="305" priority="674">
      <formula>D50="休工"</formula>
    </cfRule>
    <cfRule type="expression" dxfId="304" priority="675">
      <formula>D50="対象外"</formula>
    </cfRule>
  </conditionalFormatting>
  <conditionalFormatting sqref="D53:J54">
    <cfRule type="expression" dxfId="303" priority="653">
      <formula>D53="休工(年)"</formula>
    </cfRule>
    <cfRule type="expression" dxfId="302" priority="654">
      <formula>D53="休工(夏)"</formula>
    </cfRule>
  </conditionalFormatting>
  <conditionalFormatting sqref="D53:J55">
    <cfRule type="expression" dxfId="301" priority="658">
      <formula>D53="天候休工"</formula>
    </cfRule>
    <cfRule type="expression" dxfId="300" priority="659">
      <formula>D53="振替休工"</formula>
    </cfRule>
    <cfRule type="expression" dxfId="299" priority="660">
      <formula>D53="休工"</formula>
    </cfRule>
    <cfRule type="expression" dxfId="298" priority="661">
      <formula>D53="対象外"</formula>
    </cfRule>
  </conditionalFormatting>
  <conditionalFormatting sqref="D56:J57">
    <cfRule type="expression" dxfId="297" priority="639">
      <formula>D56="休工(年)"</formula>
    </cfRule>
    <cfRule type="expression" dxfId="296" priority="640">
      <formula>D56="休工(夏)"</formula>
    </cfRule>
  </conditionalFormatting>
  <conditionalFormatting sqref="D56:J58">
    <cfRule type="expression" dxfId="295" priority="644">
      <formula>D56="天候休工"</formula>
    </cfRule>
    <cfRule type="expression" dxfId="294" priority="645">
      <formula>D56="振替休工"</formula>
    </cfRule>
    <cfRule type="expression" dxfId="293" priority="646">
      <formula>D56="休工"</formula>
    </cfRule>
    <cfRule type="expression" dxfId="292" priority="647">
      <formula>D56="対象外"</formula>
    </cfRule>
  </conditionalFormatting>
  <conditionalFormatting sqref="D59:J60">
    <cfRule type="expression" dxfId="291" priority="625">
      <formula>D59="休工(年)"</formula>
    </cfRule>
    <cfRule type="expression" dxfId="290" priority="626">
      <formula>D59="休工(夏)"</formula>
    </cfRule>
  </conditionalFormatting>
  <conditionalFormatting sqref="D59:J61">
    <cfRule type="expression" dxfId="289" priority="630">
      <formula>D59="天候休工"</formula>
    </cfRule>
    <cfRule type="expression" dxfId="288" priority="631">
      <formula>D59="振替休工"</formula>
    </cfRule>
    <cfRule type="expression" dxfId="287" priority="632">
      <formula>D59="休工"</formula>
    </cfRule>
    <cfRule type="expression" dxfId="286" priority="633">
      <formula>D59="対象外"</formula>
    </cfRule>
  </conditionalFormatting>
  <conditionalFormatting sqref="D62:J63">
    <cfRule type="expression" dxfId="285" priority="611">
      <formula>D62="休工(年)"</formula>
    </cfRule>
    <cfRule type="expression" dxfId="284" priority="612">
      <formula>D62="休工(夏)"</formula>
    </cfRule>
  </conditionalFormatting>
  <conditionalFormatting sqref="D62:J64">
    <cfRule type="expression" dxfId="283" priority="616">
      <formula>D62="天候休工"</formula>
    </cfRule>
    <cfRule type="expression" dxfId="282" priority="617">
      <formula>D62="振替休工"</formula>
    </cfRule>
    <cfRule type="expression" dxfId="281" priority="618">
      <formula>D62="休工"</formula>
    </cfRule>
    <cfRule type="expression" dxfId="280" priority="619">
      <formula>D62="対象外"</formula>
    </cfRule>
  </conditionalFormatting>
  <conditionalFormatting sqref="D65:J66">
    <cfRule type="expression" dxfId="279" priority="597">
      <formula>D65="休工(年)"</formula>
    </cfRule>
    <cfRule type="expression" dxfId="278" priority="598">
      <formula>D65="休工(夏)"</formula>
    </cfRule>
  </conditionalFormatting>
  <conditionalFormatting sqref="D65:J67">
    <cfRule type="expression" dxfId="277" priority="602">
      <formula>D65="天候休工"</formula>
    </cfRule>
    <cfRule type="expression" dxfId="276" priority="603">
      <formula>D65="振替休工"</formula>
    </cfRule>
    <cfRule type="expression" dxfId="275" priority="604">
      <formula>D65="休工"</formula>
    </cfRule>
    <cfRule type="expression" dxfId="274" priority="605">
      <formula>D65="対象外"</formula>
    </cfRule>
  </conditionalFormatting>
  <conditionalFormatting sqref="D68:J69">
    <cfRule type="expression" dxfId="273" priority="583">
      <formula>D68="休工(年)"</formula>
    </cfRule>
    <cfRule type="expression" dxfId="272" priority="584">
      <formula>D68="休工(夏)"</formula>
    </cfRule>
  </conditionalFormatting>
  <conditionalFormatting sqref="D68:J70">
    <cfRule type="expression" dxfId="271" priority="588">
      <formula>D68="天候休工"</formula>
    </cfRule>
    <cfRule type="expression" dxfId="270" priority="589">
      <formula>D68="振替休工"</formula>
    </cfRule>
    <cfRule type="expression" dxfId="269" priority="590">
      <formula>D68="休工"</formula>
    </cfRule>
    <cfRule type="expression" dxfId="268" priority="591">
      <formula>D68="対象外"</formula>
    </cfRule>
  </conditionalFormatting>
  <conditionalFormatting sqref="D71:J72">
    <cfRule type="expression" dxfId="267" priority="569">
      <formula>D71="休工(年)"</formula>
    </cfRule>
    <cfRule type="expression" dxfId="266" priority="570">
      <formula>D71="休工(夏)"</formula>
    </cfRule>
    <cfRule type="expression" dxfId="265" priority="574">
      <formula>D71="天候休工"</formula>
    </cfRule>
    <cfRule type="expression" dxfId="264" priority="575">
      <formula>D71="振替休工"</formula>
    </cfRule>
    <cfRule type="expression" dxfId="263" priority="576">
      <formula>D71="休工"</formula>
    </cfRule>
    <cfRule type="expression" dxfId="262" priority="577">
      <formula>D71="対象外"</formula>
    </cfRule>
  </conditionalFormatting>
  <conditionalFormatting sqref="D73:J73">
    <cfRule type="expression" dxfId="261" priority="58">
      <formula>WEEKDAY(D73)=7</formula>
    </cfRule>
    <cfRule type="expression" dxfId="260" priority="59">
      <formula>WEEKDAY(D73)=1</formula>
    </cfRule>
    <cfRule type="expression" dxfId="259" priority="61">
      <formula>D73="天候休工"</formula>
    </cfRule>
    <cfRule type="expression" dxfId="258" priority="62">
      <formula>D73="振替休工"</formula>
    </cfRule>
    <cfRule type="expression" dxfId="257" priority="63">
      <formula>D73="休工"</formula>
    </cfRule>
    <cfRule type="expression" dxfId="256" priority="64">
      <formula>D73="対象外"</formula>
    </cfRule>
  </conditionalFormatting>
  <conditionalFormatting sqref="D74:J75">
    <cfRule type="expression" dxfId="255" priority="555">
      <formula>D74="休工(年)"</formula>
    </cfRule>
    <cfRule type="expression" dxfId="254" priority="556">
      <formula>D74="休工(夏)"</formula>
    </cfRule>
    <cfRule type="expression" dxfId="253" priority="560">
      <formula>D74="天候休工"</formula>
    </cfRule>
    <cfRule type="expression" dxfId="252" priority="561">
      <formula>D74="振替休工"</formula>
    </cfRule>
    <cfRule type="expression" dxfId="251" priority="562">
      <formula>D74="休工"</formula>
    </cfRule>
    <cfRule type="expression" dxfId="250" priority="563">
      <formula>D74="対象外"</formula>
    </cfRule>
  </conditionalFormatting>
  <conditionalFormatting sqref="D76:J76">
    <cfRule type="expression" dxfId="249" priority="50">
      <formula>WEEKDAY(D76)=7</formula>
    </cfRule>
    <cfRule type="expression" dxfId="248" priority="51">
      <formula>WEEKDAY(D76)=1</formula>
    </cfRule>
    <cfRule type="expression" dxfId="247" priority="53">
      <formula>D76="天候休工"</formula>
    </cfRule>
    <cfRule type="expression" dxfId="246" priority="54">
      <formula>D76="振替休工"</formula>
    </cfRule>
    <cfRule type="expression" dxfId="245" priority="55">
      <formula>D76="休工"</formula>
    </cfRule>
    <cfRule type="expression" dxfId="244" priority="56">
      <formula>D76="対象外"</formula>
    </cfRule>
  </conditionalFormatting>
  <conditionalFormatting sqref="D77:J78">
    <cfRule type="expression" dxfId="243" priority="541">
      <formula>D77="休工(年)"</formula>
    </cfRule>
    <cfRule type="expression" dxfId="242" priority="542">
      <formula>D77="休工(夏)"</formula>
    </cfRule>
    <cfRule type="expression" dxfId="241" priority="546">
      <formula>D77="天候休工"</formula>
    </cfRule>
    <cfRule type="expression" dxfId="240" priority="547">
      <formula>D77="振替休工"</formula>
    </cfRule>
    <cfRule type="expression" dxfId="239" priority="548">
      <formula>D77="休工"</formula>
    </cfRule>
    <cfRule type="expression" dxfId="238" priority="549">
      <formula>D77="対象外"</formula>
    </cfRule>
  </conditionalFormatting>
  <conditionalFormatting sqref="D79:J79">
    <cfRule type="expression" dxfId="237" priority="42">
      <formula>WEEKDAY(D79)=7</formula>
    </cfRule>
    <cfRule type="expression" dxfId="236" priority="43">
      <formula>WEEKDAY(D79)=1</formula>
    </cfRule>
    <cfRule type="expression" dxfId="235" priority="45">
      <formula>D79="天候休工"</formula>
    </cfRule>
    <cfRule type="expression" dxfId="234" priority="46">
      <formula>D79="振替休工"</formula>
    </cfRule>
    <cfRule type="expression" dxfId="233" priority="47">
      <formula>D79="休工"</formula>
    </cfRule>
    <cfRule type="expression" dxfId="232" priority="48">
      <formula>D79="対象外"</formula>
    </cfRule>
  </conditionalFormatting>
  <conditionalFormatting sqref="D80:J81">
    <cfRule type="expression" dxfId="231" priority="527">
      <formula>D80="休工(年)"</formula>
    </cfRule>
    <cfRule type="expression" dxfId="230" priority="528">
      <formula>D80="休工(夏)"</formula>
    </cfRule>
    <cfRule type="expression" dxfId="229" priority="532">
      <formula>D80="天候休工"</formula>
    </cfRule>
    <cfRule type="expression" dxfId="228" priority="533">
      <formula>D80="振替休工"</formula>
    </cfRule>
    <cfRule type="expression" dxfId="227" priority="534">
      <formula>D80="休工"</formula>
    </cfRule>
    <cfRule type="expression" dxfId="226" priority="535">
      <formula>D80="対象外"</formula>
    </cfRule>
  </conditionalFormatting>
  <conditionalFormatting sqref="D82:J82">
    <cfRule type="expression" dxfId="225" priority="34">
      <formula>WEEKDAY(D82)=7</formula>
    </cfRule>
    <cfRule type="expression" dxfId="224" priority="35">
      <formula>WEEKDAY(D82)=1</formula>
    </cfRule>
    <cfRule type="expression" dxfId="223" priority="37">
      <formula>D82="天候休工"</formula>
    </cfRule>
    <cfRule type="expression" dxfId="222" priority="38">
      <formula>D82="振替休工"</formula>
    </cfRule>
    <cfRule type="expression" dxfId="221" priority="39">
      <formula>D82="休工"</formula>
    </cfRule>
    <cfRule type="expression" dxfId="220" priority="40">
      <formula>D82="対象外"</formula>
    </cfRule>
  </conditionalFormatting>
  <conditionalFormatting sqref="D83:J84">
    <cfRule type="expression" dxfId="219" priority="513">
      <formula>D83="休工(年)"</formula>
    </cfRule>
    <cfRule type="expression" dxfId="218" priority="514">
      <formula>D83="休工(夏)"</formula>
    </cfRule>
    <cfRule type="expression" dxfId="217" priority="518">
      <formula>D83="天候休工"</formula>
    </cfRule>
    <cfRule type="expression" dxfId="216" priority="519">
      <formula>D83="振替休工"</formula>
    </cfRule>
    <cfRule type="expression" dxfId="215" priority="520">
      <formula>D83="休工"</formula>
    </cfRule>
    <cfRule type="expression" dxfId="214" priority="521">
      <formula>D83="対象外"</formula>
    </cfRule>
  </conditionalFormatting>
  <conditionalFormatting sqref="D85:J85">
    <cfRule type="expression" dxfId="213" priority="26">
      <formula>WEEKDAY(D85)=7</formula>
    </cfRule>
    <cfRule type="expression" dxfId="212" priority="27">
      <formula>WEEKDAY(D85)=1</formula>
    </cfRule>
    <cfRule type="expression" dxfId="211" priority="29">
      <formula>D85="天候休工"</formula>
    </cfRule>
    <cfRule type="expression" dxfId="210" priority="30">
      <formula>D85="振替休工"</formula>
    </cfRule>
    <cfRule type="expression" dxfId="209" priority="31">
      <formula>D85="休工"</formula>
    </cfRule>
    <cfRule type="expression" dxfId="208" priority="32">
      <formula>D85="対象外"</formula>
    </cfRule>
  </conditionalFormatting>
  <conditionalFormatting sqref="D86:J87">
    <cfRule type="expression" dxfId="207" priority="499">
      <formula>D86="休工(年)"</formula>
    </cfRule>
    <cfRule type="expression" dxfId="206" priority="500">
      <formula>D86="休工(夏)"</formula>
    </cfRule>
    <cfRule type="expression" dxfId="205" priority="504">
      <formula>D86="天候休工"</formula>
    </cfRule>
    <cfRule type="expression" dxfId="204" priority="505">
      <formula>D86="振替休工"</formula>
    </cfRule>
    <cfRule type="expression" dxfId="203" priority="506">
      <formula>D86="休工"</formula>
    </cfRule>
    <cfRule type="expression" dxfId="202" priority="507">
      <formula>D86="対象外"</formula>
    </cfRule>
  </conditionalFormatting>
  <conditionalFormatting sqref="D88:J88">
    <cfRule type="expression" dxfId="201" priority="18">
      <formula>WEEKDAY(D88)=7</formula>
    </cfRule>
    <cfRule type="expression" dxfId="200" priority="19">
      <formula>WEEKDAY(D88)=1</formula>
    </cfRule>
    <cfRule type="expression" dxfId="199" priority="21">
      <formula>D88="天候休工"</formula>
    </cfRule>
    <cfRule type="expression" dxfId="198" priority="22">
      <formula>D88="振替休工"</formula>
    </cfRule>
    <cfRule type="expression" dxfId="197" priority="23">
      <formula>D88="休工"</formula>
    </cfRule>
    <cfRule type="expression" dxfId="196" priority="24">
      <formula>D88="対象外"</formula>
    </cfRule>
  </conditionalFormatting>
  <conditionalFormatting sqref="D89:J90">
    <cfRule type="expression" dxfId="195" priority="485">
      <formula>D89="休工(年)"</formula>
    </cfRule>
    <cfRule type="expression" dxfId="194" priority="486">
      <formula>D89="休工(夏)"</formula>
    </cfRule>
    <cfRule type="expression" dxfId="193" priority="490">
      <formula>D89="天候休工"</formula>
    </cfRule>
    <cfRule type="expression" dxfId="192" priority="491">
      <formula>D89="振替休工"</formula>
    </cfRule>
    <cfRule type="expression" dxfId="191" priority="492">
      <formula>D89="休工"</formula>
    </cfRule>
    <cfRule type="expression" dxfId="190" priority="493">
      <formula>D89="対象外"</formula>
    </cfRule>
  </conditionalFormatting>
  <conditionalFormatting sqref="D91:J91">
    <cfRule type="expression" dxfId="189" priority="10">
      <formula>WEEKDAY(D91)=7</formula>
    </cfRule>
    <cfRule type="expression" dxfId="188" priority="11">
      <formula>WEEKDAY(D91)=1</formula>
    </cfRule>
    <cfRule type="expression" dxfId="187" priority="13">
      <formula>D91="天候休工"</formula>
    </cfRule>
    <cfRule type="expression" dxfId="186" priority="14">
      <formula>D91="振替休工"</formula>
    </cfRule>
    <cfRule type="expression" dxfId="185" priority="15">
      <formula>D91="休工"</formula>
    </cfRule>
    <cfRule type="expression" dxfId="184" priority="16">
      <formula>D91="対象外"</formula>
    </cfRule>
  </conditionalFormatting>
  <conditionalFormatting sqref="D92:J93">
    <cfRule type="expression" dxfId="183" priority="471">
      <formula>D92="休工(年)"</formula>
    </cfRule>
    <cfRule type="expression" dxfId="182" priority="472">
      <formula>D92="休工(夏)"</formula>
    </cfRule>
    <cfRule type="expression" dxfId="181" priority="476">
      <formula>D92="天候休工"</formula>
    </cfRule>
    <cfRule type="expression" dxfId="180" priority="477">
      <formula>D92="振替休工"</formula>
    </cfRule>
    <cfRule type="expression" dxfId="179" priority="478">
      <formula>D92="休工"</formula>
    </cfRule>
    <cfRule type="expression" dxfId="178" priority="479">
      <formula>D92="対象外"</formula>
    </cfRule>
  </conditionalFormatting>
  <conditionalFormatting sqref="D94:J94">
    <cfRule type="expression" dxfId="177" priority="2">
      <formula>WEEKDAY(D94)=7</formula>
    </cfRule>
    <cfRule type="expression" dxfId="176" priority="3">
      <formula>WEEKDAY(D94)=1</formula>
    </cfRule>
    <cfRule type="expression" dxfId="175" priority="5">
      <formula>D94="天候休工"</formula>
    </cfRule>
    <cfRule type="expression" dxfId="174" priority="6">
      <formula>D94="振替休工"</formula>
    </cfRule>
    <cfRule type="expression" dxfId="173" priority="7">
      <formula>D94="休工"</formula>
    </cfRule>
    <cfRule type="expression" dxfId="172" priority="8">
      <formula>D94="対象外"</formula>
    </cfRule>
  </conditionalFormatting>
  <conditionalFormatting sqref="D95:J96">
    <cfRule type="expression" dxfId="171" priority="457">
      <formula>D95="休工(年)"</formula>
    </cfRule>
    <cfRule type="expression" dxfId="170" priority="458">
      <formula>D95="休工(夏)"</formula>
    </cfRule>
  </conditionalFormatting>
  <conditionalFormatting sqref="D95:J97">
    <cfRule type="expression" dxfId="169" priority="462">
      <formula>D95="天候休工"</formula>
    </cfRule>
    <cfRule type="expression" dxfId="168" priority="463">
      <formula>D95="振替休工"</formula>
    </cfRule>
    <cfRule type="expression" dxfId="167" priority="464">
      <formula>D95="休工"</formula>
    </cfRule>
    <cfRule type="expression" dxfId="166" priority="465">
      <formula>D95="対象外"</formula>
    </cfRule>
  </conditionalFormatting>
  <conditionalFormatting sqref="D98:J99">
    <cfRule type="expression" dxfId="165" priority="443">
      <formula>D98="休工(年)"</formula>
    </cfRule>
    <cfRule type="expression" dxfId="164" priority="444">
      <formula>D98="休工(夏)"</formula>
    </cfRule>
  </conditionalFormatting>
  <conditionalFormatting sqref="D98:J100">
    <cfRule type="expression" dxfId="163" priority="448">
      <formula>D98="天候休工"</formula>
    </cfRule>
    <cfRule type="expression" dxfId="162" priority="449">
      <formula>D98="振替休工"</formula>
    </cfRule>
    <cfRule type="expression" dxfId="161" priority="450">
      <formula>D98="休工"</formula>
    </cfRule>
    <cfRule type="expression" dxfId="160" priority="451">
      <formula>D98="対象外"</formula>
    </cfRule>
  </conditionalFormatting>
  <conditionalFormatting sqref="D101:J102">
    <cfRule type="expression" dxfId="159" priority="429">
      <formula>D101="休工(年)"</formula>
    </cfRule>
    <cfRule type="expression" dxfId="158" priority="430">
      <formula>D101="休工(夏)"</formula>
    </cfRule>
  </conditionalFormatting>
  <conditionalFormatting sqref="D101:J103">
    <cfRule type="expression" dxfId="157" priority="434">
      <formula>D101="天候休工"</formula>
    </cfRule>
    <cfRule type="expression" dxfId="156" priority="435">
      <formula>D101="振替休工"</formula>
    </cfRule>
    <cfRule type="expression" dxfId="155" priority="436">
      <formula>D101="休工"</formula>
    </cfRule>
    <cfRule type="expression" dxfId="154" priority="437">
      <formula>D101="対象外"</formula>
    </cfRule>
  </conditionalFormatting>
  <conditionalFormatting sqref="D104:J105">
    <cfRule type="expression" dxfId="153" priority="415">
      <formula>D104="休工(年)"</formula>
    </cfRule>
    <cfRule type="expression" dxfId="152" priority="416">
      <formula>D104="休工(夏)"</formula>
    </cfRule>
  </conditionalFormatting>
  <conditionalFormatting sqref="D104:J106">
    <cfRule type="expression" dxfId="151" priority="420">
      <formula>D104="天候休工"</formula>
    </cfRule>
    <cfRule type="expression" dxfId="150" priority="421">
      <formula>D104="振替休工"</formula>
    </cfRule>
    <cfRule type="expression" dxfId="149" priority="422">
      <formula>D104="休工"</formula>
    </cfRule>
    <cfRule type="expression" dxfId="148" priority="423">
      <formula>D104="対象外"</formula>
    </cfRule>
  </conditionalFormatting>
  <conditionalFormatting sqref="D107:J108">
    <cfRule type="expression" dxfId="147" priority="401">
      <formula>D107="休工(年)"</formula>
    </cfRule>
    <cfRule type="expression" dxfId="146" priority="402">
      <formula>D107="休工(夏)"</formula>
    </cfRule>
  </conditionalFormatting>
  <conditionalFormatting sqref="D107:J109">
    <cfRule type="expression" dxfId="145" priority="406">
      <formula>D107="天候休工"</formula>
    </cfRule>
    <cfRule type="expression" dxfId="144" priority="407">
      <formula>D107="振替休工"</formula>
    </cfRule>
    <cfRule type="expression" dxfId="143" priority="408">
      <formula>D107="休工"</formula>
    </cfRule>
    <cfRule type="expression" dxfId="142" priority="409">
      <formula>D107="対象外"</formula>
    </cfRule>
  </conditionalFormatting>
  <conditionalFormatting sqref="D110:J111">
    <cfRule type="expression" dxfId="141" priority="387">
      <formula>D110="休工(年)"</formula>
    </cfRule>
    <cfRule type="expression" dxfId="140" priority="388">
      <formula>D110="休工(夏)"</formula>
    </cfRule>
  </conditionalFormatting>
  <conditionalFormatting sqref="D110:J112">
    <cfRule type="expression" dxfId="139" priority="392">
      <formula>D110="天候休工"</formula>
    </cfRule>
    <cfRule type="expression" dxfId="138" priority="393">
      <formula>D110="振替休工"</formula>
    </cfRule>
    <cfRule type="expression" dxfId="137" priority="394">
      <formula>D110="休工"</formula>
    </cfRule>
    <cfRule type="expression" dxfId="136" priority="395">
      <formula>D110="対象外"</formula>
    </cfRule>
  </conditionalFormatting>
  <conditionalFormatting sqref="D113:J114">
    <cfRule type="expression" dxfId="135" priority="373">
      <formula>D113="休工(年)"</formula>
    </cfRule>
    <cfRule type="expression" dxfId="134" priority="374">
      <formula>D113="休工(夏)"</formula>
    </cfRule>
  </conditionalFormatting>
  <conditionalFormatting sqref="D113:J115">
    <cfRule type="expression" dxfId="133" priority="378">
      <formula>D113="天候休工"</formula>
    </cfRule>
    <cfRule type="expression" dxfId="132" priority="379">
      <formula>D113="振替休工"</formula>
    </cfRule>
    <cfRule type="expression" dxfId="131" priority="380">
      <formula>D113="休工"</formula>
    </cfRule>
    <cfRule type="expression" dxfId="130" priority="381">
      <formula>D113="対象外"</formula>
    </cfRule>
  </conditionalFormatting>
  <conditionalFormatting sqref="D116:J117">
    <cfRule type="expression" dxfId="129" priority="359">
      <formula>D116="休工(年)"</formula>
    </cfRule>
    <cfRule type="expression" dxfId="128" priority="360">
      <formula>D116="休工(夏)"</formula>
    </cfRule>
  </conditionalFormatting>
  <conditionalFormatting sqref="D116:J118">
    <cfRule type="expression" dxfId="127" priority="364">
      <formula>D116="天候休工"</formula>
    </cfRule>
    <cfRule type="expression" dxfId="126" priority="365">
      <formula>D116="振替休工"</formula>
    </cfRule>
    <cfRule type="expression" dxfId="125" priority="366">
      <formula>D116="休工"</formula>
    </cfRule>
    <cfRule type="expression" dxfId="124" priority="367">
      <formula>D116="対象外"</formula>
    </cfRule>
  </conditionalFormatting>
  <conditionalFormatting sqref="D119:J120">
    <cfRule type="expression" dxfId="123" priority="345">
      <formula>D119="休工(年)"</formula>
    </cfRule>
    <cfRule type="expression" dxfId="122" priority="346">
      <formula>D119="休工(夏)"</formula>
    </cfRule>
  </conditionalFormatting>
  <conditionalFormatting sqref="D119:J121">
    <cfRule type="expression" dxfId="121" priority="350">
      <formula>D119="天候休工"</formula>
    </cfRule>
    <cfRule type="expression" dxfId="120" priority="351">
      <formula>D119="振替休工"</formula>
    </cfRule>
    <cfRule type="expression" dxfId="119" priority="352">
      <formula>D119="休工"</formula>
    </cfRule>
    <cfRule type="expression" dxfId="118" priority="353">
      <formula>D119="対象外"</formula>
    </cfRule>
  </conditionalFormatting>
  <conditionalFormatting sqref="D122:J123">
    <cfRule type="expression" dxfId="117" priority="331">
      <formula>D122="休工(年)"</formula>
    </cfRule>
    <cfRule type="expression" dxfId="116" priority="332">
      <formula>D122="休工(夏)"</formula>
    </cfRule>
  </conditionalFormatting>
  <conditionalFormatting sqref="D122:J124">
    <cfRule type="expression" dxfId="115" priority="336">
      <formula>D122="天候休工"</formula>
    </cfRule>
    <cfRule type="expression" dxfId="114" priority="337">
      <formula>D122="振替休工"</formula>
    </cfRule>
    <cfRule type="expression" dxfId="113" priority="338">
      <formula>D122="休工"</formula>
    </cfRule>
    <cfRule type="expression" dxfId="112" priority="339">
      <formula>D122="対象外"</formula>
    </cfRule>
  </conditionalFormatting>
  <conditionalFormatting sqref="D125:J126">
    <cfRule type="expression" dxfId="111" priority="317">
      <formula>D125="休工(年)"</formula>
    </cfRule>
    <cfRule type="expression" dxfId="110" priority="318">
      <formula>D125="休工(夏)"</formula>
    </cfRule>
  </conditionalFormatting>
  <conditionalFormatting sqref="D125:J127">
    <cfRule type="expression" dxfId="109" priority="322">
      <formula>D125="天候休工"</formula>
    </cfRule>
    <cfRule type="expression" dxfId="108" priority="323">
      <formula>D125="振替休工"</formula>
    </cfRule>
    <cfRule type="expression" dxfId="107" priority="324">
      <formula>D125="休工"</formula>
    </cfRule>
    <cfRule type="expression" dxfId="106" priority="325">
      <formula>D125="対象外"</formula>
    </cfRule>
  </conditionalFormatting>
  <conditionalFormatting sqref="D128:J129">
    <cfRule type="expression" dxfId="105" priority="303">
      <formula>D128="休工(年)"</formula>
    </cfRule>
    <cfRule type="expression" dxfId="104" priority="304">
      <formula>D128="休工(夏)"</formula>
    </cfRule>
  </conditionalFormatting>
  <conditionalFormatting sqref="D128:J130">
    <cfRule type="expression" dxfId="103" priority="308">
      <formula>D128="天候休工"</formula>
    </cfRule>
    <cfRule type="expression" dxfId="102" priority="309">
      <formula>D128="振替休工"</formula>
    </cfRule>
    <cfRule type="expression" dxfId="101" priority="310">
      <formula>D128="休工"</formula>
    </cfRule>
    <cfRule type="expression" dxfId="100" priority="311">
      <formula>D128="対象外"</formula>
    </cfRule>
  </conditionalFormatting>
  <conditionalFormatting sqref="D131:J132">
    <cfRule type="expression" dxfId="99" priority="289">
      <formula>D131="休工(年)"</formula>
    </cfRule>
    <cfRule type="expression" dxfId="98" priority="290">
      <formula>D131="休工(夏)"</formula>
    </cfRule>
  </conditionalFormatting>
  <conditionalFormatting sqref="D131:J133">
    <cfRule type="expression" dxfId="97" priority="294">
      <formula>D131="天候休工"</formula>
    </cfRule>
    <cfRule type="expression" dxfId="96" priority="295">
      <formula>D131="振替休工"</formula>
    </cfRule>
    <cfRule type="expression" dxfId="95" priority="296">
      <formula>D131="休工"</formula>
    </cfRule>
    <cfRule type="expression" dxfId="94" priority="297">
      <formula>D131="対象外"</formula>
    </cfRule>
  </conditionalFormatting>
  <conditionalFormatting sqref="D134:J135">
    <cfRule type="expression" dxfId="93" priority="275">
      <formula>D134="休工(年)"</formula>
    </cfRule>
    <cfRule type="expression" dxfId="92" priority="276">
      <formula>D134="休工(夏)"</formula>
    </cfRule>
  </conditionalFormatting>
  <conditionalFormatting sqref="D134:J136">
    <cfRule type="expression" dxfId="91" priority="280">
      <formula>D134="天候休工"</formula>
    </cfRule>
    <cfRule type="expression" dxfId="90" priority="281">
      <formula>D134="振替休工"</formula>
    </cfRule>
    <cfRule type="expression" dxfId="89" priority="282">
      <formula>D134="休工"</formula>
    </cfRule>
    <cfRule type="expression" dxfId="88" priority="283">
      <formula>D134="対象外"</formula>
    </cfRule>
  </conditionalFormatting>
  <conditionalFormatting sqref="D137:J138">
    <cfRule type="expression" dxfId="87" priority="261">
      <formula>D137="休工(年)"</formula>
    </cfRule>
    <cfRule type="expression" dxfId="86" priority="262">
      <formula>D137="休工(夏)"</formula>
    </cfRule>
  </conditionalFormatting>
  <conditionalFormatting sqref="D137:J139">
    <cfRule type="expression" dxfId="85" priority="266">
      <formula>D137="天候休工"</formula>
    </cfRule>
    <cfRule type="expression" dxfId="84" priority="267">
      <formula>D137="振替休工"</formula>
    </cfRule>
    <cfRule type="expression" dxfId="83" priority="268">
      <formula>D137="休工"</formula>
    </cfRule>
    <cfRule type="expression" dxfId="82" priority="269">
      <formula>D137="対象外"</formula>
    </cfRule>
  </conditionalFormatting>
  <conditionalFormatting sqref="D140:J141">
    <cfRule type="expression" dxfId="81" priority="247">
      <formula>D140="休工(年)"</formula>
    </cfRule>
    <cfRule type="expression" dxfId="80" priority="248">
      <formula>D140="休工(夏)"</formula>
    </cfRule>
  </conditionalFormatting>
  <conditionalFormatting sqref="D140:J142">
    <cfRule type="expression" dxfId="79" priority="252">
      <formula>D140="天候休工"</formula>
    </cfRule>
    <cfRule type="expression" dxfId="78" priority="253">
      <formula>D140="振替休工"</formula>
    </cfRule>
    <cfRule type="expression" dxfId="77" priority="254">
      <formula>D140="休工"</formula>
    </cfRule>
    <cfRule type="expression" dxfId="76" priority="255">
      <formula>D140="対象外"</formula>
    </cfRule>
  </conditionalFormatting>
  <conditionalFormatting sqref="D143:J144">
    <cfRule type="expression" dxfId="75" priority="233">
      <formula>D143="休工(年)"</formula>
    </cfRule>
    <cfRule type="expression" dxfId="74" priority="234">
      <formula>D143="休工(夏)"</formula>
    </cfRule>
  </conditionalFormatting>
  <conditionalFormatting sqref="D143:J145">
    <cfRule type="expression" dxfId="73" priority="238">
      <formula>D143="天候休工"</formula>
    </cfRule>
    <cfRule type="expression" dxfId="72" priority="239">
      <formula>D143="振替休工"</formula>
    </cfRule>
    <cfRule type="expression" dxfId="71" priority="240">
      <formula>D143="休工"</formula>
    </cfRule>
    <cfRule type="expression" dxfId="70" priority="241">
      <formula>D143="対象外"</formula>
    </cfRule>
  </conditionalFormatting>
  <conditionalFormatting sqref="D146:J147">
    <cfRule type="expression" dxfId="69" priority="219">
      <formula>D146="休工(年)"</formula>
    </cfRule>
    <cfRule type="expression" dxfId="68" priority="220">
      <formula>D146="休工(夏)"</formula>
    </cfRule>
  </conditionalFormatting>
  <conditionalFormatting sqref="D146:J148">
    <cfRule type="expression" dxfId="67" priority="224">
      <formula>D146="天候休工"</formula>
    </cfRule>
    <cfRule type="expression" dxfId="66" priority="225">
      <formula>D146="振替休工"</formula>
    </cfRule>
    <cfRule type="expression" dxfId="65" priority="226">
      <formula>D146="休工"</formula>
    </cfRule>
    <cfRule type="expression" dxfId="64" priority="227">
      <formula>D146="対象外"</formula>
    </cfRule>
  </conditionalFormatting>
  <conditionalFormatting sqref="D149:J150">
    <cfRule type="expression" dxfId="63" priority="205">
      <formula>D149="休工(年)"</formula>
    </cfRule>
    <cfRule type="expression" dxfId="62" priority="206">
      <formula>D149="休工(夏)"</formula>
    </cfRule>
  </conditionalFormatting>
  <conditionalFormatting sqref="D149:J151">
    <cfRule type="expression" dxfId="61" priority="210">
      <formula>D149="天候休工"</formula>
    </cfRule>
    <cfRule type="expression" dxfId="60" priority="211">
      <formula>D149="振替休工"</formula>
    </cfRule>
    <cfRule type="expression" dxfId="59" priority="212">
      <formula>D149="休工"</formula>
    </cfRule>
    <cfRule type="expression" dxfId="58" priority="213">
      <formula>D149="対象外"</formula>
    </cfRule>
  </conditionalFormatting>
  <conditionalFormatting sqref="D152:J153">
    <cfRule type="expression" dxfId="57" priority="191">
      <formula>D152="休工(年)"</formula>
    </cfRule>
    <cfRule type="expression" dxfId="56" priority="192">
      <formula>D152="休工(夏)"</formula>
    </cfRule>
  </conditionalFormatting>
  <conditionalFormatting sqref="D152:J154">
    <cfRule type="expression" dxfId="55" priority="196">
      <formula>D152="天候休工"</formula>
    </cfRule>
    <cfRule type="expression" dxfId="54" priority="197">
      <formula>D152="振替休工"</formula>
    </cfRule>
    <cfRule type="expression" dxfId="53" priority="198">
      <formula>D152="休工"</formula>
    </cfRule>
    <cfRule type="expression" dxfId="52" priority="199">
      <formula>D152="対象外"</formula>
    </cfRule>
  </conditionalFormatting>
  <conditionalFormatting sqref="D155:J156">
    <cfRule type="expression" dxfId="51" priority="177">
      <formula>D155="休工(年)"</formula>
    </cfRule>
    <cfRule type="expression" dxfId="50" priority="178">
      <formula>D155="休工(夏)"</formula>
    </cfRule>
  </conditionalFormatting>
  <conditionalFormatting sqref="D155:J157">
    <cfRule type="expression" dxfId="49" priority="182">
      <formula>D155="天候休工"</formula>
    </cfRule>
    <cfRule type="expression" dxfId="48" priority="183">
      <formula>D155="振替休工"</formula>
    </cfRule>
    <cfRule type="expression" dxfId="47" priority="184">
      <formula>D155="休工"</formula>
    </cfRule>
    <cfRule type="expression" dxfId="46" priority="185">
      <formula>D155="対象外"</formula>
    </cfRule>
  </conditionalFormatting>
  <conditionalFormatting sqref="D158:J159">
    <cfRule type="expression" dxfId="45" priority="163">
      <formula>D158="休工(年)"</formula>
    </cfRule>
    <cfRule type="expression" dxfId="44" priority="164">
      <formula>D158="休工(夏)"</formula>
    </cfRule>
  </conditionalFormatting>
  <conditionalFormatting sqref="D158:J160">
    <cfRule type="expression" dxfId="43" priority="168">
      <formula>D158="天候休工"</formula>
    </cfRule>
    <cfRule type="expression" dxfId="42" priority="169">
      <formula>D158="振替休工"</formula>
    </cfRule>
    <cfRule type="expression" dxfId="41" priority="170">
      <formula>D158="休工"</formula>
    </cfRule>
    <cfRule type="expression" dxfId="40" priority="171">
      <formula>D158="対象外"</formula>
    </cfRule>
  </conditionalFormatting>
  <conditionalFormatting sqref="D161:J162">
    <cfRule type="expression" dxfId="39" priority="149">
      <formula>D161="休工(年)"</formula>
    </cfRule>
    <cfRule type="expression" dxfId="38" priority="150">
      <formula>D161="休工(夏)"</formula>
    </cfRule>
  </conditionalFormatting>
  <conditionalFormatting sqref="D161:J163">
    <cfRule type="expression" dxfId="37" priority="154">
      <formula>D161="天候休工"</formula>
    </cfRule>
    <cfRule type="expression" dxfId="36" priority="155">
      <formula>D161="振替休工"</formula>
    </cfRule>
    <cfRule type="expression" dxfId="35" priority="156">
      <formula>D161="休工"</formula>
    </cfRule>
    <cfRule type="expression" dxfId="34" priority="157">
      <formula>D161="対象外"</formula>
    </cfRule>
  </conditionalFormatting>
  <conditionalFormatting sqref="D164:J165">
    <cfRule type="expression" dxfId="33" priority="135">
      <formula>D164="休工(年)"</formula>
    </cfRule>
    <cfRule type="expression" dxfId="32" priority="136">
      <formula>D164="休工(夏)"</formula>
    </cfRule>
  </conditionalFormatting>
  <conditionalFormatting sqref="D164:J166">
    <cfRule type="expression" dxfId="31" priority="140">
      <formula>D164="天候休工"</formula>
    </cfRule>
    <cfRule type="expression" dxfId="30" priority="141">
      <formula>D164="振替休工"</formula>
    </cfRule>
    <cfRule type="expression" dxfId="29" priority="142">
      <formula>D164="休工"</formula>
    </cfRule>
    <cfRule type="expression" dxfId="28" priority="143">
      <formula>D164="対象外"</formula>
    </cfRule>
  </conditionalFormatting>
  <conditionalFormatting sqref="D167:J168">
    <cfRule type="expression" dxfId="27" priority="121">
      <formula>D167="休工(年)"</formula>
    </cfRule>
    <cfRule type="expression" dxfId="26" priority="122">
      <formula>D167="休工(夏)"</formula>
    </cfRule>
    <cfRule type="expression" dxfId="25" priority="126">
      <formula>D167="天候休工"</formula>
    </cfRule>
    <cfRule type="expression" dxfId="24" priority="127">
      <formula>D167="振替休工"</formula>
    </cfRule>
    <cfRule type="expression" dxfId="23" priority="128">
      <formula>D167="休工"</formula>
    </cfRule>
    <cfRule type="expression" dxfId="22" priority="129">
      <formula>D167="対象外"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3" id="{12CAFB9F-762F-4D1A-9D65-AA35B7719D09}">
            <xm:f>COUNTIF(国民の祝日!$B$7:$C$46,D13)=1</xm:f>
            <x14:dxf>
              <font>
                <color rgb="FFFF0000"/>
              </font>
            </x14:dxf>
          </x14:cfRule>
          <xm:sqref>D13:J13</xm:sqref>
        </x14:conditionalFormatting>
        <x14:conditionalFormatting xmlns:xm="http://schemas.microsoft.com/office/excel/2006/main">
          <x14:cfRule type="expression" priority="105" id="{C481E28D-A0B0-4654-9620-D79D290FD395}">
            <xm:f>COUNTIF(国民の祝日!$B$7:$C$46,D16)=1</xm:f>
            <x14:dxf>
              <font>
                <color rgb="FFFF0000"/>
              </font>
            </x14:dxf>
          </x14:cfRule>
          <xm:sqref>D16:J16</xm:sqref>
        </x14:conditionalFormatting>
        <x14:conditionalFormatting xmlns:xm="http://schemas.microsoft.com/office/excel/2006/main">
          <x14:cfRule type="expression" priority="97" id="{57A3FEB0-5213-4A4A-A1C2-1B73186AD4EE}">
            <xm:f>COUNTIF(国民の祝日!$B$7:$C$46,D19)=1</xm:f>
            <x14:dxf>
              <font>
                <color rgb="FFFF0000"/>
              </font>
            </x14:dxf>
          </x14:cfRule>
          <xm:sqref>D19:J19</xm:sqref>
        </x14:conditionalFormatting>
        <x14:conditionalFormatting xmlns:xm="http://schemas.microsoft.com/office/excel/2006/main">
          <x14:cfRule type="expression" priority="89" id="{8E9AA05D-D5F9-42E9-AC00-23A3B4F3ABCA}">
            <xm:f>COUNTIF(国民の祝日!$B$7:$C$46,D22)=1</xm:f>
            <x14:dxf>
              <font>
                <color rgb="FFFF0000"/>
              </font>
            </x14:dxf>
          </x14:cfRule>
          <xm:sqref>D22:J22</xm:sqref>
        </x14:conditionalFormatting>
        <x14:conditionalFormatting xmlns:xm="http://schemas.microsoft.com/office/excel/2006/main">
          <x14:cfRule type="expression" priority="81" id="{DD5F7742-77B7-4045-9DCA-6A7C37C74C12}">
            <xm:f>COUNTIF(国民の祝日!$B$7:$C$46,D25)=1</xm:f>
            <x14:dxf>
              <font>
                <color rgb="FFFF0000"/>
              </font>
            </x14:dxf>
          </x14:cfRule>
          <xm:sqref>D25:J25</xm:sqref>
        </x14:conditionalFormatting>
        <x14:conditionalFormatting xmlns:xm="http://schemas.microsoft.com/office/excel/2006/main">
          <x14:cfRule type="expression" priority="73" id="{6771BADD-4EEC-4666-92A4-5E87E14A40D2}">
            <xm:f>COUNTIF(国民の祝日!$B$7:$C$46,D28)=1</xm:f>
            <x14:dxf>
              <font>
                <color rgb="FFFF0000"/>
              </font>
            </x14:dxf>
          </x14:cfRule>
          <xm:sqref>D28:J28</xm:sqref>
        </x14:conditionalFormatting>
        <x14:conditionalFormatting xmlns:xm="http://schemas.microsoft.com/office/excel/2006/main">
          <x14:cfRule type="expression" priority="65" id="{AAD02B91-505E-4352-BD9E-B32200D09017}">
            <xm:f>COUNTIF(国民の祝日!$B$7:$C$46,D31)=1</xm:f>
            <x14:dxf>
              <font>
                <color rgb="FFFF0000"/>
              </font>
            </x14:dxf>
          </x14:cfRule>
          <xm:sqref>D31:J31</xm:sqref>
        </x14:conditionalFormatting>
        <x14:conditionalFormatting xmlns:xm="http://schemas.microsoft.com/office/excel/2006/main">
          <x14:cfRule type="expression" priority="57" id="{26C15F59-8E9E-44A9-AE19-0B916CEDFB17}">
            <xm:f>COUNTIF(国民の祝日!$B$7:$C$46,D73)=1</xm:f>
            <x14:dxf>
              <font>
                <color rgb="FFFF0000"/>
              </font>
            </x14:dxf>
          </x14:cfRule>
          <xm:sqref>D73:J73</xm:sqref>
        </x14:conditionalFormatting>
        <x14:conditionalFormatting xmlns:xm="http://schemas.microsoft.com/office/excel/2006/main">
          <x14:cfRule type="expression" priority="49" id="{D289C6EE-B620-488C-AE09-FD533735EA1D}">
            <xm:f>COUNTIF(国民の祝日!$B$7:$C$46,D76)=1</xm:f>
            <x14:dxf>
              <font>
                <color rgb="FFFF0000"/>
              </font>
            </x14:dxf>
          </x14:cfRule>
          <xm:sqref>D76:J76</xm:sqref>
        </x14:conditionalFormatting>
        <x14:conditionalFormatting xmlns:xm="http://schemas.microsoft.com/office/excel/2006/main">
          <x14:cfRule type="expression" priority="41" id="{B7636E50-9159-4704-B7A9-3250EBB5E422}">
            <xm:f>COUNTIF(国民の祝日!$B$7:$C$46,D79)=1</xm:f>
            <x14:dxf>
              <font>
                <color rgb="FFFF0000"/>
              </font>
            </x14:dxf>
          </x14:cfRule>
          <xm:sqref>D79:J79</xm:sqref>
        </x14:conditionalFormatting>
        <x14:conditionalFormatting xmlns:xm="http://schemas.microsoft.com/office/excel/2006/main">
          <x14:cfRule type="expression" priority="33" id="{BF56DB9F-FE45-46AB-A533-02BFCDB9B3FD}">
            <xm:f>COUNTIF(国民の祝日!$B$7:$C$46,D82)=1</xm:f>
            <x14:dxf>
              <font>
                <color rgb="FFFF0000"/>
              </font>
            </x14:dxf>
          </x14:cfRule>
          <xm:sqref>D82:J82</xm:sqref>
        </x14:conditionalFormatting>
        <x14:conditionalFormatting xmlns:xm="http://schemas.microsoft.com/office/excel/2006/main">
          <x14:cfRule type="expression" priority="25" id="{4516D927-E4E1-4410-95D4-4CFCD6546080}">
            <xm:f>COUNTIF(国民の祝日!$B$7:$C$46,D85)=1</xm:f>
            <x14:dxf>
              <font>
                <color rgb="FFFF0000"/>
              </font>
            </x14:dxf>
          </x14:cfRule>
          <xm:sqref>D85:J85</xm:sqref>
        </x14:conditionalFormatting>
        <x14:conditionalFormatting xmlns:xm="http://schemas.microsoft.com/office/excel/2006/main">
          <x14:cfRule type="expression" priority="17" id="{3E1FEB05-5168-4EDA-865B-9F0DAE55A999}">
            <xm:f>COUNTIF(国民の祝日!$B$7:$C$46,D88)=1</xm:f>
            <x14:dxf>
              <font>
                <color rgb="FFFF0000"/>
              </font>
            </x14:dxf>
          </x14:cfRule>
          <xm:sqref>D88:J88</xm:sqref>
        </x14:conditionalFormatting>
        <x14:conditionalFormatting xmlns:xm="http://schemas.microsoft.com/office/excel/2006/main">
          <x14:cfRule type="expression" priority="9" id="{71EE3B26-6780-472F-AB5F-5C2BC34327DA}">
            <xm:f>COUNTIF(国民の祝日!$B$7:$C$46,D91)=1</xm:f>
            <x14:dxf>
              <font>
                <color rgb="FFFF0000"/>
              </font>
            </x14:dxf>
          </x14:cfRule>
          <xm:sqref>D91:J91</xm:sqref>
        </x14:conditionalFormatting>
        <x14:conditionalFormatting xmlns:xm="http://schemas.microsoft.com/office/excel/2006/main">
          <x14:cfRule type="expression" priority="1" id="{21972487-7CEE-4142-8454-783DF893CDD5}">
            <xm:f>COUNTIF(国民の祝日!$B$7:$C$46,D94)=1</xm:f>
            <x14:dxf>
              <font>
                <color rgb="FFFF0000"/>
              </font>
            </x14:dxf>
          </x14:cfRule>
          <xm:sqref>D94:J94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5285C6F-58F2-4660-8F79-096092CFB56D}">
          <x14:formula1>
            <xm:f>リスト!$A$2:$A$16</xm:f>
          </x14:formula1>
          <xm:sqref>D14:J15 D17:J18 D20:J21 D23:J24 D26:J27 D29:J30 D32:J33 D35:J36 D38:J39 D41:J42 D44:J45 D47:J48 D50:J51 D53:J54 D56:J57 D59:J60 D62:J63 D65:J66 D68:J69 D71:J72 D74:J75 D77:J78 D80:J81 D83:J84 D86:J87 D89:J90 D92:J93 D95:J96 D98:J99 D101:J102 D104:J105 D107:J108 D110:J111 D113:J114 D116:J117 D119:J120 D122:J123 D125:J126 D128:J129 D164:J165 D131:J132 D134:J135 D137:J138 D140:J141 D143:J144 D146:J147 D149:J150 D152:J153 D155:J156 D158:J159 D161:J162 D167:J168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35C3D-76C5-446B-9F9A-A34703817EE4}">
  <sheetPr codeName="Sheet2">
    <pageSetUpPr fitToPage="1"/>
  </sheetPr>
  <dimension ref="B1:E13"/>
  <sheetViews>
    <sheetView zoomScaleNormal="100" workbookViewId="0">
      <selection activeCell="C10" sqref="C10"/>
    </sheetView>
  </sheetViews>
  <sheetFormatPr defaultColWidth="9" defaultRowHeight="13"/>
  <cols>
    <col min="1" max="1" width="5.1640625" style="18" customWidth="1"/>
    <col min="2" max="2" width="13.4140625" style="1" customWidth="1"/>
    <col min="3" max="3" width="37" style="17" customWidth="1"/>
    <col min="4" max="4" width="25.9140625" style="17" customWidth="1"/>
    <col min="5" max="5" width="27.58203125" style="17" bestFit="1" customWidth="1"/>
    <col min="6" max="16384" width="9" style="18"/>
  </cols>
  <sheetData>
    <row r="1" spans="2:5" ht="33" customHeight="1">
      <c r="B1" s="19" t="s">
        <v>29</v>
      </c>
    </row>
    <row r="2" spans="2:5" s="1" customFormat="1" ht="22.5" customHeight="1">
      <c r="B2" s="184"/>
      <c r="C2" s="188" t="s">
        <v>31</v>
      </c>
      <c r="D2" s="186" t="s">
        <v>30</v>
      </c>
      <c r="E2" s="187"/>
    </row>
    <row r="3" spans="2:5" ht="19.5" customHeight="1" thickBot="1">
      <c r="B3" s="185"/>
      <c r="C3" s="189"/>
      <c r="D3" s="53" t="s">
        <v>33</v>
      </c>
      <c r="E3" s="77" t="s">
        <v>88</v>
      </c>
    </row>
    <row r="4" spans="2:5" ht="34.5" customHeight="1" thickTop="1">
      <c r="B4" s="21" t="s">
        <v>34</v>
      </c>
      <c r="C4" s="21" t="s">
        <v>89</v>
      </c>
      <c r="D4" s="21" t="s">
        <v>36</v>
      </c>
      <c r="E4" s="21" t="s">
        <v>90</v>
      </c>
    </row>
    <row r="5" spans="2:5" ht="34.5" customHeight="1">
      <c r="B5" s="23" t="s">
        <v>38</v>
      </c>
      <c r="C5" s="22" t="s">
        <v>40</v>
      </c>
      <c r="D5" s="21" t="s">
        <v>36</v>
      </c>
      <c r="E5" s="22" t="s">
        <v>90</v>
      </c>
    </row>
    <row r="6" spans="2:5" ht="63" customHeight="1">
      <c r="B6" s="23" t="s">
        <v>41</v>
      </c>
      <c r="C6" s="24" t="s">
        <v>43</v>
      </c>
      <c r="D6" s="21" t="s">
        <v>36</v>
      </c>
      <c r="E6" s="22" t="s">
        <v>90</v>
      </c>
    </row>
    <row r="7" spans="2:5" ht="78" customHeight="1">
      <c r="B7" s="23" t="s">
        <v>44</v>
      </c>
      <c r="C7" s="24" t="s">
        <v>46</v>
      </c>
      <c r="D7" s="21" t="s">
        <v>36</v>
      </c>
      <c r="E7" s="22" t="s">
        <v>90</v>
      </c>
    </row>
    <row r="8" spans="2:5" ht="93.75" customHeight="1">
      <c r="B8" s="23" t="s">
        <v>47</v>
      </c>
      <c r="C8" s="52" t="s">
        <v>49</v>
      </c>
      <c r="D8" s="51" t="s">
        <v>36</v>
      </c>
      <c r="E8" s="51" t="s">
        <v>91</v>
      </c>
    </row>
    <row r="9" spans="2:5" ht="86.25" customHeight="1">
      <c r="B9" s="21" t="s">
        <v>50</v>
      </c>
      <c r="C9" s="25" t="s">
        <v>52</v>
      </c>
      <c r="D9" s="51" t="s">
        <v>36</v>
      </c>
      <c r="E9" s="25" t="s">
        <v>92</v>
      </c>
    </row>
    <row r="10" spans="2:5" ht="28.5" customHeight="1">
      <c r="B10" s="20" t="s">
        <v>53</v>
      </c>
      <c r="C10" s="51" t="s">
        <v>55</v>
      </c>
      <c r="D10" s="264" t="s">
        <v>54</v>
      </c>
      <c r="E10" s="265"/>
    </row>
    <row r="12" spans="2:5">
      <c r="B12" s="57" t="s">
        <v>93</v>
      </c>
    </row>
    <row r="13" spans="2:5" ht="18">
      <c r="B13" s="133" t="s">
        <v>94</v>
      </c>
    </row>
  </sheetData>
  <mergeCells count="4">
    <mergeCell ref="D10:E10"/>
    <mergeCell ref="D2:E2"/>
    <mergeCell ref="B2:B3"/>
    <mergeCell ref="C2:C3"/>
  </mergeCells>
  <phoneticPr fontId="2"/>
  <hyperlinks>
    <hyperlink ref="B13" r:id="rId1" xr:uid="{1C57B2A0-AD3F-4063-B9AD-B5088D5D412A}"/>
  </hyperlinks>
  <pageMargins left="0.7" right="0.7" top="0.75" bottom="0.75" header="0.3" footer="0.3"/>
  <pageSetup paperSize="9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A9EF-4371-4693-B760-4BC517CAB4B3}">
  <sheetPr codeName="Sheet10">
    <tabColor theme="4"/>
  </sheetPr>
  <dimension ref="A1:R17"/>
  <sheetViews>
    <sheetView workbookViewId="0">
      <selection activeCell="C9" sqref="C9"/>
    </sheetView>
  </sheetViews>
  <sheetFormatPr defaultColWidth="9" defaultRowHeight="13"/>
  <cols>
    <col min="1" max="1" width="9" style="1" customWidth="1"/>
    <col min="2" max="2" width="64.1640625" style="1" bestFit="1" customWidth="1"/>
    <col min="3" max="3" width="9" style="1" customWidth="1"/>
    <col min="4" max="16384" width="9" style="1"/>
  </cols>
  <sheetData>
    <row r="1" spans="1:18">
      <c r="A1" s="58" t="s">
        <v>95</v>
      </c>
      <c r="B1" s="58" t="s">
        <v>96</v>
      </c>
      <c r="I1" s="57"/>
    </row>
    <row r="2" spans="1:18">
      <c r="A2" s="59" t="s">
        <v>79</v>
      </c>
      <c r="B2" s="60" t="s">
        <v>97</v>
      </c>
      <c r="I2" s="57"/>
      <c r="N2" s="57"/>
      <c r="R2" s="57"/>
    </row>
    <row r="3" spans="1:18">
      <c r="A3" s="61" t="s">
        <v>82</v>
      </c>
      <c r="B3" s="62" t="s">
        <v>98</v>
      </c>
      <c r="I3" s="57"/>
      <c r="N3" s="57"/>
    </row>
    <row r="4" spans="1:18">
      <c r="A4" s="61" t="s">
        <v>84</v>
      </c>
      <c r="B4" s="62" t="s">
        <v>99</v>
      </c>
      <c r="I4" s="57"/>
      <c r="N4" s="57"/>
    </row>
    <row r="5" spans="1:18">
      <c r="A5" s="63" t="s">
        <v>83</v>
      </c>
      <c r="B5" s="64" t="s">
        <v>100</v>
      </c>
      <c r="I5" s="57"/>
    </row>
    <row r="6" spans="1:18">
      <c r="A6" s="65" t="s">
        <v>80</v>
      </c>
      <c r="B6" s="66" t="s">
        <v>101</v>
      </c>
      <c r="I6" s="57"/>
    </row>
    <row r="7" spans="1:18">
      <c r="A7" s="67" t="s">
        <v>102</v>
      </c>
      <c r="B7" s="68" t="s">
        <v>103</v>
      </c>
      <c r="I7" s="57"/>
    </row>
    <row r="8" spans="1:18">
      <c r="A8" s="58" t="s">
        <v>78</v>
      </c>
      <c r="B8" s="75" t="s">
        <v>104</v>
      </c>
      <c r="I8" s="57"/>
    </row>
    <row r="9" spans="1:18">
      <c r="A9" s="58" t="s">
        <v>86</v>
      </c>
      <c r="B9" s="75" t="s">
        <v>105</v>
      </c>
      <c r="I9" s="57"/>
    </row>
    <row r="10" spans="1:18">
      <c r="A10" s="58"/>
      <c r="B10" s="75"/>
      <c r="C10" s="57" t="s">
        <v>106</v>
      </c>
      <c r="I10" s="57"/>
    </row>
    <row r="11" spans="1:18">
      <c r="A11" s="58"/>
      <c r="B11" s="75"/>
      <c r="C11" s="57" t="s">
        <v>106</v>
      </c>
      <c r="I11" s="57"/>
    </row>
    <row r="12" spans="1:18">
      <c r="A12" s="58"/>
      <c r="B12" s="75"/>
      <c r="C12" s="57" t="s">
        <v>106</v>
      </c>
      <c r="I12" s="57"/>
    </row>
    <row r="13" spans="1:18">
      <c r="A13" s="58"/>
      <c r="B13" s="75"/>
      <c r="C13" s="57" t="s">
        <v>106</v>
      </c>
      <c r="I13" s="57"/>
    </row>
    <row r="14" spans="1:18">
      <c r="A14" s="58"/>
      <c r="B14" s="75"/>
      <c r="C14" s="57" t="s">
        <v>106</v>
      </c>
      <c r="I14" s="57"/>
    </row>
    <row r="15" spans="1:18">
      <c r="A15" s="58"/>
      <c r="B15" s="75"/>
      <c r="C15" s="57" t="s">
        <v>106</v>
      </c>
      <c r="I15" s="57"/>
    </row>
    <row r="16" spans="1:18">
      <c r="A16" s="58"/>
      <c r="B16" s="75"/>
      <c r="C16" s="57" t="s">
        <v>107</v>
      </c>
      <c r="I16" s="57"/>
    </row>
    <row r="17" spans="9:9">
      <c r="I17" s="57"/>
    </row>
  </sheetData>
  <phoneticPr fontId="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B6E21-D1DF-47F1-8C70-3A37FA8BE065}">
  <sheetPr>
    <tabColor theme="4"/>
  </sheetPr>
  <dimension ref="A1:D46"/>
  <sheetViews>
    <sheetView view="pageBreakPreview" zoomScaleNormal="100" zoomScaleSheetLayoutView="100" workbookViewId="0">
      <selection activeCell="A51" sqref="A51"/>
    </sheetView>
  </sheetViews>
  <sheetFormatPr defaultRowHeight="18"/>
  <cols>
    <col min="1" max="1" width="6.58203125" customWidth="1"/>
    <col min="2" max="2" width="15.58203125" customWidth="1"/>
    <col min="3" max="3" width="10.58203125" customWidth="1"/>
    <col min="4" max="4" width="30.58203125" customWidth="1"/>
  </cols>
  <sheetData>
    <row r="1" spans="1:4">
      <c r="A1" t="s">
        <v>108</v>
      </c>
    </row>
    <row r="2" spans="1:4">
      <c r="A2" t="s">
        <v>109</v>
      </c>
    </row>
    <row r="3" spans="1:4">
      <c r="A3" s="78" t="s">
        <v>110</v>
      </c>
      <c r="B3" s="78"/>
    </row>
    <row r="4" spans="1:4">
      <c r="A4" s="78"/>
      <c r="B4" s="78"/>
    </row>
    <row r="5" spans="1:4">
      <c r="A5" t="s">
        <v>111</v>
      </c>
    </row>
    <row r="6" spans="1:4">
      <c r="A6" s="84" t="s">
        <v>112</v>
      </c>
      <c r="B6" s="85" t="s">
        <v>113</v>
      </c>
      <c r="C6" s="85" t="s">
        <v>114</v>
      </c>
      <c r="D6" s="86" t="s">
        <v>115</v>
      </c>
    </row>
    <row r="7" spans="1:4">
      <c r="A7" s="81">
        <v>2024</v>
      </c>
      <c r="B7" s="79" t="s">
        <v>116</v>
      </c>
      <c r="C7" s="80">
        <v>45292</v>
      </c>
      <c r="D7" s="83"/>
    </row>
    <row r="8" spans="1:4">
      <c r="A8" s="81">
        <v>2024</v>
      </c>
      <c r="B8" s="79" t="s">
        <v>117</v>
      </c>
      <c r="C8" s="80">
        <v>45299</v>
      </c>
      <c r="D8" s="83"/>
    </row>
    <row r="9" spans="1:4">
      <c r="A9" s="81">
        <v>2024</v>
      </c>
      <c r="B9" s="79" t="s">
        <v>118</v>
      </c>
      <c r="C9" s="80">
        <v>45333</v>
      </c>
      <c r="D9" s="83"/>
    </row>
    <row r="10" spans="1:4">
      <c r="A10" s="81">
        <v>2024</v>
      </c>
      <c r="B10" s="79" t="s">
        <v>119</v>
      </c>
      <c r="C10" s="80">
        <v>45334</v>
      </c>
      <c r="D10" s="83" t="s">
        <v>120</v>
      </c>
    </row>
    <row r="11" spans="1:4">
      <c r="A11" s="81">
        <v>2024</v>
      </c>
      <c r="B11" s="79" t="s">
        <v>121</v>
      </c>
      <c r="C11" s="80">
        <v>45345</v>
      </c>
      <c r="D11" s="83"/>
    </row>
    <row r="12" spans="1:4">
      <c r="A12" s="81">
        <v>2024</v>
      </c>
      <c r="B12" s="79" t="s">
        <v>122</v>
      </c>
      <c r="C12" s="80">
        <v>45371</v>
      </c>
      <c r="D12" s="83"/>
    </row>
    <row r="13" spans="1:4">
      <c r="A13" s="81">
        <v>2024</v>
      </c>
      <c r="B13" s="79" t="s">
        <v>123</v>
      </c>
      <c r="C13" s="80">
        <v>45411</v>
      </c>
      <c r="D13" s="83"/>
    </row>
    <row r="14" spans="1:4">
      <c r="A14" s="81">
        <v>2024</v>
      </c>
      <c r="B14" s="79" t="s">
        <v>124</v>
      </c>
      <c r="C14" s="80">
        <v>45415</v>
      </c>
      <c r="D14" s="83"/>
    </row>
    <row r="15" spans="1:4">
      <c r="A15" s="81">
        <v>2024</v>
      </c>
      <c r="B15" s="79" t="s">
        <v>125</v>
      </c>
      <c r="C15" s="80">
        <v>45416</v>
      </c>
      <c r="D15" s="83"/>
    </row>
    <row r="16" spans="1:4">
      <c r="A16" s="81">
        <v>2024</v>
      </c>
      <c r="B16" s="79" t="s">
        <v>126</v>
      </c>
      <c r="C16" s="80">
        <v>45417</v>
      </c>
      <c r="D16" s="83"/>
    </row>
    <row r="17" spans="1:4">
      <c r="A17" s="81">
        <v>2024</v>
      </c>
      <c r="B17" s="79" t="s">
        <v>119</v>
      </c>
      <c r="C17" s="80">
        <v>45418</v>
      </c>
      <c r="D17" s="83" t="s">
        <v>120</v>
      </c>
    </row>
    <row r="18" spans="1:4">
      <c r="A18" s="81">
        <v>2024</v>
      </c>
      <c r="B18" s="79" t="s">
        <v>127</v>
      </c>
      <c r="C18" s="80">
        <v>45488</v>
      </c>
      <c r="D18" s="83"/>
    </row>
    <row r="19" spans="1:4">
      <c r="A19" s="81">
        <v>2024</v>
      </c>
      <c r="B19" s="79" t="s">
        <v>128</v>
      </c>
      <c r="C19" s="80">
        <v>45515</v>
      </c>
      <c r="D19" s="83"/>
    </row>
    <row r="20" spans="1:4">
      <c r="A20" s="81">
        <v>2024</v>
      </c>
      <c r="B20" s="79" t="s">
        <v>119</v>
      </c>
      <c r="C20" s="80">
        <v>45516</v>
      </c>
      <c r="D20" s="83" t="s">
        <v>120</v>
      </c>
    </row>
    <row r="21" spans="1:4">
      <c r="A21" s="81">
        <v>2024</v>
      </c>
      <c r="B21" s="79" t="s">
        <v>129</v>
      </c>
      <c r="C21" s="80">
        <v>45551</v>
      </c>
      <c r="D21" s="83"/>
    </row>
    <row r="22" spans="1:4">
      <c r="A22" s="81">
        <v>2024</v>
      </c>
      <c r="B22" s="79" t="s">
        <v>130</v>
      </c>
      <c r="C22" s="80">
        <v>45557</v>
      </c>
      <c r="D22" s="83"/>
    </row>
    <row r="23" spans="1:4">
      <c r="A23" s="81">
        <v>2024</v>
      </c>
      <c r="B23" s="79" t="s">
        <v>119</v>
      </c>
      <c r="C23" s="80">
        <v>45558</v>
      </c>
      <c r="D23" s="83" t="s">
        <v>120</v>
      </c>
    </row>
    <row r="24" spans="1:4">
      <c r="A24" s="81">
        <v>2024</v>
      </c>
      <c r="B24" s="79" t="s">
        <v>131</v>
      </c>
      <c r="C24" s="80">
        <v>45579</v>
      </c>
      <c r="D24" s="83"/>
    </row>
    <row r="25" spans="1:4">
      <c r="A25" s="81">
        <v>2024</v>
      </c>
      <c r="B25" s="79" t="s">
        <v>132</v>
      </c>
      <c r="C25" s="80">
        <v>45599</v>
      </c>
      <c r="D25" s="83"/>
    </row>
    <row r="26" spans="1:4">
      <c r="A26" s="81">
        <v>2024</v>
      </c>
      <c r="B26" s="79" t="s">
        <v>119</v>
      </c>
      <c r="C26" s="80">
        <v>45600</v>
      </c>
      <c r="D26" s="83" t="s">
        <v>120</v>
      </c>
    </row>
    <row r="27" spans="1:4">
      <c r="A27" s="81">
        <v>2024</v>
      </c>
      <c r="B27" s="79" t="s">
        <v>133</v>
      </c>
      <c r="C27" s="80">
        <v>45619</v>
      </c>
      <c r="D27" s="83"/>
    </row>
    <row r="28" spans="1:4">
      <c r="A28" s="82">
        <v>2025</v>
      </c>
      <c r="B28" s="79" t="s">
        <v>116</v>
      </c>
      <c r="C28" s="80">
        <v>45658</v>
      </c>
      <c r="D28" s="83"/>
    </row>
    <row r="29" spans="1:4">
      <c r="A29" s="82">
        <v>2025</v>
      </c>
      <c r="B29" s="79" t="s">
        <v>117</v>
      </c>
      <c r="C29" s="80">
        <v>45670</v>
      </c>
      <c r="D29" s="83"/>
    </row>
    <row r="30" spans="1:4">
      <c r="A30" s="82">
        <v>2025</v>
      </c>
      <c r="B30" s="79" t="s">
        <v>118</v>
      </c>
      <c r="C30" s="80">
        <v>45699</v>
      </c>
      <c r="D30" s="83"/>
    </row>
    <row r="31" spans="1:4">
      <c r="A31" s="82">
        <v>2025</v>
      </c>
      <c r="B31" s="79" t="s">
        <v>121</v>
      </c>
      <c r="C31" s="80">
        <v>45711</v>
      </c>
      <c r="D31" s="83"/>
    </row>
    <row r="32" spans="1:4">
      <c r="A32" s="82">
        <v>2025</v>
      </c>
      <c r="B32" s="79" t="s">
        <v>119</v>
      </c>
      <c r="C32" s="80">
        <v>45712</v>
      </c>
      <c r="D32" s="83" t="s">
        <v>120</v>
      </c>
    </row>
    <row r="33" spans="1:4">
      <c r="A33" s="82">
        <v>2025</v>
      </c>
      <c r="B33" s="79" t="s">
        <v>122</v>
      </c>
      <c r="C33" s="80">
        <v>45736</v>
      </c>
      <c r="D33" s="83"/>
    </row>
    <row r="34" spans="1:4">
      <c r="A34" s="82">
        <v>2025</v>
      </c>
      <c r="B34" s="79" t="s">
        <v>123</v>
      </c>
      <c r="C34" s="80">
        <v>45776</v>
      </c>
      <c r="D34" s="83"/>
    </row>
    <row r="35" spans="1:4">
      <c r="A35" s="82">
        <v>2025</v>
      </c>
      <c r="B35" s="79" t="s">
        <v>124</v>
      </c>
      <c r="C35" s="80">
        <v>45780</v>
      </c>
      <c r="D35" s="83"/>
    </row>
    <row r="36" spans="1:4">
      <c r="A36" s="82">
        <v>2025</v>
      </c>
      <c r="B36" s="79" t="s">
        <v>125</v>
      </c>
      <c r="C36" s="80">
        <v>45781</v>
      </c>
      <c r="D36" s="83"/>
    </row>
    <row r="37" spans="1:4">
      <c r="A37" s="82">
        <v>2025</v>
      </c>
      <c r="B37" s="79" t="s">
        <v>126</v>
      </c>
      <c r="C37" s="80">
        <v>45782</v>
      </c>
      <c r="D37" s="83"/>
    </row>
    <row r="38" spans="1:4">
      <c r="A38" s="82">
        <v>2025</v>
      </c>
      <c r="B38" s="79" t="s">
        <v>119</v>
      </c>
      <c r="C38" s="80">
        <v>45783</v>
      </c>
      <c r="D38" s="83" t="s">
        <v>120</v>
      </c>
    </row>
    <row r="39" spans="1:4">
      <c r="A39" s="82">
        <v>2025</v>
      </c>
      <c r="B39" s="79" t="s">
        <v>127</v>
      </c>
      <c r="C39" s="80">
        <v>45859</v>
      </c>
      <c r="D39" s="83"/>
    </row>
    <row r="40" spans="1:4">
      <c r="A40" s="82">
        <v>2025</v>
      </c>
      <c r="B40" s="79" t="s">
        <v>128</v>
      </c>
      <c r="C40" s="80">
        <v>45880</v>
      </c>
      <c r="D40" s="83"/>
    </row>
    <row r="41" spans="1:4">
      <c r="A41" s="82">
        <v>2025</v>
      </c>
      <c r="B41" s="79" t="s">
        <v>129</v>
      </c>
      <c r="C41" s="80">
        <v>45915</v>
      </c>
      <c r="D41" s="83"/>
    </row>
    <row r="42" spans="1:4">
      <c r="A42" s="82">
        <v>2025</v>
      </c>
      <c r="B42" s="79" t="s">
        <v>130</v>
      </c>
      <c r="C42" s="80">
        <v>45923</v>
      </c>
      <c r="D42" s="83"/>
    </row>
    <row r="43" spans="1:4">
      <c r="A43" s="82">
        <v>2025</v>
      </c>
      <c r="B43" s="79" t="s">
        <v>131</v>
      </c>
      <c r="C43" s="80">
        <v>45943</v>
      </c>
      <c r="D43" s="83"/>
    </row>
    <row r="44" spans="1:4">
      <c r="A44" s="82">
        <v>2025</v>
      </c>
      <c r="B44" s="79" t="s">
        <v>132</v>
      </c>
      <c r="C44" s="80">
        <v>45964</v>
      </c>
      <c r="D44" s="83"/>
    </row>
    <row r="45" spans="1:4">
      <c r="A45" s="82">
        <v>2025</v>
      </c>
      <c r="B45" s="79" t="s">
        <v>133</v>
      </c>
      <c r="C45" s="80">
        <v>45984</v>
      </c>
      <c r="D45" s="83"/>
    </row>
    <row r="46" spans="1:4">
      <c r="A46" s="82">
        <v>2025</v>
      </c>
      <c r="B46" s="79" t="s">
        <v>119</v>
      </c>
      <c r="C46" s="80">
        <v>45985</v>
      </c>
      <c r="D46" s="83" t="s">
        <v>120</v>
      </c>
    </row>
  </sheetData>
  <phoneticPr fontId="2"/>
  <hyperlinks>
    <hyperlink ref="A3" r:id="rId1" xr:uid="{EA2636D9-B1BE-4C95-8D07-597104F3F48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6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4</vt:i4>
      </vt:variant>
    </vt:vector>
  </HeadingPairs>
  <TitlesOfParts>
    <vt:vector size="12" baseType="lpstr">
      <vt:lpstr>入力シート</vt:lpstr>
      <vt:lpstr>比較表 (2)</vt:lpstr>
      <vt:lpstr>4週8休</vt:lpstr>
      <vt:lpstr>入力シートSample</vt:lpstr>
      <vt:lpstr>4週8休(記載例)</vt:lpstr>
      <vt:lpstr>確認方法</vt:lpstr>
      <vt:lpstr>リスト</vt:lpstr>
      <vt:lpstr>国民の祝日</vt:lpstr>
      <vt:lpstr>'4週8休'!Print_Area</vt:lpstr>
      <vt:lpstr>'4週8休(記載例)'!Print_Area</vt:lpstr>
      <vt:lpstr>入力シート!Print_Area</vt:lpstr>
      <vt:lpstr>入力シートSample!Print_Area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2023-02-16T23:56:02Z</dcterms:created>
  <dcterms:modified xsi:type="dcterms:W3CDTF">2024-10-21T01:51:34Z</dcterms:modified>
  <cp:category/>
  <cp:contentStatus/>
</cp:coreProperties>
</file>