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03 処遇改善加算\R6実績報告（時期が来次第公開予定）\"/>
    </mc:Choice>
  </mc:AlternateContent>
  <xr:revisionPtr revIDLastSave="0" documentId="13_ncr:1_{BAE5E06F-255F-4036-8D8E-18D93908E53C}"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1" i="15" l="1"/>
  <c r="T171" i="15"/>
  <c r="N5" i="26"/>
  <c r="N8" i="20"/>
  <c r="N7" i="20"/>
  <c r="N6" i="20"/>
  <c r="N5" i="20"/>
  <c r="AC15" i="26"/>
  <c r="V15"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4" i="26" l="1"/>
  <c r="AC14"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6" i="26" l="1"/>
  <c r="T59" i="15" s="1"/>
  <c r="AB60" i="15" s="1"/>
  <c r="AH60" i="15" s="1"/>
  <c r="AK184" i="15" s="1"/>
  <c r="N7" i="26"/>
  <c r="AK134" i="15"/>
  <c r="AK193" i="15" s="1"/>
  <c r="AI128" i="15"/>
  <c r="AE5" i="20"/>
  <c r="AH59" i="15" l="1"/>
  <c r="AI85" i="15"/>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AB16" i="20" s="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l="1"/>
  <c r="Q19" i="15" s="1"/>
  <c r="U70"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<sst xmlns="http://schemas.openxmlformats.org/spreadsheetml/2006/main" count="5333" uniqueCount="2301">
  <si>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</si>
  <si>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</si>
  <si>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</si>
  <si>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</si>
  <si>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</si>
  <si>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</si>
  <si>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</si>
  <si>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</si>
  <si>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</si>
  <si>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</si>
  <si>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</si>
  <si>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</si>
  <si>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</si>
  <si>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</si>
  <si>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</si>
  <si>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</si>
  <si>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</si>
  <si>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</si>
  <si>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</si>
  <si>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</si>
  <si>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</si>
  <si>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</si>
  <si>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</si>
  <si>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</si>
  <si>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</si>
  <si>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</si>
  <si>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</si>
  <si>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</si>
  <si>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</si>
  <si>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</si>
  <si>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</si>
  <si>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</si>
  <si>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</si>
  <si>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</si>
  <si>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</si>
  <si>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</si>
  <si>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</si>
  <si>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</si>
  <si>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</si>
  <si>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</si>
  <si>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</si>
  <si>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</si>
  <si>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</si>
  <si>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</si>
  <si>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</si>
  <si>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</si>
  <si>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</si>
  <si>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</si>
  <si>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</si>
  <si>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</si>
  <si>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</si>
  <si>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</si>
  <si>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</si>
  <si>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</si>
  <si>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</si>
  <si>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</si>
  <si>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</si>
  <si>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</si>
  <si>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</si>
  <si>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</si>
  <si>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</si>
  <si>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</si>
  <si>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</si>
  <si>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</si>
  <si>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</si>
  <si>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</si>
  <si>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</si>
  <si>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</si>
  <si>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</si>
  <si>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</si>
  <si>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</si>
  <si>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</si>
  <si>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</si>
  <si>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</si>
  <si>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</si>
  <si>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</si>
  <si>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</si>
  <si>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</si>
  <si>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</si>
  <si>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</si>
  <si>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</si>
  <si>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</si>
  <si>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</si>
  <si>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</si>
  <si>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</si>
  <si>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</si>
  <si>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</si>
  <si>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</si>
  <si>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</si>
  <si>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</si>
  <si>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</si>
  <si>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</si>
  <si>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</si>
  <si>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</si>
  <si>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</si>
  <si>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</si>
  <si>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</si>
  <si>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</si>
  <si>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</si>
  <si>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</si>
  <si>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</si>
  <si>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</si>
  <si>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</si>
  <si>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</si>
  <si>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</si>
  <si>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</si>
  <si>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</si>
  <si>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</si>
  <si>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</si>
  <si>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</si>
  <si>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</si>
  <si>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</si>
  <si>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</si>
  <si>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</si>
  <si>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</si>
  <si>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</si>
  <si>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</si>
  <si>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</si>
  <si>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</si>
  <si>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</si>
  <si>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</si>
  <si>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</si>
  <si>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</si>
  <si>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</si>
  <si>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</si>
  <si>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</si>
  <si>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</si>
  <si>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</si>
  <si>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</si>
  <si>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</si>
  <si>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</si>
  <si>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</si>
  <si>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</si>
  <si>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</si>
  <si>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</si>
  <si>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</si>
  <si>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</si>
  <si>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</si>
  <si>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</si>
  <si>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</si>
  <si>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</si>
  <si>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</si>
  <si>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</si>
  <si>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</si>
  <si>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</si>
  <si>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</si>
  <si>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</si>
  <si>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</si>
  <si>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</si>
  <si>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</si>
  <si>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</si>
  <si>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</si>
  <si>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</si>
  <si>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</si>
  <si>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</si>
  <si>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</si>
  <si>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</si>
  <si>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</si>
  <si>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</si>
  <si>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</si>
  <si>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</si>
  <si>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</si>
  <si>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</si>
  <si>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</si>
  <si>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</si>
  <si>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</si>
  <si>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</si>
  <si>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</si>
  <si>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</si>
  <si>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</si>
  <si>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</si>
  <si>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</si>
  <si>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</si>
  <si>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</si>
  <si>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</si>
  <si>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</si>
  <si>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</si>
  <si>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</si>
  <si>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</si>
  <si>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</si>
  <si>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</si>
  <si>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</si>
  <si>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</si>
  <si>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</si>
  <si>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</si>
  <si>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</si>
  <si>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</si>
  <si>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</si>
  <si>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</si>
  <si>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</si>
  <si>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</si>
  <si>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</si>
  <si>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</si>
  <si>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</si>
  <si>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</si>
  <si>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</si>
  <si>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</si>
  <si>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</si>
  <si>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</si>
  <si>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</si>
  <si>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</si>
  <si>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</si>
  <si>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</si>
  <si>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</si>
  <si>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</si>
  <si>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</si>
  <si>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</si>
  <si>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</si>
  <si>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</si>
  <si>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</si>
  <si>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</si>
  <si>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</si>
  <si>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</si>
  <si>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</si>
  <si>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</si>
  <si>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</si>
  <si>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</si>
  <si>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</si>
  <si>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</si>
  <si>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</si>
  <si>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</si>
  <si>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</si>
  <si>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</si>
  <si>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</si>
  <si>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</si>
  <si>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</si>
  <si>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</si>
  <si>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</si>
  <si>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</si>
  <si>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</si>
  <si>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</si>
  <si>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</si>
  <si>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</si>
  <si>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</si>
  <si>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</si>
  <si>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</si>
  <si>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</si>
  <si>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</si>
  <si>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</si>
  <si>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</si>
  <si>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</si>
  <si>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</si>
  <si>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</si>
  <si>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</si>
  <si>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</si>
  <si>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</si>
  <si>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</si>
  <si>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</si>
  <si>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</si>
  <si>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</si>
  <si>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</si>
  <si>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</si>
  <si>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</si>
  <si>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</si>
  <si>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</si>
  <si>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</si>
  <si>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</si>
  <si>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</si>
  <si>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</si>
  <si>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</si>
  <si>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</si>
  <si>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</si>
  <si>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</si>
  <si>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</si>
  <si>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</si>
  <si>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</si>
  <si>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</si>
  <si>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</si>
  <si>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</si>
  <si>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</si>
  <si>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</si>
  <si>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</si>
  <si>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</si>
  <si>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</si>
  <si>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</si>
  <si>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</si>
  <si>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</si>
  <si>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</si>
  <si>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</si>
  <si>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</si>
  <si>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</si>
  <si>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</si>
  <si>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</si>
  <si>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</si>
  <si>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</si>
  <si>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</si>
  <si>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</si>
  <si>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</si>
  <si>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</si>
  <si>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</si>
  <si>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</si>
  <si>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</si>
  <si>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</si>
  <si>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</si>
  <si>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</si>
  <si>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</si>
  <si>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</si>
  <si>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</si>
  <si>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</si>
  <si>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</si>
  <si>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</si>
  <si>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</si>
  <si>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</si>
  <si>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</si>
  <si>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</si>
  <si>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</si>
  <si>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</si>
  <si>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</si>
  <si>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</si>
  <si>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</si>
  <si>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</si>
  <si>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</si>
  <si>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</si>
  <si>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</si>
  <si>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</si>
  <si>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</si>
  <si>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</si>
  <si>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</si>
  <si>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</si>
  <si>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</si>
  <si>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</si>
  <si>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</si>
  <si>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</si>
  <si>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</si>
  <si>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</si>
  <si>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</si>
  <si>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</si>
  <si>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</si>
  <si>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</si>
  <si>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</si>
  <si>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</si>
  <si>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</si>
  <si>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</si>
  <si>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</si>
  <si>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</si>
  <si>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</si>
  <si>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</si>
  <si>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</si>
  <si>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</si>
  <si>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</si>
  <si>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</si>
  <si>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</si>
  <si>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</si>
  <si>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</si>
  <si>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</si>
  <si>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</si>
  <si>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</si>
  <si>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</si>
  <si>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</si>
  <si>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</si>
  <si>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</si>
  <si>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</si>
  <si>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</si>
  <si>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</si>
  <si>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</si>
  <si>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</si>
  <si>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</si>
  <si>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</si>
  <si>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</si>
  <si>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</si>
  <si>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</si>
  <si>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</si>
  <si>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</si>
  <si>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</si>
  <si>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</si>
  <si>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</si>
  <si>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</si>
  <si>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</si>
  <si>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</si>
  <si>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</si>
  <si>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</si>
  <si>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</si>
  <si>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</si>
  <si>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</si>
  <si>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</si>
  <si>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</si>
  <si>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</si>
  <si>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</si>
  <si>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</si>
  <si>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</si>
  <si>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</si>
  <si>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</si>
  <si>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</si>
  <si>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</si>
  <si>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</si>
  <si>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</si>
  <si>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</si>
  <si>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</si>
  <si>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</si>
  <si>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</si>
  <si>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</si>
  <si>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</si>
  <si>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</si>
  <si>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</si>
  <si>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</si>
  <si>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</si>
  <si>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</si>
  <si>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</si>
  <si>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</si>
  <si>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</si>
  <si>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</si>
  <si>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</si>
  <si>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</si>
  <si>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</si>
  <si>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</si>
  <si>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</si>
  <si>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</si>
  <si>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</si>
  <si>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</si>
  <si>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</si>
  <si>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</si>
  <si>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</si>
  <si>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</si>
  <si>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</si>
  <si>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</si>
  <si>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</si>
  <si>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</si>
  <si>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</si>
  <si>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</si>
  <si>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</si>
  <si>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</si>
  <si>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</si>
  <si>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</si>
  <si>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</si>
  <si>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</si>
  <si>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</si>
  <si>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</si>
  <si>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</si>
  <si>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</si>
  <si>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</si>
  <si>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</si>
  <si>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</si>
  <si>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</si>
  <si>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</si>
  <si>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</si>
  <si>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</si>
  <si>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</si>
  <si>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</si>
  <si>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</si>
  <si>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</si>
  <si>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</si>
  <si>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</si>
  <si>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</si>
  <si>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</si>
  <si>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</si>
  <si>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</si>
  <si>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</si>
  <si>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</si>
  <si>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</si>
  <si>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</si>
  <si>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</si>
  <si>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</si>
  <si>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</si>
  <si>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</si>
  <si>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</si>
  <si>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</si>
  <si>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</si>
  <si>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</si>
  <si>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</si>
  <si>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</si>
  <si>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</si>
  <si>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</si>
  <si>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</si>
  <si>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</si>
  <si>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</si>
  <si>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</si>
  <si>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</si>
  <si>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</si>
  <si>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</si>
  <si>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</si>
  <si>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</si>
  <si>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</si>
  <si>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</si>
  <si>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</si>
  <si>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</si>
  <si>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</si>
  <si>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</si>
  <si>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</si>
  <si>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</si>
  <si>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</si>
  <si>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</si>
  <si>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</si>
  <si>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</si>
  <si>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</si>
  <si>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</si>
  <si>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</si>
  <si>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</si>
  <si>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</si>
  <si>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</si>
  <si>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</si>
  <si>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</si>
  <si>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</si>
  <si>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</si>
  <si>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</si>
  <si>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</si>
  <si>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</si>
  <si>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</si>
  <si>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</si>
  <si>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</si>
  <si>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</si>
  <si>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</si>
  <si>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</si>
  <si>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</si>
  <si>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</si>
  <si>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</si>
  <si>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</si>
  <si>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</si>
  <si>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</si>
  <si>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</si>
  <si>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</si>
  <si>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</si>
  <si>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</si>
  <si>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</si>
  <si>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</si>
  <si>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</si>
  <si>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</si>
  <si>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</si>
  <si>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</si>
  <si>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</si>
  <si>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</si>
  <si>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</si>
  <si>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</si>
  <si>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</si>
  <si>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</si>
  <si>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</si>
  <si>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</si>
  <si>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</si>
  <si>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</si>
  <si>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</si>
  <si>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</si>
  <si>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</si>
  <si>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</si>
  <si>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</si>
  <si>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</si>
  <si>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</si>
  <si>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</si>
  <si>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</si>
  <si>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</si>
  <si>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</si>
  <si>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</si>
  <si>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</si>
  <si>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</si>
  <si>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</si>
  <si>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</si>
  <si>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</si>
  <si>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</si>
  <si>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</si>
  <si>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</si>
  <si>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</si>
  <si>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</si>
  <si>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</si>
  <si>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</si>
  <si>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</si>
  <si>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</si>
  <si>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</si>
  <si>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</si>
  <si>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</si>
  <si>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</si>
  <si>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</si>
  <si>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</si>
  <si>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</si>
  <si>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</si>
  <si>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</si>
  <si>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</si>
  <si>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</si>
  <si>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</si>
  <si>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</si>
  <si>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</si>
  <si>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</si>
  <si>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</si>
  <si>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</si>
  <si>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</si>
  <si>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</si>
  <si>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</si>
  <si>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</si>
  <si>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</si>
  <si>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</si>
  <si>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</si>
  <si>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</si>
  <si>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</si>
  <si>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</si>
  <si>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</si>
  <si>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</si>
  <si>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</si>
  <si>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</si>
  <si>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</si>
  <si>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</si>
  <si>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</si>
  <si>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</si>
  <si>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</si>
  <si>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</si>
  <si>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</si>
  <si>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</si>
  <si>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</si>
  <si>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</si>
  <si>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</si>
  <si>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</si>
  <si>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</si>
  <si>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</si>
  <si>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</si>
  <si>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</si>
  <si>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</si>
  <si>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</si>
  <si>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</si>
  <si>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</si>
  <si>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</si>
  <si>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</si>
  <si>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</si>
  <si>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</si>
  <si>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</si>
  <si>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</si>
  <si>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</si>
  <si>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</si>
  <si>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</si>
  <si>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</si>
  <si>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</si>
  <si>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</si>
  <si>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</si>
  <si>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</si>
  <si>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</si>
  <si>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</si>
  <si>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</si>
  <si>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</si>
  <si>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</si>
  <si>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</si>
  <si>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</si>
  <si>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</si>
  <si>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</si>
  <si>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</si>
  <si>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</si>
  <si>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</si>
  <si>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</si>
  <si>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</si>
  <si>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</si>
  <si>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</si>
  <si>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</si>
  <si>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</si>
  <si>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</si>
  <si>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</si>
  <si>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</si>
  <si>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</si>
  <si>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</si>
  <si>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</si>
  <si>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</si>
  <si>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</si>
  <si>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</si>
  <si>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</si>
  <si>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</si>
  <si>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</si>
  <si>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</si>
  <si>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</si>
  <si>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</si>
  <si>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</si>
  <si>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</si>
  <si>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</si>
  <si>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</si>
  <si>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</si>
  <si>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</si>
  <si>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</si>
  <si>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</si>
  <si>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</si>
  <si>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</si>
  <si>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</si>
  <si>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</si>
  <si>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</si>
  <si>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</si>
  <si>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</si>
  <si>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</si>
  <si>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</si>
  <si>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</si>
  <si>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</si>
  <si>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</si>
  <si>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</si>
  <si>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</si>
  <si>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</si>
  <si>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</si>
  <si>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</si>
  <si>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</si>
  <si>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</si>
  <si>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</si>
  <si>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</si>
  <si>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</si>
  <si>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</si>
  <si>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</si>
  <si>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</si>
  <si>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</si>
  <si>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</si>
  <si>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</si>
  <si>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</si>
  <si>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</si>
  <si>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</si>
  <si>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</si>
  <si>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</si>
  <si>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</si>
  <si>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</si>
  <si>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</si>
  <si>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</si>
  <si>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</si>
  <si>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</si>
  <si>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</si>
  <si>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</si>
  <si>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</si>
  <si>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</si>
  <si>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</si>
  <si>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</si>
  <si>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</si>
  <si>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</si>
  <si>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</si>
  <si>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</si>
  <si>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</si>
  <si>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</si>
  <si>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</si>
  <si>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</si>
  <si>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</si>
  <si>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</si>
  <si>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</si>
  <si>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</si>
  <si>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</si>
  <si>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</si>
  <si>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</si>
  <si>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</si>
  <si>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</si>
  <si>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</si>
  <si>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</si>
  <si>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</si>
  <si>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</si>
  <si>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</si>
  <si>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</si>
  <si>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</si>
  <si>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</si>
  <si>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</si>
  <si>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</si>
  <si>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</si>
  <si>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</si>
  <si>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</si>
  <si>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</si>
  <si>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</si>
  <si>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</si>
  <si>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</si>
  <si>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</si>
  <si>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</si>
  <si>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</si>
  <si>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</si>
  <si>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</si>
  <si>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</si>
  <si>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</si>
  <si>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</si>
  <si>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</si>
  <si>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</si>
  <si>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</si>
  <si>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</si>
  <si>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</si>
  <si>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</si>
  <si>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</si>
  <si>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</si>
  <si>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</si>
  <si>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</si>
  <si>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</si>
  <si>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</si>
  <si>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</si>
  <si>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</si>
  <si>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</si>
  <si>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</si>
  <si>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</si>
  <si>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</si>
  <si>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</si>
  <si>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</si>
  <si>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</si>
  <si>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</si>
  <si>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</si>
  <si>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</si>
  <si>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</si>
  <si>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</si>
  <si>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</si>
  <si>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</si>
  <si>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</si>
  <si>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</si>
  <si>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</si>
  <si>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</si>
  <si>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</si>
  <si>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</si>
  <si>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</si>
  <si>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</si>
  <si>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</si>
  <si>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</si>
  <si>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</si>
  <si>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</si>
  <si>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</si>
  <si>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</si>
  <si>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</si>
  <si>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</si>
  <si>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</si>
  <si>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</si>
  <si>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</si>
  <si>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</si>
  <si>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</si>
  <si>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</si>
  <si>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</si>
  <si>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</si>
  <si>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</si>
  <si>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</si>
  <si>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</si>
  <si>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</si>
  <si>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</si>
  <si>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</si>
  <si>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</si>
  <si>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</si>
  <si>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</si>
  <si>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</si>
  <si>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</si>
  <si>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</si>
  <si>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</si>
  <si>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</si>
  <si>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</si>
  <si>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</si>
  <si>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</si>
  <si>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</si>
  <si>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</si>
  <si>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</si>
  <si>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</si>
  <si>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</si>
  <si>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</si>
  <si>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</si>
  <si>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</si>
  <si>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</si>
  <si>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</si>
  <si>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</si>
  <si>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</si>
  <si>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</si>
  <si>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</si>
  <si>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</si>
  <si>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</si>
  <si>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</si>
  <si>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</si>
  <si>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</si>
  <si>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</si>
  <si>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</si>
  <si>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</si>
  <si>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</si>
  <si>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</si>
  <si>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</si>
  <si>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</si>
  <si>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</si>
  <si>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</si>
  <si>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</si>
  <si>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</si>
  <si>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</si>
  <si>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</si>
  <si>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</si>
  <si>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</si>
  <si>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</si>
  <si>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</si>
  <si>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</si>
  <si>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</si>
  <si>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</si>
  <si>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</si>
  <si>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</si>
  <si>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</si>
  <si>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</si>
  <si>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</si>
  <si>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</si>
  <si>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</si>
  <si>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</si>
  <si>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</si>
  <si>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</si>
  <si>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</si>
  <si>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</si>
  <si>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</si>
  <si>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</si>
  <si>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</si>
  <si>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</si>
  <si>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</si>
  <si>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</si>
  <si>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</si>
  <si>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</si>
  <si>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</si>
  <si>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</si>
  <si>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</si>
  <si>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</si>
  <si>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</si>
  <si>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</si>
  <si>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</si>
  <si>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</si>
  <si>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</si>
  <si>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</si>
  <si>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</si>
  <si>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</si>
  <si>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</si>
  <si>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</si>
  <si>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</si>
  <si>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</si>
  <si>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</si>
  <si>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</si>
  <si>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</si>
  <si>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</si>
  <si>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</si>
  <si>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</si>
  <si>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</si>
  <si>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</si>
  <si>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</si>
  <si>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</si>
  <si>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</si>
  <si>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</si>
  <si>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</si>
  <si>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</si>
  <si>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</si>
  <si>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</si>
  <si>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</si>
  <si>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</si>
  <si>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</si>
  <si>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</si>
  <si>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</si>
  <si>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</si>
  <si>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</si>
  <si>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</si>
  <si>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</si>
  <si>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</si>
  <si>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</si>
  <si>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</si>
  <si>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</si>
  <si>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</si>
  <si>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</si>
  <si>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</si>
  <si>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</si>
  <si>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</si>
  <si>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</si>
  <si>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</si>
  <si>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</si>
  <si>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</si>
  <si>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</si>
  <si>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</si>
  <si>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</si>
  <si>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</si>
  <si>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</si>
  <si>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</si>
  <si>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</si>
  <si>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</si>
  <si>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</si>
  <si>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</si>
  <si>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</si>
  <si>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</si>
  <si>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</si>
  <si>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</si>
  <si>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</si>
  <si>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</si>
  <si>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</si>
  <si>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</si>
  <si>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</si>
  <si>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</si>
  <si>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</si>
  <si>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</si>
  <si>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</si>
  <si>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</si>
  <si>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</si>
  <si>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</si>
  <si>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</si>
  <si>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</si>
  <si>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</si>
  <si>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</si>
  <si>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</si>
  <si>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</si>
  <si>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</si>
  <si>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</si>
  <si>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</si>
  <si>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</si>
  <si>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</si>
  <si>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</si>
  <si>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</si>
  <si>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</si>
  <si>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</si>
  <si>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</si>
  <si>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</si>
  <si>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</si>
  <si>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</si>
  <si>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</si>
  <si>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</si>
  <si>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</si>
  <si>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</si>
  <si>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</si>
  <si>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</si>
  <si>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</si>
  <si>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</si>
  <si>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</si>
  <si>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</si>
  <si>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</si>
  <si>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</si>
  <si>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</si>
  <si>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</si>
  <si>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</si>
  <si>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</si>
  <si>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</si>
  <si>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</si>
  <si>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</si>
  <si>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</si>
  <si>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</si>
  <si>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</si>
  <si>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</si>
  <si>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</si>
  <si>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</si>
  <si>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</si>
  <si>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</si>
  <si>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</si>
  <si>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</si>
  <si>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</si>
  <si>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</si>
  <si>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</si>
  <si>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</si>
  <si>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</si>
  <si>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</si>
  <si>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</si>
  <si>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</si>
  <si>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</si>
  <si>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</si>
  <si>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</si>
  <si>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</si>
  <si>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</si>
  <si>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</si>
  <si>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</si>
  <si>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</si>
  <si>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</si>
  <si>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</si>
  <si>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</si>
  <si>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</si>
  <si>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</si>
  <si>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</si>
  <si>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</si>
  <si>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</si>
  <si>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</si>
  <si>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</si>
  <si>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</si>
  <si>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</si>
  <si>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</si>
  <si>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</si>
  <si>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</si>
  <si>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</si>
  <si>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</si>
  <si>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</si>
  <si>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</si>
  <si>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</si>
  <si>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</si>
  <si>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</si>
  <si>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</si>
  <si>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</si>
  <si>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</si>
  <si>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</si>
  <si>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</si>
  <si>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</si>
  <si>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</si>
  <si>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</si>
  <si>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</si>
  <si>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</si>
  <si>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</si>
  <si>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</si>
  <si>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</si>
  <si>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</si>
  <si>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</si>
  <si>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</si>
  <si>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</si>
  <si>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</si>
  <si>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</si>
  <si>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</si>
  <si>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</si>
  <si>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</si>
  <si>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</si>
  <si>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</si>
  <si>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</si>
  <si>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</si>
  <si>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</si>
  <si>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</si>
  <si>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</si>
  <si>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</si>
  <si>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</si>
  <si>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</si>
  <si>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</si>
  <si>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</si>
  <si>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</si>
  <si>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</si>
  <si>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</si>
  <si>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</si>
  <si>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</si>
  <si>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</si>
  <si>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</si>
  <si>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</si>
  <si>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</si>
  <si>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</si>
  <si>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</si>
  <si>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</si>
  <si>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</si>
  <si>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</si>
  <si>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</si>
  <si>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</si>
  <si>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</si>
  <si>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</si>
  <si>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</si>
  <si>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</si>
  <si>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</si>
  <si>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</si>
  <si>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</si>
  <si>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</si>
  <si>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</si>
  <si>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</si>
  <si>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</si>
  <si>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</si>
  <si>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</si>
  <si>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</si>
  <si>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</si>
  <si>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</si>
  <si>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</si>
  <si>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</si>
  <si>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</si>
  <si>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</si>
  <si>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</si>
  <si>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</si>
  <si>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</si>
  <si>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</si>
  <si>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</si>
  <si>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</si>
  <si>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</si>
  <si>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</si>
  <si>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</si>
  <si>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</si>
  <si>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</si>
  <si>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</si>
  <si>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</si>
  <si>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</si>
  <si>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</si>
  <si>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</si>
  <si>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</si>
  <si>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</si>
  <si>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</si>
  <si>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</si>
  <si>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</si>
  <si>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</si>
  <si>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</si>
  <si>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</si>
  <si>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</si>
  <si>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</si>
  <si>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</si>
  <si>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</si>
  <si>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</si>
  <si>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</si>
  <si>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</si>
  <si>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</si>
  <si>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</si>
  <si>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</si>
  <si>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</si>
  <si>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</si>
  <si>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</si>
  <si>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</si>
  <si>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</si>
  <si>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</si>
  <si>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</si>
  <si>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</si>
  <si>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</si>
  <si>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</si>
  <si>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</si>
  <si>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</si>
  <si>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</si>
  <si>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</si>
  <si>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</si>
  <si>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</si>
  <si>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</si>
  <si>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</si>
  <si>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</si>
  <si>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</si>
  <si>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</si>
  <si>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</si>
  <si>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</si>
  <si>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</si>
  <si>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</si>
  <si>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</si>
  <si>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</si>
  <si>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</si>
  <si>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</si>
  <si>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</si>
  <si>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</si>
  <si>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</si>
  <si>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</si>
  <si>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</si>
  <si>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</si>
  <si>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</si>
  <si>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</si>
  <si>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</si>
  <si>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</si>
  <si>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</si>
  <si>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</si>
  <si>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</si>
  <si>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</si>
  <si>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</si>
  <si>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</si>
  <si>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</si>
  <si>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</si>
  <si>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</si>
  <si>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</si>
  <si>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</si>
  <si>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</si>
  <si>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</si>
  <si>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</si>
  <si>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</si>
  <si>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</si>
  <si>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</si>
  <si>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</si>
  <si>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</si>
  <si>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</si>
  <si>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</si>
  <si>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</si>
  <si>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</si>
  <si>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</si>
  <si>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</si>
  <si>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</si>
  <si>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</si>
  <si>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</si>
  <si>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</si>
  <si>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</si>
  <si>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</si>
  <si>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</si>
  <si>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</si>
  <si>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</si>
  <si>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</si>
  <si>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</si>
  <si>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</si>
  <si>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</si>
  <si>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</si>
  <si>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</si>
  <si>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</si>
  <si>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</si>
  <si>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</si>
  <si>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</si>
  <si>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</si>
  <si>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</si>
  <si>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</si>
  <si>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</si>
  <si>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</si>
  <si>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</si>
  <si>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</si>
  <si>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</si>
  <si>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</si>
  <si>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</si>
  <si>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</si>
  <si>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</si>
  <si>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</si>
  <si>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</si>
  <si>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</si>
  <si>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</si>
  <si>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</si>
  <si>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</si>
  <si>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</si>
  <si>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</si>
  <si>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</si>
  <si>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</si>
  <si>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</si>
  <si>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</si>
  <si>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</si>
  <si>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</si>
  <si>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</si>
  <si>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</si>
  <si>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</si>
  <si>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</si>
  <si>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</si>
  <si>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</si>
  <si>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</si>
  <si>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</si>
  <si>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</si>
  <si>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</si>
  <si>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</si>
  <si>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</si>
  <si>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</si>
  <si>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</si>
  <si>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</si>
  <si>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</si>
  <si>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</si>
  <si>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</si>
  <si>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</si>
  <si>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</si>
  <si>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</si>
  <si>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</si>
  <si>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</si>
  <si>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</si>
  <si>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</si>
  <si>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</si>
  <si>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</si>
  <si>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</si>
  <si>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</si>
  <si>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</si>
  <si>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</si>
  <si>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</si>
  <si>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</si>
  <si>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</si>
  <si>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</si>
  <si>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</si>
  <si>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</si>
  <si>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</si>
  <si>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</si>
  <si>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</si>
  <si>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</si>
  <si>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</si>
  <si>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</si>
  <si>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</si>
  <si>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</si>
  <si>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</si>
  <si>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</si>
  <si>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</si>
  <si>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</si>
  <si>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</si>
  <si>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</si>
  <si>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</si>
  <si>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</si>
  <si>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</si>
  <si>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</si>
  <si>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</si>
  <si>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</si>
  <si>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</si>
  <si>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</si>
  <si>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</si>
  <si>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</si>
  <si>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</si>
  <si>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</si>
  <si>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</si>
  <si>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</si>
  <si>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</si>
  <si>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</si>
  <si>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</si>
  <si>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</si>
  <si>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</si>
  <si>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</si>
  <si>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</si>
  <si>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</si>
  <si>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</si>
  <si>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</si>
  <si>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</si>
  <si>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</si>
  <si>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</si>
  <si>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</si>
  <si>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</si>
  <si>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</si>
  <si>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</si>
  <si>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</si>
  <si>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</si>
  <si>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</si>
  <si>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</si>
  <si>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</si>
  <si>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</si>
  <si>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</si>
  <si>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</si>
  <si>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</si>
  <si>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</si>
  <si>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</si>
  <si>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</si>
  <si>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</si>
  <si>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</si>
  <si>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</si>
  <si>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</si>
  <si>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</si>
  <si>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</si>
  <si>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</si>
  <si>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</si>
  <si>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</si>
  <si>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</si>
  <si>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</si>
  <si>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</si>
  <si>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</si>
  <si>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</si>
  <si>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</si>
  <si>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</si>
  <si>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</si>
  <si>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</si>
  <si>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</si>
  <si>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</si>
  <si>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</si>
  <si>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</si>
  <si>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</si>
  <si>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</si>
  <si>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</si>
  <si>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</si>
  <si>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</si>
  <si>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</si>
  <si>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</si>
  <si>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</si>
  <si>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</si>
  <si>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</si>
  <si>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</si>
  <si>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</si>
  <si>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</si>
  <si>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</si>
  <si>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</si>
  <si>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</si>
  <si>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</si>
  <si>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</si>
  <si>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</si>
  <si>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</si>
  <si>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</si>
  <si>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</si>
  <si>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</si>
  <si>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</si>
  <si>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</si>
  <si>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</si>
  <si>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</si>
  <si>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</si>
  <si>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</si>
  <si>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</si>
  <si>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</si>
  <si>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</si>
  <si>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</si>
  <si>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</si>
  <si>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</si>
  <si>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</si>
  <si>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</si>
  <si>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</si>
  <si>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</si>
  <si>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</si>
  <si>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</si>
  <si>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</si>
  <si>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</si>
  <si>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</si>
  <si>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</si>
  <si>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</si>
  <si>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</si>
  <si>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</si>
  <si>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</si>
  <si>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</si>
  <si>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</si>
  <si>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</si>
  <si>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</si>
  <si>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</si>
  <si>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</si>
  <si>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</si>
  <si>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</si>
  <si>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</si>
  <si>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</si>
  <si>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</si>
  <si>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</si>
  <si>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</si>
  <si>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</si>
  <si>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</si>
  <si>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</si>
  <si>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</si>
  <si>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</si>
  <si>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</si>
  <si>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</si>
  <si>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</si>
  <si>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</si>
  <si>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</si>
  <si>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</si>
  <si>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</si>
  <si>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</si>
  <si>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</si>
  <si>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</si>
  <si>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</si>
  <si>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</si>
  <si>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</si>
  <si>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</si>
  <si>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</si>
  <si>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</si>
  <si>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</si>
  <si>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</si>
  <si>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</si>
  <si>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</si>
  <si>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</si>
  <si>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</si>
  <si>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</si>
  <si>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</si>
  <si>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</si>
  <si>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</si>
  <si>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</si>
  <si>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</si>
  <si>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</si>
  <si>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</si>
  <si>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</si>
  <si>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</si>
  <si>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</si>
  <si>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</si>
  <si>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</si>
  <si>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</si>
  <si>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</si>
  <si>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</si>
  <si>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</si>
  <si>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</si>
  <si>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</si>
  <si>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</si>
  <si>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</si>
  <si>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</si>
  <si>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</si>
  <si>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</si>
  <si>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</si>
  <si>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</si>
  <si>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</si>
  <si>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</si>
  <si>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</si>
  <si>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</si>
  <si>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</si>
  <si>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</si>
  <si>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</si>
  <si>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</si>
  <si>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</si>
  <si>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</si>
  <si>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</si>
  <si>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</si>
  <si>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</si>
  <si>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</si>
  <si>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</si>
  <si>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</si>
  <si>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</si>
  <si>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</si>
  <si>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</si>
  <si>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</si>
  <si>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</si>
  <si>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</si>
  <si>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</si>
  <si>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</si>
  <si>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</si>
  <si>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</si>
  <si>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</si>
  <si>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</si>
  <si>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</si>
  <si>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</si>
  <si>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</si>
  <si>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</si>
  <si>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</si>
  <si>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</si>
  <si>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</si>
  <si>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</si>
  <si>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</si>
  <si>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</si>
  <si>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</si>
  <si>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</si>
  <si>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</si>
  <si>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</si>
  <si>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</si>
  <si>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</si>
  <si>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</si>
  <si>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</si>
  <si>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</si>
  <si>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</si>
  <si>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</si>
  <si>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</si>
  <si>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</si>
  <si>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</si>
  <si>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</si>
  <si>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</si>
  <si>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</si>
  <si>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</si>
  <si>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</si>
  <si>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</si>
  <si>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</si>
  <si>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</si>
  <si>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</si>
  <si>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</si>
  <si>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</si>
  <si>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</si>
  <si>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</si>
  <si>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</si>
  <si>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</si>
  <si>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</si>
  <si>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</si>
  <si>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</si>
  <si>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</si>
  <si>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</si>
  <si>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</si>
  <si>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</si>
  <si>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</si>
  <si>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</si>
  <si>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</si>
  <si>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</si>
  <si>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</si>
  <si>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</si>
  <si>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</si>
  <si>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</si>
  <si>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</si>
  <si>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</si>
  <si>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</si>
  <si>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</si>
  <si>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</si>
  <si>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</si>
  <si>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</si>
  <si>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</si>
  <si>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</si>
  <si>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</si>
  <si>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</si>
  <si>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</si>
  <si>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</si>
  <si>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</si>
  <si>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</si>
  <si>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</si>
  <si>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</si>
  <si>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</si>
  <si>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</si>
  <si>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</si>
  <si>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</si>
  <si>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</si>
  <si>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</si>
  <si>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</si>
  <si>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</si>
  <si>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</si>
  <si>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</si>
  <si>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</si>
  <si>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</si>
  <si>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</si>
  <si>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</si>
  <si>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</si>
  <si>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</si>
  <si>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</si>
  <si>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</si>
  <si>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</si>
  <si>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</si>
  <si>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</si>
  <si>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</si>
  <si>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</si>
  <si>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</si>
  <si>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</si>
  <si>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</si>
  <si>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</si>
  <si>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</si>
  <si>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</si>
  <si>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</si>
  <si>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</si>
  <si>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</si>
  <si>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</si>
  <si>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</si>
  <si>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</si>
  <si>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</si>
  <si>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</si>
  <si>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</si>
  <si>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</si>
  <si>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</si>
  <si>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</si>
  <si>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</si>
  <si>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</si>
  <si>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</si>
  <si>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</si>
  <si>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</si>
  <si>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</si>
  <si>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</si>
  <si>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</si>
  <si>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</si>
  <si>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</si>
  <si>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</si>
  <si>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</si>
  <si>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</si>
  <si>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</si>
  <si>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</si>
  <si>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</si>
  <si>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</si>
  <si>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</si>
  <si>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</si>
  <si>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</si>
  <si>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</si>
  <si>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</si>
  <si>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</si>
  <si>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</si>
  <si>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</si>
  <si>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</si>
  <si>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</si>
  <si>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</si>
  <si>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</si>
  <si>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</si>
  <si>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</si>
  <si>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</si>
  <si>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</si>
  <si>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</si>
  <si>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</si>
  <si>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</si>
  <si>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</si>
  <si>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</si>
  <si>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</si>
  <si>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</si>
  <si>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</si>
  <si>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</si>
  <si>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</si>
  <si>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</si>
  <si>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</si>
  <si>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</si>
  <si>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</si>
  <si>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</si>
  <si>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</si>
  <si>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</si>
  <si>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</si>
  <si>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</si>
  <si>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</si>
  <si>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</si>
  <si>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</si>
  <si>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</si>
  <si>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</si>
  <si>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</si>
  <si>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</si>
  <si>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</si>
  <si>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</si>
  <si>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</si>
  <si>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</si>
  <si>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</si>
  <si>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</si>
  <si>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</si>
  <si>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</si>
  <si>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</si>
  <si>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</si>
  <si>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</si>
  <si>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</si>
  <si>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</si>
  <si>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</si>
  <si>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</si>
  <si>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</si>
  <si>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</si>
  <si>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</si>
  <si>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</si>
  <si>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</si>
  <si>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</si>
  <si>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</si>
  <si>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</si>
  <si>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</si>
  <si>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</si>
  <si>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</si>
  <si>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</si>
  <si>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</si>
  <si>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</si>
  <si>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</si>
  <si>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</si>
  <si>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</si>
  <si>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</si>
  <si>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</si>
  <si>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</si>
  <si>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</si>
  <si>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</si>
  <si>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</si>
  <si>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</si>
  <si>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</si>
  <si>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</si>
  <si>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</si>
  <si>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</si>
  <si>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</si>
  <si>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</si>
  <si>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</si>
  <si>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</si>
  <si>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</si>
  <si>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</si>
  <si>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</si>
  <si>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</si>
  <si>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</si>
  <si>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</si>
  <si>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</si>
  <si>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</si>
  <si>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</si>
  <si>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</si>
  <si>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</si>
  <si>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</si>
  <si>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</si>
  <si>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</si>
  <si>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</si>
  <si>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</si>
  <si>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</si>
  <si>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</si>
  <si>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</si>
  <si>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</si>
  <si>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</si>
  <si>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</si>
  <si>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</si>
  <si>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</si>
  <si>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</si>
  <si>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</si>
  <si>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</si>
  <si>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</si>
  <si>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</si>
  <si>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</si>
  <si>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</si>
  <si>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</si>
  <si>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</si>
  <si>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</si>
  <si>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</si>
  <si>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</si>
  <si>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</si>
  <si>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</si>
  <si>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</si>
  <si>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</si>
  <si>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</si>
  <si>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</si>
  <si>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</si>
  <si>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</si>
  <si>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</si>
  <si>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</si>
  <si>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</si>
  <si>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</si>
  <si>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</si>
  <si>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</si>
  <si>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</si>
  <si>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</si>
  <si>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</si>
  <si>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</si>
  <si>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</si>
  <si>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</si>
  <si>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</si>
  <si>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</si>
  <si>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</si>
  <si>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</si>
  <si>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</si>
  <si>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</si>
  <si>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</si>
  <si>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</si>
  <si>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</si>
  <si>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</si>
  <si>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</si>
  <si>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</si>
  <si>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</si>
  <si>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</si>
  <si>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</si>
  <si>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</si>
  <si>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</si>
  <si>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</si>
  <si>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</si>
  <si>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</si>
  <si>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</si>
  <si>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</si>
  <si>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</si>
  <si>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</si>
  <si>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</si>
  <si>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</si>
  <si>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</si>
  <si>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</si>
  <si>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</si>
  <si>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</si>
  <si>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</si>
  <si>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</si>
  <si>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</si>
  <si>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</si>
  <si>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</si>
  <si>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</si>
  <si>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</si>
  <si>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</si>
  <si>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</si>
  <si>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</si>
  <si>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</si>
  <si>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</si>
  <si>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</si>
  <si>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</si>
  <si>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</si>
  <si>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</si>
  <si>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</si>
  <si>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</si>
  <si>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</si>
  <si>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</si>
  <si>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</si>
  <si>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</si>
  <si>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</si>
  <si>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</si>
  <si>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</si>
  <si>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</si>
  <si>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</si>
  <si>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</si>
  <si>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</si>
  <si>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</si>
  <si>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</si>
  <si>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</si>
  <si>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</si>
  <si>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</si>
  <si>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</si>
  <si>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</si>
  <si>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</si>
  <si>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</si>
  <si>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</si>
  <si>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</si>
  <si>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</si>
  <si>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</si>
  <si>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</si>
  <si>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</si>
  <si>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</si>
  <si>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</si>
  <si>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</si>
  <si>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</si>
  <si>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</si>
  <si>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</si>
  <si>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</si>
  <si>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</si>
  <si>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</si>
  <si>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</si>
  <si>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</si>
  <si>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</si>
  <si>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</si>
  <si>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</si>
  <si>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</si>
  <si>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</si>
  <si>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</si>
  <si>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</si>
  <si>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</si>
  <si>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</si>
  <si>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</si>
  <si>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</si>
  <si>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</si>
  <si>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</si>
  <si>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</si>
  <si>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</si>
  <si>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</si>
  <si>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</si>
  <si>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</si>
  <si>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</si>
  <si>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</si>
  <si>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</si>
  <si>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</si>
  <si>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</si>
  <si>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</si>
  <si>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</si>
  <si>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</si>
  <si>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</si>
  <si>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</si>
  <si>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</si>
  <si>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</si>
  <si>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</si>
  <si>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</si>
  <si>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</si>
  <si>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</si>
  <si>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</si>
  <si>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</si>
  <si>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</si>
  <si>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</si>
  <si>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</si>
  <si>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</si>
  <si>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</si>
  <si>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</si>
  <si>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</si>
  <si>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</si>
  <si>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</si>
  <si>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</si>
  <si>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</si>
  <si>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</si>
  <si>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</si>
  <si>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</si>
  <si>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</si>
  <si>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</si>
  <si>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</si>
  <si>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</si>
  <si>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</si>
  <si>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</si>
  <si>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</si>
  <si>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</si>
  <si>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</si>
  <si>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</si>
  <si>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</si>
  <si>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</si>
  <si>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</si>
  <si>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</si>
  <si>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</si>
  <si>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</si>
  <si>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</si>
  <si>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</si>
  <si>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</si>
  <si>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</si>
  <si>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</si>
  <si>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</si>
  <si>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</si>
  <si>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</si>
  <si>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</si>
  <si>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</si>
  <si>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</si>
  <si>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</si>
  <si>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</si>
  <si>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</si>
  <si>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</si>
  <si>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</si>
  <si>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</si>
  <si>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</si>
  <si>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</si>
  <si>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</si>
  <si>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</si>
  <si>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</si>
  <si>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</si>
  <si>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</si>
  <si>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</si>
  <si>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</si>
  <si>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</si>
  <si>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</si>
  <si>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</si>
  <si>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</si>
  <si>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</si>
  <si>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</si>
  <si>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</si>
  <si>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</si>
  <si>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</si>
  <si>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</si>
  <si>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</si>
  <si>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</si>
  <si>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</si>
  <si>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</si>
  <si>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</si>
  <si>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</si>
  <si>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</si>
  <si>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</si>
  <si>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</si>
  <si>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</si>
  <si>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</si>
  <si>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</si>
  <si>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</si>
  <si>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</si>
  <si>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</si>
  <si>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</si>
  <si>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</si>
  <si>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</si>
  <si>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</si>
  <si>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</si>
  <si>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</si>
  <si>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</si>
  <si>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</si>
  <si>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</si>
  <si>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</si>
  <si>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</si>
  <si>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</si>
  <si>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</si>
  <si>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</si>
  <si>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</si>
  <si>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</si>
  <si>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</si>
  <si>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</si>
  <si>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</si>
  <si>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</si>
  <si>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</si>
  <si>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</si>
  <si>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</si>
  <si>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</si>
  <si>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</si>
  <si>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</si>
  <si>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</si>
  <si>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</si>
  <si>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</si>
  <si>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</si>
  <si>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</si>
  <si>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</si>
  <si>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</si>
  <si>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</si>
  <si>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</si>
  <si>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</si>
  <si>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</si>
  <si>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</si>
  <si>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</si>
  <si>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</si>
  <si>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</si>
  <si>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</si>
  <si>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</si>
  <si>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</si>
  <si>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</si>
  <si>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</si>
  <si>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</si>
  <si>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</si>
  <si>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</si>
  <si>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</si>
  <si>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</si>
  <si>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</si>
  <si>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</si>
  <si>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</si>
  <si>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</si>
  <si>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</si>
  <si>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</si>
  <si>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</si>
  <si>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</si>
  <si>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</si>
  <si>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</si>
  <si>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</si>
  <si>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</si>
  <si>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</si>
  <si>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</si>
  <si>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</si>
  <si>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</si>
  <si>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</si>
  <si>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</si>
  <si>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</si>
  <si>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</si>
  <si>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</si>
  <si>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</si>
  <si>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</si>
  <si>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</si>
  <si>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</si>
  <si>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</si>
  <si>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</si>
  <si>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</si>
  <si>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</si>
  <si>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</si>
  <si>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</si>
  <si>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</si>
  <si>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</si>
  <si>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</si>
  <si>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</si>
  <si>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</si>
  <si>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</si>
  <si>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</si>
  <si>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</si>
  <si>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</si>
  <si>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</si>
  <si>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</si>
  <si>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</si>
  <si>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</si>
  <si>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</si>
  <si>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</si>
  <si>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</si>
  <si>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</si>
  <si>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</si>
  <si>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</si>
  <si>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</si>
  <si>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</si>
  <si>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</si>
  <si>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</si>
  <si>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</si>
  <si>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</si>
  <si>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</si>
  <si>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</si>
  <si>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</si>
  <si>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</si>
  <si>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</si>
  <si>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</si>
  <si>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</si>
  <si>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</si>
  <si>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</si>
  <si>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</si>
  <si>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</si>
  <si>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</si>
  <si>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</si>
  <si>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</si>
  <si>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</si>
  <si>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</si>
  <si>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</si>
  <si>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</si>
  <si>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</si>
  <si>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</si>
  <si>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</si>
  <si>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</si>
  <si>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</si>
  <si>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</si>
  <si>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</si>
  <si>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</si>
  <si>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</si>
  <si>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</si>
  <si>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</si>
  <si>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</si>
  <si>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</si>
  <si>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</si>
  <si>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</si>
  <si>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</si>
  <si>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</si>
  <si>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</si>
  <si>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</si>
  <si>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</si>
  <si>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</si>
  <si>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</si>
  <si>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</si>
  <si>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</si>
  <si>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</si>
  <si>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</si>
  <si>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</si>
  <si>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</si>
  <si>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</si>
  <si>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</si>
  <si>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</si>
  <si>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</si>
  <si>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</si>
  <si>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</si>
  <si>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</si>
  <si>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</si>
  <si>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</si>
  <si>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</si>
  <si>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</si>
  <si>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</si>
  <si>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</si>
  <si>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</si>
  <si>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</si>
  <si>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</si>
  <si>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</si>
  <si>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</si>
  <si>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</si>
  <si>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</si>
  <si>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</si>
  <si>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</si>
  <si>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</si>
  <si>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</si>
  <si>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</si>
  <si>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</si>
  <si>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</si>
  <si>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</si>
  <si>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</si>
  <si>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</si>
  <si>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</si>
  <si>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</si>
  <si>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</si>
  <si>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</si>
  <si>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</si>
  <si>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</si>
  <si>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</si>
  <si>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</si>
  <si>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</si>
  <si>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</si>
  <si>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</si>
  <si>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</si>
  <si>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</si>
  <si>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</si>
  <si>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</si>
  <si>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</si>
  <si>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</si>
  <si>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</si>
  <si>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</si>
  <si>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</si>
  <si>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</si>
  <si>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</si>
  <si>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</si>
  <si>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</si>
  <si>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</si>
  <si>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</si>
  <si>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</si>
  <si>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</si>
  <si>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</si>
  <si>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</si>
  <si>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</si>
  <si>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</si>
  <si>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</si>
  <si>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</si>
  <si>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</si>
  <si>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</si>
  <si>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</si>
  <si>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</si>
  <si>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</si>
  <si>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</si>
  <si>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</si>
  <si>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</si>
  <si>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</si>
  <si>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</si>
  <si>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</si>
  <si>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</si>
  <si>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</si>
  <si>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</si>
  <si>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</si>
  <si>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</si>
  <si>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</si>
  <si>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</si>
  <si>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</si>
  <si>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</si>
  <si>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</si>
  <si>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</si>
  <si>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</si>
  <si>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</si>
  <si>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</si>
  <si>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</si>
  <si>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</si>
  <si>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</si>
  <si>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</si>
  <si>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</si>
  <si>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</si>
  <si>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</si>
  <si>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</si>
  <si>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</si>
  <si>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</si>
  <si>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</si>
  <si>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</si>
  <si>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</si>
  <si>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</si>
  <si>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</si>
  <si>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</si>
  <si>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</si>
  <si>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</si>
  <si>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</si>
  <si>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</si>
  <si>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</si>
  <si>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</si>
  <si>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</si>
  <si>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</si>
  <si>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</si>
  <si>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</si>
  <si>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</si>
  <si>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</si>
  <si>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</si>
  <si>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</si>
  <si>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</si>
  <si>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</si>
  <si>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</si>
  <si>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</si>
  <si>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</si>
  <si>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</si>
  <si>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</si>
  <si>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</si>
  <si>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</si>
  <si>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</si>
  <si>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</si>
  <si>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</si>
  <si>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</si>
  <si>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</si>
  <si>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</si>
  <si>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</si>
  <si>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</si>
  <si>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</si>
  <si>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</si>
  <si>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</si>
  <si>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</si>
  <si>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</si>
  <si>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</si>
  <si>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</si>
  <si>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</si>
  <si>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</si>
  <si>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</si>
  <si>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</si>
  <si>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</si>
  <si>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</si>
  <si>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</si>
  <si>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</si>
  <si>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</si>
  <si>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</si>
  <si>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</si>
  <si>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</si>
  <si>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8"/>
  </si>
  <si>
    <t>愛知県</t>
    <rPh sb="0" eb="3">
      <t>アイチケン</t>
    </rPh>
    <phoneticPr fontId="6"/>
  </si>
  <si>
    <t>(オ)令和６年２・３月分の処遇改善臨時特例交付金の総額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</si>
  <si>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r>
      <t>改善後の賃金要件</t>
    </r>
    <r>
      <rPr>
        <sz val="9"/>
        <color theme="1"/>
        <rFont val="ＭＳ Ｐゴシック"/>
        <family val="3"/>
        <charset val="128"/>
      </rPr>
      <t>（月平均8万円以上又は年額440万円以上）［人］</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</si>
</sst>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9" fontId="0" fillId="0" borderId="1" xfId="0" applyNumberFormat="1" applyBorder="1">
      <alignment vertical="center"/>
    </xf>
    <xf numFmtId="176" fontId="22" fillId="31" borderId="2"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176" fontId="22"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2"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315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0458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95728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87574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1854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1854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Y43" sqref="Y43"/>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1998</v>
      </c>
      <c r="AC1" s="87" t="s">
        <v>24</v>
      </c>
    </row>
    <row r="2" spans="1:29" ht="11.25" customHeight="1">
      <c r="A2" s="334"/>
    </row>
    <row r="3" spans="1:29" s="335" customFormat="1" ht="24" customHeight="1">
      <c r="A3" s="553" t="s">
        <v>83</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4" t="s">
        <v>84</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5" t="s">
        <v>2090</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2297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1997</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8" t="s">
        <v>2298</v>
      </c>
      <c r="D32" s="579"/>
      <c r="E32" s="579"/>
      <c r="F32" s="579"/>
      <c r="G32" s="579"/>
      <c r="H32" s="579"/>
      <c r="I32" s="579"/>
      <c r="J32" s="579"/>
      <c r="K32" s="579"/>
      <c r="L32" s="58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1"/>
      <c r="N36" s="582"/>
      <c r="O36" s="582"/>
      <c r="P36" s="582"/>
      <c r="Q36" s="582"/>
      <c r="R36" s="582"/>
      <c r="S36" s="582"/>
      <c r="T36" s="582"/>
      <c r="U36" s="582"/>
      <c r="V36" s="582"/>
      <c r="W36" s="583"/>
      <c r="X36" s="584"/>
      <c r="Y36" s="337"/>
      <c r="Z36" s="337"/>
      <c r="AA36" s="337"/>
    </row>
    <row r="37" spans="1:29" ht="20.100000000000001" customHeight="1" thickBot="1">
      <c r="A37" s="337"/>
      <c r="B37" s="343"/>
      <c r="C37" s="554" t="s">
        <v>25</v>
      </c>
      <c r="D37" s="554"/>
      <c r="E37" s="554"/>
      <c r="F37" s="554"/>
      <c r="G37" s="554"/>
      <c r="H37" s="554"/>
      <c r="I37" s="554"/>
      <c r="J37" s="554"/>
      <c r="K37" s="554"/>
      <c r="L37" s="555"/>
      <c r="M37" s="569"/>
      <c r="N37" s="570"/>
      <c r="O37" s="570"/>
      <c r="P37" s="570"/>
      <c r="Q37" s="570"/>
      <c r="R37" s="570"/>
      <c r="S37" s="570"/>
      <c r="T37" s="570"/>
      <c r="U37" s="564"/>
      <c r="V37" s="564"/>
      <c r="W37" s="565"/>
      <c r="X37" s="566"/>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c r="Q38" s="2"/>
      <c r="R38" s="2"/>
      <c r="S38" s="2"/>
      <c r="T38" s="3"/>
      <c r="U38" s="345"/>
      <c r="V38" s="346"/>
      <c r="W38" s="346"/>
      <c r="X38" s="346"/>
      <c r="Y38" s="337"/>
      <c r="Z38" s="337"/>
      <c r="AA38" s="337"/>
      <c r="AC38" s="87" t="str">
        <f>CONCATENATE(M38,N38,O38,P38,Q38,R38,S38,T38)</f>
        <v/>
      </c>
    </row>
    <row r="39" spans="1:29" ht="20.100000000000001" customHeight="1">
      <c r="A39" s="337"/>
      <c r="B39" s="347"/>
      <c r="C39" s="554" t="s">
        <v>29</v>
      </c>
      <c r="D39" s="554"/>
      <c r="E39" s="554"/>
      <c r="F39" s="554"/>
      <c r="G39" s="554"/>
      <c r="H39" s="554"/>
      <c r="I39" s="554"/>
      <c r="J39" s="554"/>
      <c r="K39" s="554"/>
      <c r="L39" s="555"/>
      <c r="M39" s="569"/>
      <c r="N39" s="570"/>
      <c r="O39" s="570"/>
      <c r="P39" s="570"/>
      <c r="Q39" s="570"/>
      <c r="R39" s="570"/>
      <c r="S39" s="570"/>
      <c r="T39" s="570"/>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69"/>
      <c r="N40" s="570"/>
      <c r="O40" s="570"/>
      <c r="P40" s="570"/>
      <c r="Q40" s="570"/>
      <c r="R40" s="570"/>
      <c r="S40" s="570"/>
      <c r="T40" s="570"/>
      <c r="U40" s="570"/>
      <c r="V40" s="570"/>
      <c r="W40" s="571"/>
      <c r="X40" s="572"/>
      <c r="Y40" s="337"/>
      <c r="Z40" s="337"/>
      <c r="AA40" s="337"/>
    </row>
    <row r="41" spans="1:29" ht="20.100000000000001" customHeight="1">
      <c r="A41" s="337"/>
      <c r="B41" s="342" t="s">
        <v>31</v>
      </c>
      <c r="C41" s="554" t="s">
        <v>32</v>
      </c>
      <c r="D41" s="554"/>
      <c r="E41" s="554"/>
      <c r="F41" s="554"/>
      <c r="G41" s="554"/>
      <c r="H41" s="554"/>
      <c r="I41" s="554"/>
      <c r="J41" s="554"/>
      <c r="K41" s="554"/>
      <c r="L41" s="555"/>
      <c r="M41" s="569"/>
      <c r="N41" s="570"/>
      <c r="O41" s="570"/>
      <c r="P41" s="570"/>
      <c r="Q41" s="570"/>
      <c r="R41" s="570"/>
      <c r="S41" s="570"/>
      <c r="T41" s="570"/>
      <c r="U41" s="570"/>
      <c r="V41" s="570"/>
      <c r="W41" s="571"/>
      <c r="X41" s="572"/>
      <c r="Y41" s="337"/>
      <c r="Z41" s="337"/>
      <c r="AA41" s="337"/>
    </row>
    <row r="42" spans="1:29" ht="20.100000000000001" customHeight="1">
      <c r="A42" s="337"/>
      <c r="B42" s="343"/>
      <c r="C42" s="554" t="s">
        <v>33</v>
      </c>
      <c r="D42" s="554"/>
      <c r="E42" s="554"/>
      <c r="F42" s="554"/>
      <c r="G42" s="554"/>
      <c r="H42" s="554"/>
      <c r="I42" s="554"/>
      <c r="J42" s="554"/>
      <c r="K42" s="554"/>
      <c r="L42" s="555"/>
      <c r="M42" s="563"/>
      <c r="N42" s="564"/>
      <c r="O42" s="564"/>
      <c r="P42" s="564"/>
      <c r="Q42" s="564"/>
      <c r="R42" s="564"/>
      <c r="S42" s="564"/>
      <c r="T42" s="564"/>
      <c r="U42" s="564"/>
      <c r="V42" s="564"/>
      <c r="W42" s="565"/>
      <c r="X42" s="566"/>
      <c r="Y42" s="337"/>
      <c r="Z42" s="337"/>
      <c r="AA42" s="337"/>
    </row>
    <row r="43" spans="1:29" ht="20.100000000000001" customHeight="1">
      <c r="A43" s="337"/>
      <c r="B43" s="567" t="s">
        <v>34</v>
      </c>
      <c r="C43" s="554" t="s">
        <v>35</v>
      </c>
      <c r="D43" s="554"/>
      <c r="E43" s="554"/>
      <c r="F43" s="554"/>
      <c r="G43" s="554"/>
      <c r="H43" s="554"/>
      <c r="I43" s="554"/>
      <c r="J43" s="554"/>
      <c r="K43" s="554"/>
      <c r="L43" s="555"/>
      <c r="M43" s="569"/>
      <c r="N43" s="570"/>
      <c r="O43" s="570"/>
      <c r="P43" s="570"/>
      <c r="Q43" s="570"/>
      <c r="R43" s="570"/>
      <c r="S43" s="570"/>
      <c r="T43" s="570"/>
      <c r="U43" s="570"/>
      <c r="V43" s="570"/>
      <c r="W43" s="571"/>
      <c r="X43" s="572"/>
      <c r="Y43" s="337"/>
      <c r="Z43" s="337"/>
      <c r="AA43" s="337"/>
    </row>
    <row r="44" spans="1:29" ht="20.100000000000001" customHeight="1">
      <c r="A44" s="337"/>
      <c r="B44" s="568"/>
      <c r="C44" s="573" t="s">
        <v>33</v>
      </c>
      <c r="D44" s="573"/>
      <c r="E44" s="573"/>
      <c r="F44" s="573"/>
      <c r="G44" s="573"/>
      <c r="H44" s="573"/>
      <c r="I44" s="573"/>
      <c r="J44" s="573"/>
      <c r="K44" s="573"/>
      <c r="L44" s="573"/>
      <c r="M44" s="569"/>
      <c r="N44" s="570"/>
      <c r="O44" s="570"/>
      <c r="P44" s="570"/>
      <c r="Q44" s="570"/>
      <c r="R44" s="570"/>
      <c r="S44" s="570"/>
      <c r="T44" s="570"/>
      <c r="U44" s="570"/>
      <c r="V44" s="570"/>
      <c r="W44" s="571"/>
      <c r="X44" s="572"/>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1167"/>
      <c r="N46" s="560"/>
      <c r="O46" s="560"/>
      <c r="P46" s="560"/>
      <c r="Q46" s="560"/>
      <c r="R46" s="560"/>
      <c r="S46" s="560"/>
      <c r="T46" s="560"/>
      <c r="U46" s="560"/>
      <c r="V46" s="560"/>
      <c r="W46" s="561"/>
      <c r="X46" s="562"/>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69</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2089</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row>
    <row r="51" spans="1:27" ht="28.5" customHeight="1">
      <c r="A51" s="337"/>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6"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7"/>
      <c r="Z52" s="349"/>
      <c r="AA52" s="349"/>
    </row>
    <row r="53" spans="1:27" ht="33.9" customHeight="1">
      <c r="A53" s="337"/>
      <c r="B53" s="353">
        <v>1</v>
      </c>
      <c r="C53" s="550"/>
      <c r="D53" s="551"/>
      <c r="E53" s="551"/>
      <c r="F53" s="551"/>
      <c r="G53" s="551"/>
      <c r="H53" s="551"/>
      <c r="I53" s="551"/>
      <c r="J53" s="551"/>
      <c r="K53" s="551"/>
      <c r="L53" s="552"/>
      <c r="M53" s="544" t="s">
        <v>2298</v>
      </c>
      <c r="N53" s="545"/>
      <c r="O53" s="545"/>
      <c r="P53" s="545"/>
      <c r="Q53" s="546"/>
      <c r="R53" s="527" t="s">
        <v>1133</v>
      </c>
      <c r="S53" s="528"/>
      <c r="T53" s="528"/>
      <c r="U53" s="528"/>
      <c r="V53" s="529"/>
      <c r="W53" s="75"/>
      <c r="X53" s="76"/>
      <c r="Y53" s="5"/>
      <c r="Z53" s="354"/>
      <c r="AA53" s="355"/>
    </row>
    <row r="54" spans="1:27" ht="33.9"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algorithmName="SHA-512" hashValue="HjYcKBrp0NNeGPGxXKnN+QJLcE01/cu+O05BabkiHPddFG8MfRGstwtStsppIbAyR8OAjxMqHaEtVjRmOm2ybg==" saltValue="QMTV5QBCvugZqcFivwGRkQ==" spinCount="100000"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5">
    <dataValidation type="textLength" operator="equal" allowBlank="1" showInputMessage="1" showErrorMessage="1" error="桁数が正しくありません。10桁の事業所番号を入力してください。" prompt="10桁の事業所番号を入力してください。" sqref="C54:L152" xr:uid="{64CB5DAE-65A5-4152-BED5-DC138790116F}">
      <formula1>10</formula1>
    </dataValidation>
    <dataValidation type="list" allowBlank="1" showInputMessage="1" showErrorMessage="1" sqref="W53:W152" xr:uid="{224BD630-20AE-4C46-BE2B-7FD277542267}">
      <formula1>INDIRECT(R53)</formula1>
    </dataValidation>
    <dataValidation type="textLength" imeMode="halfAlpha" operator="equal" allowBlank="1" showInputMessage="1" showErrorMessage="1" error="桁数が正しくありません。10桁の事業所番号を入力してください。" prompt="10桁の事業所番号を入力してください。" sqref="C53:L53" xr:uid="{3FEF9279-9DB3-4A3A-8033-E7D29BC99B31}">
      <formula1>10</formula1>
    </dataValidation>
    <dataValidation imeMode="fullKatakana" allowBlank="1" showInputMessage="1" showErrorMessage="1" sqref="M36:X36 M43:X43" xr:uid="{CADEEBDA-7272-40A6-A3DE-3F186453E141}"/>
    <dataValidation imeMode="halfAlpha" allowBlank="1" showInputMessage="1" showErrorMessage="1" sqref="M38:O38 Q38:T38 M45:X45 M46:X46" xr:uid="{1747B905-688C-4044-ABB8-EB5527439769}"/>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1" activeCellId="1" sqref="T171:X171 AA171:AI171"/>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0" t="s">
        <v>16</v>
      </c>
      <c r="AA1" s="780"/>
      <c r="AB1" s="780"/>
      <c r="AC1" s="780"/>
      <c r="AD1" s="780" t="str">
        <f>IF(基本情報入力シート!C32="","",基本情報入力シート!C32)</f>
        <v>愛知県</v>
      </c>
      <c r="AE1" s="780"/>
      <c r="AF1" s="780"/>
      <c r="AG1" s="780"/>
      <c r="AH1" s="780"/>
      <c r="AI1" s="780"/>
      <c r="AJ1" s="780"/>
      <c r="AK1" s="780"/>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9" t="s">
        <v>2151</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9" t="s">
        <v>23</v>
      </c>
      <c r="C6" s="800"/>
      <c r="D6" s="800"/>
      <c r="E6" s="800"/>
      <c r="F6" s="800"/>
      <c r="G6" s="800"/>
      <c r="H6" s="796" t="str">
        <f>IF(基本情報入力シート!M36="","",基本情報入力シート!M36)</f>
        <v/>
      </c>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8"/>
      <c r="AL6" s="90"/>
    </row>
    <row r="7" spans="1:50" s="91" customFormat="1" ht="22.5" customHeight="1">
      <c r="A7" s="90"/>
      <c r="B7" s="790" t="s">
        <v>22</v>
      </c>
      <c r="C7" s="791"/>
      <c r="D7" s="791"/>
      <c r="E7" s="791"/>
      <c r="F7" s="791"/>
      <c r="G7" s="791"/>
      <c r="H7" s="801" t="str">
        <f>IF(基本情報入力シート!M37="","",基本情報入力シート!M37)</f>
        <v/>
      </c>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3"/>
      <c r="AL7" s="90"/>
    </row>
    <row r="8" spans="1:50" s="91" customFormat="1" ht="12.75" customHeight="1">
      <c r="A8" s="90"/>
      <c r="B8" s="784" t="s">
        <v>18</v>
      </c>
      <c r="C8" s="785"/>
      <c r="D8" s="785"/>
      <c r="E8" s="785"/>
      <c r="F8" s="785"/>
      <c r="G8" s="785"/>
      <c r="H8" s="92" t="s">
        <v>1</v>
      </c>
      <c r="I8" s="792" t="str">
        <f>IF(基本情報入力シート!AC38="－","",基本情報入力シート!AC38)</f>
        <v/>
      </c>
      <c r="J8" s="792"/>
      <c r="K8" s="792"/>
      <c r="L8" s="792"/>
      <c r="M8" s="792"/>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6"/>
      <c r="C9" s="787"/>
      <c r="D9" s="787"/>
      <c r="E9" s="787"/>
      <c r="F9" s="787"/>
      <c r="G9" s="787"/>
      <c r="H9" s="804" t="str">
        <f>IF(基本情報入力シート!M39="","",基本情報入力シート!M39)</f>
        <v/>
      </c>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6"/>
      <c r="AL9" s="90"/>
    </row>
    <row r="10" spans="1:50" s="91" customFormat="1" ht="12" customHeight="1">
      <c r="A10" s="90"/>
      <c r="B10" s="788"/>
      <c r="C10" s="789"/>
      <c r="D10" s="789"/>
      <c r="E10" s="789"/>
      <c r="F10" s="789"/>
      <c r="G10" s="789"/>
      <c r="H10" s="781" t="str">
        <f>IF(基本情報入力シート!M40="","",基本情報入力シート!M40)</f>
        <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90"/>
    </row>
    <row r="11" spans="1:50" s="91" customFormat="1" ht="15" customHeight="1">
      <c r="A11" s="90"/>
      <c r="B11" s="794" t="s">
        <v>0</v>
      </c>
      <c r="C11" s="795"/>
      <c r="D11" s="795"/>
      <c r="E11" s="795"/>
      <c r="F11" s="795"/>
      <c r="G11" s="795"/>
      <c r="H11" s="796" t="str">
        <f>IF(基本情報入力シート!M43="","",基本情報入力シート!M43)</f>
        <v/>
      </c>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8"/>
      <c r="AL11" s="90"/>
      <c r="AT11" s="96"/>
      <c r="AU11" s="96"/>
      <c r="AV11" s="96"/>
      <c r="AW11" s="96"/>
      <c r="AX11" s="96"/>
    </row>
    <row r="12" spans="1:50" s="91" customFormat="1" ht="22.5" customHeight="1">
      <c r="A12" s="90"/>
      <c r="B12" s="786" t="s">
        <v>19</v>
      </c>
      <c r="C12" s="787"/>
      <c r="D12" s="787"/>
      <c r="E12" s="787"/>
      <c r="F12" s="787"/>
      <c r="G12" s="787"/>
      <c r="H12" s="781" t="str">
        <f>IF(基本情報入力シート!M44="","",基本情報入力シート!M44)</f>
        <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90"/>
      <c r="AT12" s="96"/>
      <c r="AU12" s="96"/>
      <c r="AV12" s="96"/>
      <c r="AW12" s="96"/>
      <c r="AX12" s="96"/>
    </row>
    <row r="13" spans="1:50" s="91" customFormat="1" ht="17.25" customHeight="1">
      <c r="A13" s="90"/>
      <c r="B13" s="807" t="s">
        <v>20</v>
      </c>
      <c r="C13" s="807"/>
      <c r="D13" s="807"/>
      <c r="E13" s="807"/>
      <c r="F13" s="807"/>
      <c r="G13" s="807"/>
      <c r="H13" s="793" t="s">
        <v>8</v>
      </c>
      <c r="I13" s="793"/>
      <c r="J13" s="793"/>
      <c r="K13" s="790"/>
      <c r="L13" s="808" t="str">
        <f>IF(基本情報入力シート!M45="","",基本情報入力シート!M45)</f>
        <v/>
      </c>
      <c r="M13" s="808"/>
      <c r="N13" s="808"/>
      <c r="O13" s="808"/>
      <c r="P13" s="808"/>
      <c r="Q13" s="808"/>
      <c r="R13" s="808"/>
      <c r="S13" s="808"/>
      <c r="T13" s="808"/>
      <c r="U13" s="808"/>
      <c r="V13" s="807" t="s">
        <v>21</v>
      </c>
      <c r="W13" s="807"/>
      <c r="X13" s="807"/>
      <c r="Y13" s="807"/>
      <c r="Z13" s="808" t="str">
        <f>IF(基本情報入力シート!M46="","",基本情報入力シート!M46)</f>
        <v/>
      </c>
      <c r="AA13" s="808"/>
      <c r="AB13" s="808"/>
      <c r="AC13" s="808"/>
      <c r="AD13" s="808"/>
      <c r="AE13" s="808"/>
      <c r="AF13" s="808"/>
      <c r="AG13" s="808"/>
      <c r="AH13" s="808"/>
      <c r="AI13" s="808"/>
      <c r="AJ13" s="808"/>
      <c r="AK13" s="80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77</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0" t="s">
        <v>1956</v>
      </c>
      <c r="C17" s="811"/>
      <c r="D17" s="811"/>
      <c r="E17" s="811"/>
      <c r="F17" s="811"/>
      <c r="G17" s="811"/>
      <c r="H17" s="811"/>
      <c r="I17" s="811"/>
      <c r="J17" s="811"/>
      <c r="K17" s="811"/>
      <c r="L17" s="811"/>
      <c r="M17" s="811"/>
      <c r="N17" s="811"/>
      <c r="O17" s="811"/>
      <c r="P17" s="811"/>
      <c r="Q17" s="811"/>
      <c r="R17" s="811"/>
      <c r="S17" s="811"/>
      <c r="T17" s="811"/>
      <c r="U17" s="811"/>
      <c r="V17" s="811"/>
      <c r="W17" s="812"/>
      <c r="X17" s="90"/>
      <c r="Y17" s="90"/>
      <c r="Z17" s="90"/>
      <c r="AA17" s="90"/>
      <c r="AB17" s="90"/>
      <c r="AC17" s="90"/>
      <c r="AD17" s="90"/>
      <c r="AE17" s="90"/>
      <c r="AF17" s="90"/>
      <c r="AG17" s="90"/>
      <c r="AH17" s="110"/>
      <c r="AI17" s="90"/>
      <c r="AJ17" s="90"/>
      <c r="AK17" s="90"/>
      <c r="AL17" s="90"/>
    </row>
    <row r="18" spans="1:53" ht="19.5" customHeight="1">
      <c r="A18" s="85"/>
      <c r="B18" s="111" t="s">
        <v>10</v>
      </c>
      <c r="C18" s="740" t="s">
        <v>118</v>
      </c>
      <c r="D18" s="740"/>
      <c r="E18" s="740"/>
      <c r="F18" s="740"/>
      <c r="G18" s="740"/>
      <c r="H18" s="740"/>
      <c r="I18" s="740"/>
      <c r="J18" s="740"/>
      <c r="K18" s="740"/>
      <c r="L18" s="740"/>
      <c r="M18" s="740"/>
      <c r="N18" s="740"/>
      <c r="O18" s="740"/>
      <c r="P18" s="813"/>
      <c r="Q18" s="693">
        <f>SUM('別紙様式3-2（４・５月）'!N5,'別紙様式3-2（４・５月）'!N6,'別紙様式3-2（４・５月）'!N7,'別紙様式3-3（６月以降分）'!N5)</f>
        <v>0</v>
      </c>
      <c r="R18" s="694"/>
      <c r="S18" s="694"/>
      <c r="T18" s="694"/>
      <c r="U18" s="694"/>
      <c r="V18" s="695"/>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2062</v>
      </c>
      <c r="D19" s="691" t="s">
        <v>2064</v>
      </c>
      <c r="E19" s="691"/>
      <c r="F19" s="691"/>
      <c r="G19" s="691"/>
      <c r="H19" s="691"/>
      <c r="I19" s="691"/>
      <c r="J19" s="691"/>
      <c r="K19" s="691"/>
      <c r="L19" s="691"/>
      <c r="M19" s="691"/>
      <c r="N19" s="691"/>
      <c r="O19" s="691"/>
      <c r="P19" s="692"/>
      <c r="Q19" s="693">
        <f>SUM('別紙様式3-2（４・５月）'!N9,'別紙様式3-3（６月以降分）'!N7)</f>
        <v>0</v>
      </c>
      <c r="R19" s="694"/>
      <c r="S19" s="694"/>
      <c r="T19" s="694"/>
      <c r="U19" s="694"/>
      <c r="V19" s="695"/>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2063</v>
      </c>
      <c r="E20" s="691" t="s">
        <v>2065</v>
      </c>
      <c r="F20" s="691"/>
      <c r="G20" s="691"/>
      <c r="H20" s="691"/>
      <c r="I20" s="691"/>
      <c r="J20" s="691"/>
      <c r="K20" s="691"/>
      <c r="L20" s="691"/>
      <c r="M20" s="691"/>
      <c r="N20" s="691"/>
      <c r="O20" s="691"/>
      <c r="P20" s="696"/>
      <c r="Q20" s="697"/>
      <c r="R20" s="698"/>
      <c r="S20" s="698"/>
      <c r="T20" s="698"/>
      <c r="U20" s="698"/>
      <c r="V20" s="699"/>
      <c r="W20" s="119" t="s">
        <v>4</v>
      </c>
      <c r="X20" s="86" t="s">
        <v>74</v>
      </c>
      <c r="Y20" s="120" t="str">
        <f>IF(Q20&gt;Q19,"×","")</f>
        <v/>
      </c>
      <c r="Z20" s="85"/>
      <c r="AA20" s="85"/>
      <c r="AB20" s="85"/>
      <c r="AC20" s="85"/>
      <c r="AD20" s="85"/>
      <c r="AE20" s="85"/>
      <c r="AF20" s="85"/>
      <c r="AG20" s="85"/>
      <c r="AH20" s="85"/>
      <c r="AI20" s="85"/>
      <c r="AJ20" s="85"/>
      <c r="AK20" s="85"/>
      <c r="AL20" s="85"/>
      <c r="AM20" s="935" t="s">
        <v>2100</v>
      </c>
      <c r="AN20" s="936"/>
      <c r="AO20" s="936"/>
      <c r="AP20" s="936"/>
      <c r="AQ20" s="936"/>
      <c r="AR20" s="936"/>
      <c r="AS20" s="936"/>
      <c r="AT20" s="936"/>
      <c r="AU20" s="936"/>
      <c r="AV20" s="936"/>
      <c r="AW20" s="936"/>
      <c r="AX20" s="936"/>
      <c r="AY20" s="936"/>
      <c r="AZ20" s="936"/>
      <c r="BA20" s="937"/>
    </row>
    <row r="21" spans="1:53" ht="21.75" customHeight="1" thickBot="1">
      <c r="A21" s="85"/>
      <c r="B21" s="121" t="s">
        <v>11</v>
      </c>
      <c r="C21" s="691" t="s">
        <v>2081</v>
      </c>
      <c r="D21" s="740"/>
      <c r="E21" s="740"/>
      <c r="F21" s="740"/>
      <c r="G21" s="740"/>
      <c r="H21" s="740"/>
      <c r="I21" s="740"/>
      <c r="J21" s="740"/>
      <c r="K21" s="740"/>
      <c r="L21" s="740"/>
      <c r="M21" s="740"/>
      <c r="N21" s="740"/>
      <c r="O21" s="740"/>
      <c r="P21" s="740"/>
      <c r="Q21" s="693">
        <f>Q18-Q20</f>
        <v>0</v>
      </c>
      <c r="R21" s="694"/>
      <c r="S21" s="694"/>
      <c r="T21" s="694"/>
      <c r="U21" s="694"/>
      <c r="V21" s="695"/>
      <c r="W21" s="112" t="s">
        <v>4</v>
      </c>
      <c r="X21" s="86" t="s">
        <v>119</v>
      </c>
      <c r="Y21" s="673" t="str">
        <f>IFERROR(IF(Q22&gt;=Q21,"○","×"),"")</f>
        <v>○</v>
      </c>
      <c r="Z21" s="85"/>
      <c r="AA21" s="85"/>
      <c r="AB21" s="85"/>
      <c r="AC21" s="85"/>
      <c r="AD21" s="85"/>
      <c r="AE21" s="85"/>
      <c r="AF21" s="85"/>
      <c r="AG21" s="85"/>
      <c r="AH21" s="85"/>
      <c r="AI21" s="85"/>
      <c r="AJ21" s="85"/>
      <c r="AK21" s="85"/>
      <c r="AL21" s="85"/>
      <c r="AM21" s="618" t="s">
        <v>2099</v>
      </c>
      <c r="AN21" s="619"/>
      <c r="AO21" s="619"/>
      <c r="AP21" s="619"/>
      <c r="AQ21" s="619"/>
      <c r="AR21" s="619"/>
      <c r="AS21" s="619"/>
      <c r="AT21" s="619"/>
      <c r="AU21" s="619"/>
      <c r="AV21" s="619"/>
      <c r="AW21" s="619"/>
      <c r="AX21" s="619"/>
      <c r="AY21" s="619"/>
      <c r="AZ21" s="619"/>
      <c r="BA21" s="620"/>
    </row>
    <row r="22" spans="1:53" ht="24.75" customHeight="1" thickBot="1">
      <c r="A22" s="85"/>
      <c r="B22" s="121" t="s">
        <v>1917</v>
      </c>
      <c r="C22" s="691" t="s">
        <v>2091</v>
      </c>
      <c r="D22" s="691"/>
      <c r="E22" s="691"/>
      <c r="F22" s="691"/>
      <c r="G22" s="691"/>
      <c r="H22" s="691"/>
      <c r="I22" s="691"/>
      <c r="J22" s="691"/>
      <c r="K22" s="691"/>
      <c r="L22" s="691"/>
      <c r="M22" s="691"/>
      <c r="N22" s="691"/>
      <c r="O22" s="691"/>
      <c r="P22" s="691"/>
      <c r="Q22" s="697"/>
      <c r="R22" s="698"/>
      <c r="S22" s="698"/>
      <c r="T22" s="698"/>
      <c r="U22" s="698"/>
      <c r="V22" s="699"/>
      <c r="W22" s="122" t="s">
        <v>4</v>
      </c>
      <c r="X22" s="86" t="s">
        <v>119</v>
      </c>
      <c r="Y22" s="67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6" t="s">
        <v>2048</v>
      </c>
      <c r="C24" s="777"/>
      <c r="D24" s="777"/>
      <c r="E24" s="777"/>
      <c r="F24" s="777"/>
      <c r="G24" s="777"/>
      <c r="H24" s="777"/>
      <c r="I24" s="777"/>
      <c r="J24" s="777"/>
      <c r="K24" s="777"/>
      <c r="L24" s="777"/>
      <c r="M24" s="777"/>
      <c r="N24" s="777"/>
      <c r="O24" s="777"/>
      <c r="P24" s="777"/>
      <c r="Q24" s="778"/>
      <c r="R24" s="778"/>
      <c r="S24" s="778"/>
      <c r="T24" s="778"/>
      <c r="U24" s="778"/>
      <c r="V24" s="778"/>
      <c r="W24" s="779"/>
      <c r="X24" s="86"/>
      <c r="Y24" s="86"/>
      <c r="Z24" s="85"/>
      <c r="AA24" s="85"/>
      <c r="AB24" s="85"/>
      <c r="AC24" s="85"/>
      <c r="AD24" s="85"/>
      <c r="AE24" s="85"/>
      <c r="AF24" s="85"/>
      <c r="AG24" s="85"/>
      <c r="AH24" s="85"/>
      <c r="AI24" s="85"/>
      <c r="AJ24" s="85"/>
      <c r="AK24" s="85"/>
      <c r="AL24" s="85"/>
    </row>
    <row r="25" spans="1:53" ht="30" customHeight="1" thickBot="1">
      <c r="A25" s="85"/>
      <c r="B25" s="121" t="s">
        <v>2049</v>
      </c>
      <c r="C25" s="691" t="s">
        <v>2080</v>
      </c>
      <c r="D25" s="691"/>
      <c r="E25" s="691"/>
      <c r="F25" s="691"/>
      <c r="G25" s="691"/>
      <c r="H25" s="691"/>
      <c r="I25" s="691"/>
      <c r="J25" s="691"/>
      <c r="K25" s="691"/>
      <c r="L25" s="691"/>
      <c r="M25" s="691"/>
      <c r="N25" s="691"/>
      <c r="O25" s="691"/>
      <c r="P25" s="692"/>
      <c r="Q25" s="900">
        <f>Q19-Q20</f>
        <v>0</v>
      </c>
      <c r="R25" s="901"/>
      <c r="S25" s="901"/>
      <c r="T25" s="901"/>
      <c r="U25" s="901"/>
      <c r="V25" s="901"/>
      <c r="W25" s="115" t="s">
        <v>4</v>
      </c>
      <c r="X25" s="86" t="s">
        <v>74</v>
      </c>
      <c r="Y25" s="902" t="str">
        <f>IFERROR(IF(Q25&lt;=0,"",IF(Q26&gt;=Q25,"○","×")),"")</f>
        <v/>
      </c>
      <c r="Z25" s="86" t="s">
        <v>74</v>
      </c>
      <c r="AA25" s="673" t="str">
        <f>IFERROR(IF(Y25="×",IF(Q28&gt;=Q25,"○","×"),""),"")</f>
        <v/>
      </c>
      <c r="AB25" s="85"/>
      <c r="AC25" s="85"/>
      <c r="AD25" s="85"/>
      <c r="AE25" s="85"/>
      <c r="AF25" s="85"/>
      <c r="AG25" s="85"/>
      <c r="AH25" s="85"/>
      <c r="AI25" s="85"/>
      <c r="AJ25" s="85"/>
      <c r="AK25" s="85"/>
      <c r="AL25" s="85"/>
    </row>
    <row r="26" spans="1:53" ht="39.75" customHeight="1" thickBot="1">
      <c r="A26" s="85"/>
      <c r="B26" s="121" t="s">
        <v>2050</v>
      </c>
      <c r="C26" s="691" t="s">
        <v>2078</v>
      </c>
      <c r="D26" s="691"/>
      <c r="E26" s="691"/>
      <c r="F26" s="691"/>
      <c r="G26" s="691"/>
      <c r="H26" s="691"/>
      <c r="I26" s="691"/>
      <c r="J26" s="691"/>
      <c r="K26" s="691"/>
      <c r="L26" s="691"/>
      <c r="M26" s="691"/>
      <c r="N26" s="691"/>
      <c r="O26" s="691"/>
      <c r="P26" s="692"/>
      <c r="Q26" s="697"/>
      <c r="R26" s="698"/>
      <c r="S26" s="698"/>
      <c r="T26" s="698"/>
      <c r="U26" s="698"/>
      <c r="V26" s="699"/>
      <c r="W26" s="115" t="s">
        <v>4</v>
      </c>
      <c r="X26" s="86" t="s">
        <v>74</v>
      </c>
      <c r="Y26" s="903"/>
      <c r="Z26" s="86"/>
      <c r="AA26" s="722"/>
      <c r="AB26" s="85"/>
      <c r="AC26" s="85"/>
      <c r="AD26" s="85"/>
      <c r="AE26" s="85"/>
      <c r="AF26" s="85"/>
      <c r="AG26" s="85"/>
      <c r="AH26" s="85"/>
      <c r="AI26" s="85"/>
      <c r="AJ26" s="85"/>
      <c r="AK26" s="85"/>
      <c r="AL26" s="85"/>
    </row>
    <row r="27" spans="1:53" ht="27.75" customHeight="1" thickBot="1">
      <c r="A27" s="85"/>
      <c r="B27" s="121" t="s">
        <v>2051</v>
      </c>
      <c r="C27" s="691" t="s">
        <v>2076</v>
      </c>
      <c r="D27" s="691"/>
      <c r="E27" s="691"/>
      <c r="F27" s="691"/>
      <c r="G27" s="691"/>
      <c r="H27" s="691"/>
      <c r="I27" s="691"/>
      <c r="J27" s="691"/>
      <c r="K27" s="691"/>
      <c r="L27" s="691"/>
      <c r="M27" s="691"/>
      <c r="N27" s="691"/>
      <c r="O27" s="691"/>
      <c r="P27" s="692"/>
      <c r="Q27" s="697"/>
      <c r="R27" s="698"/>
      <c r="S27" s="698"/>
      <c r="T27" s="698"/>
      <c r="U27" s="698"/>
      <c r="V27" s="699"/>
      <c r="W27" s="115" t="s">
        <v>4</v>
      </c>
      <c r="X27" s="85"/>
      <c r="Y27" s="85"/>
      <c r="Z27" s="86"/>
      <c r="AA27" s="722"/>
      <c r="AB27" s="85"/>
      <c r="AC27" s="85"/>
      <c r="AD27" s="85"/>
      <c r="AE27" s="85"/>
      <c r="AF27" s="85"/>
      <c r="AG27" s="85"/>
      <c r="AH27" s="85"/>
      <c r="AI27" s="85"/>
      <c r="AJ27" s="85"/>
      <c r="AK27" s="85"/>
      <c r="AL27" s="85"/>
      <c r="AM27" s="947" t="s">
        <v>2098</v>
      </c>
      <c r="AN27" s="948"/>
      <c r="AO27" s="948"/>
      <c r="AP27" s="948"/>
      <c r="AQ27" s="948"/>
      <c r="AR27" s="948"/>
      <c r="AS27" s="948"/>
      <c r="AT27" s="948"/>
      <c r="AU27" s="948"/>
      <c r="AV27" s="948"/>
      <c r="AW27" s="948"/>
      <c r="AX27" s="948"/>
      <c r="AY27" s="948"/>
      <c r="AZ27" s="948"/>
      <c r="BA27" s="949"/>
    </row>
    <row r="28" spans="1:53" ht="18" customHeight="1" thickBot="1">
      <c r="A28" s="85"/>
      <c r="B28" s="121" t="s">
        <v>2066</v>
      </c>
      <c r="C28" s="691" t="s">
        <v>2079</v>
      </c>
      <c r="D28" s="691"/>
      <c r="E28" s="691"/>
      <c r="F28" s="691"/>
      <c r="G28" s="691"/>
      <c r="H28" s="691"/>
      <c r="I28" s="691"/>
      <c r="J28" s="691"/>
      <c r="K28" s="691"/>
      <c r="L28" s="691"/>
      <c r="M28" s="691"/>
      <c r="N28" s="691"/>
      <c r="O28" s="691"/>
      <c r="P28" s="692"/>
      <c r="Q28" s="719">
        <f>Q26+Q27</f>
        <v>0</v>
      </c>
      <c r="R28" s="720"/>
      <c r="S28" s="720"/>
      <c r="T28" s="720"/>
      <c r="U28" s="720"/>
      <c r="V28" s="721"/>
      <c r="W28" s="115" t="s">
        <v>4</v>
      </c>
      <c r="X28" s="85"/>
      <c r="Y28" s="85"/>
      <c r="Z28" s="85" t="s">
        <v>74</v>
      </c>
      <c r="AA28" s="674"/>
      <c r="AB28" s="85"/>
      <c r="AC28" s="85"/>
      <c r="AD28" s="85"/>
      <c r="AE28" s="85"/>
      <c r="AF28" s="85"/>
      <c r="AG28" s="85"/>
      <c r="AH28" s="85"/>
      <c r="AI28" s="85"/>
      <c r="AJ28" s="85"/>
      <c r="AK28" s="120" t="str">
        <f>IFERROR(IF(OR(AND(AM29=TRUE,O29&lt;&gt;""),AND(AM30=TRUE,U29&lt;&gt;"")),"○","×"),"")</f>
        <v>×</v>
      </c>
      <c r="AL28" s="85"/>
      <c r="AM28" s="621" t="s">
        <v>2111</v>
      </c>
      <c r="AN28" s="622"/>
      <c r="AO28" s="622"/>
      <c r="AP28" s="622"/>
      <c r="AQ28" s="622"/>
      <c r="AR28" s="622"/>
      <c r="AS28" s="622"/>
      <c r="AT28" s="622"/>
      <c r="AU28" s="622"/>
      <c r="AV28" s="622"/>
      <c r="AW28" s="622"/>
      <c r="AX28" s="622"/>
      <c r="AY28" s="622"/>
      <c r="AZ28" s="622"/>
      <c r="BA28" s="623"/>
    </row>
    <row r="29" spans="1:53" ht="18" customHeight="1">
      <c r="A29" s="85"/>
      <c r="B29" s="723" t="s">
        <v>2077</v>
      </c>
      <c r="C29" s="769" t="s">
        <v>1929</v>
      </c>
      <c r="D29" s="769"/>
      <c r="E29" s="770"/>
      <c r="F29" s="124"/>
      <c r="G29" s="773" t="s">
        <v>1921</v>
      </c>
      <c r="H29" s="774"/>
      <c r="I29" s="774"/>
      <c r="J29" s="775"/>
      <c r="K29" s="755" t="s">
        <v>1922</v>
      </c>
      <c r="L29" s="755"/>
      <c r="M29" s="755"/>
      <c r="N29" s="755"/>
      <c r="O29" s="757"/>
      <c r="P29" s="758"/>
      <c r="Q29" s="761" t="s">
        <v>1923</v>
      </c>
      <c r="R29" s="761"/>
      <c r="S29" s="761"/>
      <c r="T29" s="761"/>
      <c r="U29" s="763"/>
      <c r="V29" s="764"/>
      <c r="W29" s="764"/>
      <c r="X29" s="764"/>
      <c r="Y29" s="764"/>
      <c r="Z29" s="764"/>
      <c r="AA29" s="764"/>
      <c r="AB29" s="764"/>
      <c r="AC29" s="764"/>
      <c r="AD29" s="764"/>
      <c r="AE29" s="764"/>
      <c r="AF29" s="764"/>
      <c r="AG29" s="764"/>
      <c r="AH29" s="764"/>
      <c r="AI29" s="764"/>
      <c r="AJ29" s="764"/>
      <c r="AK29" s="765"/>
      <c r="AL29" s="125"/>
      <c r="AM29" s="83" t="b">
        <v>0</v>
      </c>
    </row>
    <row r="30" spans="1:53" ht="18" customHeight="1" thickBot="1">
      <c r="A30" s="85"/>
      <c r="B30" s="724"/>
      <c r="C30" s="771"/>
      <c r="D30" s="771"/>
      <c r="E30" s="772"/>
      <c r="F30" s="126"/>
      <c r="G30" s="706" t="s">
        <v>1924</v>
      </c>
      <c r="H30" s="707"/>
      <c r="I30" s="707"/>
      <c r="J30" s="708"/>
      <c r="K30" s="756"/>
      <c r="L30" s="756"/>
      <c r="M30" s="756"/>
      <c r="N30" s="756"/>
      <c r="O30" s="759"/>
      <c r="P30" s="760"/>
      <c r="Q30" s="762"/>
      <c r="R30" s="762"/>
      <c r="S30" s="762"/>
      <c r="T30" s="762"/>
      <c r="U30" s="766"/>
      <c r="V30" s="767"/>
      <c r="W30" s="767"/>
      <c r="X30" s="767"/>
      <c r="Y30" s="767"/>
      <c r="Z30" s="767"/>
      <c r="AA30" s="767"/>
      <c r="AB30" s="767"/>
      <c r="AC30" s="767"/>
      <c r="AD30" s="767"/>
      <c r="AE30" s="767"/>
      <c r="AF30" s="767"/>
      <c r="AG30" s="767"/>
      <c r="AH30" s="767"/>
      <c r="AI30" s="767"/>
      <c r="AJ30" s="767"/>
      <c r="AK30" s="768"/>
      <c r="AL30" s="125"/>
      <c r="AM30" s="83" t="b">
        <v>0</v>
      </c>
    </row>
    <row r="31" spans="1:53" ht="18" customHeight="1">
      <c r="A31" s="85"/>
      <c r="B31" s="128" t="s">
        <v>67</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68</v>
      </c>
      <c r="C32" s="681" t="s">
        <v>2172</v>
      </c>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133"/>
      <c r="AM32" s="127"/>
      <c r="AN32" s="127"/>
    </row>
    <row r="33" spans="1:53" ht="23.25" customHeight="1">
      <c r="A33" s="85"/>
      <c r="B33" s="134" t="s">
        <v>68</v>
      </c>
      <c r="C33" s="681" t="s">
        <v>2095</v>
      </c>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2067</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5" t="s">
        <v>85</v>
      </c>
      <c r="D36" s="735"/>
      <c r="E36" s="735"/>
      <c r="F36" s="735"/>
      <c r="G36" s="735"/>
      <c r="H36" s="735"/>
      <c r="I36" s="735"/>
      <c r="J36" s="735"/>
      <c r="K36" s="735"/>
      <c r="L36" s="735"/>
      <c r="M36" s="735"/>
      <c r="N36" s="735"/>
      <c r="O36" s="735"/>
      <c r="P36" s="736"/>
      <c r="Q36" s="741">
        <f>Q37-Q38</f>
        <v>0</v>
      </c>
      <c r="R36" s="742"/>
      <c r="S36" s="742"/>
      <c r="T36" s="742"/>
      <c r="U36" s="742"/>
      <c r="V36" s="743"/>
      <c r="W36" s="143" t="s">
        <v>4</v>
      </c>
      <c r="X36" s="144" t="s">
        <v>75</v>
      </c>
      <c r="Y36" s="673" t="str">
        <f>IF(Q39="","",IF(Q36="","",IF(Q36&gt;=Q39,"○","×")))</f>
        <v>○</v>
      </c>
      <c r="Z36" s="145"/>
      <c r="AA36" s="139"/>
      <c r="AB36" s="139"/>
      <c r="AC36" s="139"/>
      <c r="AD36" s="141"/>
      <c r="AE36" s="141"/>
      <c r="AF36" s="141"/>
      <c r="AG36" s="141"/>
      <c r="AH36" s="141"/>
      <c r="AI36" s="141"/>
      <c r="AJ36" s="141"/>
      <c r="AK36" s="141"/>
      <c r="AL36" s="85"/>
      <c r="AM36" s="630" t="s">
        <v>2101</v>
      </c>
      <c r="AN36" s="631"/>
      <c r="AO36" s="631"/>
      <c r="AP36" s="631"/>
      <c r="AQ36" s="631"/>
      <c r="AR36" s="631"/>
      <c r="AS36" s="631"/>
      <c r="AT36" s="631"/>
      <c r="AU36" s="631"/>
      <c r="AV36" s="631"/>
      <c r="AW36" s="631"/>
      <c r="AX36" s="631"/>
      <c r="AY36" s="631"/>
      <c r="AZ36" s="631"/>
      <c r="BA36" s="632"/>
    </row>
    <row r="37" spans="1:53" ht="18.75" customHeight="1" thickBot="1">
      <c r="A37" s="85"/>
      <c r="B37" s="716"/>
      <c r="C37" s="746" t="s">
        <v>86</v>
      </c>
      <c r="D37" s="746"/>
      <c r="E37" s="746"/>
      <c r="F37" s="746"/>
      <c r="G37" s="746"/>
      <c r="H37" s="746"/>
      <c r="I37" s="746"/>
      <c r="J37" s="746"/>
      <c r="K37" s="746"/>
      <c r="L37" s="746"/>
      <c r="M37" s="746"/>
      <c r="N37" s="746"/>
      <c r="O37" s="746"/>
      <c r="P37" s="737"/>
      <c r="Q37" s="749"/>
      <c r="R37" s="750"/>
      <c r="S37" s="750"/>
      <c r="T37" s="750"/>
      <c r="U37" s="750"/>
      <c r="V37" s="751"/>
      <c r="W37" s="143" t="s">
        <v>4</v>
      </c>
      <c r="X37" s="144"/>
      <c r="Y37" s="722"/>
      <c r="Z37" s="145"/>
      <c r="AA37" s="139"/>
      <c r="AB37" s="139"/>
      <c r="AC37" s="139"/>
      <c r="AD37" s="141"/>
      <c r="AE37" s="139"/>
      <c r="AF37" s="139"/>
      <c r="AG37" s="139"/>
      <c r="AH37" s="139"/>
      <c r="AI37" s="139"/>
      <c r="AJ37" s="139"/>
      <c r="AK37" s="141"/>
      <c r="AL37" s="85"/>
      <c r="AM37" s="633"/>
      <c r="AN37" s="634"/>
      <c r="AO37" s="634"/>
      <c r="AP37" s="634"/>
      <c r="AQ37" s="634"/>
      <c r="AR37" s="634"/>
      <c r="AS37" s="634"/>
      <c r="AT37" s="634"/>
      <c r="AU37" s="634"/>
      <c r="AV37" s="634"/>
      <c r="AW37" s="634"/>
      <c r="AX37" s="634"/>
      <c r="AY37" s="634"/>
      <c r="AZ37" s="634"/>
      <c r="BA37" s="635"/>
    </row>
    <row r="38" spans="1:53" ht="18.75" customHeight="1" thickBot="1">
      <c r="A38" s="85"/>
      <c r="B38" s="716"/>
      <c r="C38" s="747" t="s">
        <v>2094</v>
      </c>
      <c r="D38" s="747"/>
      <c r="E38" s="747"/>
      <c r="F38" s="747"/>
      <c r="G38" s="747"/>
      <c r="H38" s="747"/>
      <c r="I38" s="747"/>
      <c r="J38" s="747"/>
      <c r="K38" s="747"/>
      <c r="L38" s="747"/>
      <c r="M38" s="747"/>
      <c r="N38" s="747"/>
      <c r="O38" s="747"/>
      <c r="P38" s="748"/>
      <c r="Q38" s="752">
        <f>Q22</f>
        <v>0</v>
      </c>
      <c r="R38" s="753"/>
      <c r="S38" s="753"/>
      <c r="T38" s="753"/>
      <c r="U38" s="753"/>
      <c r="V38" s="754"/>
      <c r="W38" s="146" t="s">
        <v>4</v>
      </c>
      <c r="X38" s="144"/>
      <c r="Y38" s="722"/>
      <c r="Z38" s="145"/>
      <c r="AA38" s="139"/>
      <c r="AB38" s="139"/>
      <c r="AC38" s="139"/>
      <c r="AD38" s="141"/>
      <c r="AE38" s="139"/>
      <c r="AF38" s="139"/>
      <c r="AG38" s="139"/>
      <c r="AH38" s="139"/>
      <c r="AI38" s="139"/>
      <c r="AJ38" s="139"/>
      <c r="AK38" s="141"/>
      <c r="AL38" s="85"/>
      <c r="AM38" s="633"/>
      <c r="AN38" s="634"/>
      <c r="AO38" s="634"/>
      <c r="AP38" s="634"/>
      <c r="AQ38" s="634"/>
      <c r="AR38" s="634"/>
      <c r="AS38" s="634"/>
      <c r="AT38" s="634"/>
      <c r="AU38" s="634"/>
      <c r="AV38" s="634"/>
      <c r="AW38" s="634"/>
      <c r="AX38" s="634"/>
      <c r="AY38" s="634"/>
      <c r="AZ38" s="634"/>
      <c r="BA38" s="635"/>
    </row>
    <row r="39" spans="1:53" ht="30.75" customHeight="1" thickBot="1">
      <c r="A39" s="85"/>
      <c r="B39" s="142" t="s">
        <v>11</v>
      </c>
      <c r="C39" s="744" t="s">
        <v>1930</v>
      </c>
      <c r="D39" s="745"/>
      <c r="E39" s="745"/>
      <c r="F39" s="745"/>
      <c r="G39" s="745"/>
      <c r="H39" s="745"/>
      <c r="I39" s="745"/>
      <c r="J39" s="745"/>
      <c r="K39" s="745"/>
      <c r="L39" s="745"/>
      <c r="M39" s="745"/>
      <c r="N39" s="745"/>
      <c r="O39" s="745"/>
      <c r="P39" s="745"/>
      <c r="Q39" s="741">
        <f>Q40-Q41-Q42-Q43-Q44-Q45</f>
        <v>0</v>
      </c>
      <c r="R39" s="742"/>
      <c r="S39" s="742"/>
      <c r="T39" s="742"/>
      <c r="U39" s="742"/>
      <c r="V39" s="743"/>
      <c r="W39" s="147" t="s">
        <v>4</v>
      </c>
      <c r="X39" s="144" t="s">
        <v>75</v>
      </c>
      <c r="Y39" s="674"/>
      <c r="Z39" s="145"/>
      <c r="AA39" s="139"/>
      <c r="AB39" s="139"/>
      <c r="AC39" s="139"/>
      <c r="AD39" s="141"/>
      <c r="AE39" s="139"/>
      <c r="AF39" s="139"/>
      <c r="AG39" s="139"/>
      <c r="AH39" s="139"/>
      <c r="AI39" s="139"/>
      <c r="AJ39" s="139"/>
      <c r="AK39" s="141"/>
      <c r="AL39" s="85"/>
      <c r="AM39" s="636"/>
      <c r="AN39" s="637"/>
      <c r="AO39" s="637"/>
      <c r="AP39" s="637"/>
      <c r="AQ39" s="637"/>
      <c r="AR39" s="637"/>
      <c r="AS39" s="637"/>
      <c r="AT39" s="637"/>
      <c r="AU39" s="638"/>
      <c r="AV39" s="638"/>
      <c r="AW39" s="638"/>
      <c r="AX39" s="638"/>
      <c r="AY39" s="637"/>
      <c r="AZ39" s="637"/>
      <c r="BA39" s="639"/>
    </row>
    <row r="40" spans="1:53" ht="18.75" customHeight="1" thickBot="1">
      <c r="A40" s="85"/>
      <c r="B40" s="730"/>
      <c r="C40" s="737" t="s">
        <v>87</v>
      </c>
      <c r="D40" s="738"/>
      <c r="E40" s="738"/>
      <c r="F40" s="738"/>
      <c r="G40" s="738"/>
      <c r="H40" s="738"/>
      <c r="I40" s="738"/>
      <c r="J40" s="738"/>
      <c r="K40" s="738"/>
      <c r="L40" s="738"/>
      <c r="M40" s="738"/>
      <c r="N40" s="738"/>
      <c r="O40" s="738"/>
      <c r="P40" s="739"/>
      <c r="Q40" s="682"/>
      <c r="R40" s="683"/>
      <c r="S40" s="683"/>
      <c r="T40" s="683"/>
      <c r="U40" s="683"/>
      <c r="V40" s="68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0"/>
      <c r="C41" s="737" t="s">
        <v>1926</v>
      </c>
      <c r="D41" s="738"/>
      <c r="E41" s="738"/>
      <c r="F41" s="738"/>
      <c r="G41" s="738"/>
      <c r="H41" s="738"/>
      <c r="I41" s="738"/>
      <c r="J41" s="738"/>
      <c r="K41" s="738"/>
      <c r="L41" s="738"/>
      <c r="M41" s="738"/>
      <c r="N41" s="738"/>
      <c r="O41" s="738"/>
      <c r="P41" s="739"/>
      <c r="Q41" s="682"/>
      <c r="R41" s="683"/>
      <c r="S41" s="683"/>
      <c r="T41" s="683"/>
      <c r="U41" s="683"/>
      <c r="V41" s="68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0"/>
      <c r="C42" s="737" t="s">
        <v>1927</v>
      </c>
      <c r="D42" s="738"/>
      <c r="E42" s="738"/>
      <c r="F42" s="738"/>
      <c r="G42" s="738"/>
      <c r="H42" s="738"/>
      <c r="I42" s="738"/>
      <c r="J42" s="738"/>
      <c r="K42" s="738"/>
      <c r="L42" s="738"/>
      <c r="M42" s="738"/>
      <c r="N42" s="738"/>
      <c r="O42" s="738"/>
      <c r="P42" s="739"/>
      <c r="Q42" s="682"/>
      <c r="R42" s="683"/>
      <c r="S42" s="683"/>
      <c r="T42" s="683"/>
      <c r="U42" s="683"/>
      <c r="V42" s="68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0"/>
      <c r="C43" s="685" t="s">
        <v>1928</v>
      </c>
      <c r="D43" s="686"/>
      <c r="E43" s="686"/>
      <c r="F43" s="686"/>
      <c r="G43" s="686"/>
      <c r="H43" s="686"/>
      <c r="I43" s="686"/>
      <c r="J43" s="686"/>
      <c r="K43" s="686"/>
      <c r="L43" s="686"/>
      <c r="M43" s="686"/>
      <c r="N43" s="686"/>
      <c r="O43" s="686"/>
      <c r="P43" s="687"/>
      <c r="Q43" s="682"/>
      <c r="R43" s="683"/>
      <c r="S43" s="683"/>
      <c r="T43" s="683"/>
      <c r="U43" s="683"/>
      <c r="V43" s="68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0"/>
      <c r="C44" s="685" t="s">
        <v>2299</v>
      </c>
      <c r="D44" s="686"/>
      <c r="E44" s="686"/>
      <c r="F44" s="686"/>
      <c r="G44" s="686"/>
      <c r="H44" s="686"/>
      <c r="I44" s="686"/>
      <c r="J44" s="686"/>
      <c r="K44" s="686"/>
      <c r="L44" s="686"/>
      <c r="M44" s="686"/>
      <c r="N44" s="686"/>
      <c r="O44" s="686"/>
      <c r="P44" s="687"/>
      <c r="Q44" s="682"/>
      <c r="R44" s="683"/>
      <c r="S44" s="683"/>
      <c r="T44" s="683"/>
      <c r="U44" s="683"/>
      <c r="V44" s="68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1"/>
      <c r="C45" s="732" t="s">
        <v>2173</v>
      </c>
      <c r="D45" s="733"/>
      <c r="E45" s="733"/>
      <c r="F45" s="733"/>
      <c r="G45" s="733"/>
      <c r="H45" s="733"/>
      <c r="I45" s="733"/>
      <c r="J45" s="733"/>
      <c r="K45" s="733"/>
      <c r="L45" s="733"/>
      <c r="M45" s="733"/>
      <c r="N45" s="733"/>
      <c r="O45" s="733"/>
      <c r="P45" s="734"/>
      <c r="Q45" s="682"/>
      <c r="R45" s="683"/>
      <c r="S45" s="683"/>
      <c r="T45" s="683"/>
      <c r="U45" s="683"/>
      <c r="V45" s="68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67</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68</v>
      </c>
      <c r="C48" s="614" t="s">
        <v>2092</v>
      </c>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68</v>
      </c>
      <c r="C49" s="681" t="s">
        <v>2174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55"/>
      <c r="AM49" s="149"/>
      <c r="AN49" s="149"/>
      <c r="AO49" s="149"/>
      <c r="AP49" s="149"/>
      <c r="AQ49" s="149"/>
      <c r="AR49" s="149"/>
      <c r="AS49" s="149"/>
      <c r="AT49" s="150"/>
      <c r="AU49" s="150"/>
      <c r="AV49" s="150"/>
      <c r="AW49" s="150"/>
      <c r="AX49" s="150"/>
      <c r="AY49" s="149"/>
      <c r="AZ49" s="149"/>
      <c r="BA49" s="149"/>
    </row>
    <row r="50" spans="1:72" s="91" customFormat="1" ht="39.6" customHeight="1">
      <c r="A50" s="90"/>
      <c r="B50" s="154" t="s">
        <v>68</v>
      </c>
      <c r="C50" s="614" t="s">
        <v>2093</v>
      </c>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7" t="s">
        <v>2102</v>
      </c>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76</v>
      </c>
      <c r="C53" s="718" t="s">
        <v>2097</v>
      </c>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60"/>
      <c r="AM53" s="148"/>
      <c r="AN53" s="148"/>
      <c r="AO53" s="148"/>
      <c r="AP53" s="148"/>
      <c r="AQ53" s="148"/>
      <c r="AR53" s="148"/>
      <c r="AS53" s="148"/>
      <c r="AT53" s="158"/>
      <c r="AU53" s="158"/>
      <c r="AV53" s="158"/>
      <c r="AW53" s="158"/>
      <c r="AX53" s="158"/>
      <c r="AY53" s="148"/>
      <c r="AZ53" s="148"/>
      <c r="BA53" s="148"/>
    </row>
    <row r="54" spans="1:72" ht="51.75" customHeight="1">
      <c r="A54" s="85"/>
      <c r="B54" s="710" t="s">
        <v>70</v>
      </c>
      <c r="C54" s="711"/>
      <c r="D54" s="711"/>
      <c r="E54" s="712"/>
      <c r="F54" s="688"/>
      <c r="G54" s="689"/>
      <c r="H54" s="689"/>
      <c r="I54" s="689"/>
      <c r="J54" s="689"/>
      <c r="K54" s="689"/>
      <c r="L54" s="689"/>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90"/>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0" t="s">
        <v>71</v>
      </c>
      <c r="C55" s="711"/>
      <c r="D55" s="711"/>
      <c r="E55" s="712"/>
      <c r="F55" s="713"/>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5"/>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09" t="s">
        <v>2152</v>
      </c>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4" t="s">
        <v>2096</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7" t="s">
        <v>1919</v>
      </c>
      <c r="C59" s="838"/>
      <c r="D59" s="838"/>
      <c r="E59" s="838"/>
      <c r="F59" s="838"/>
      <c r="G59" s="838"/>
      <c r="H59" s="838"/>
      <c r="I59" s="838"/>
      <c r="J59" s="838"/>
      <c r="K59" s="838"/>
      <c r="L59" s="838"/>
      <c r="M59" s="838"/>
      <c r="N59" s="838"/>
      <c r="O59" s="838"/>
      <c r="P59" s="838"/>
      <c r="Q59" s="838"/>
      <c r="R59" s="838"/>
      <c r="S59" s="839"/>
      <c r="T59" s="840">
        <f>'別紙様式3-3（６月以降分）'!N6</f>
        <v>0</v>
      </c>
      <c r="U59" s="841"/>
      <c r="V59" s="841"/>
      <c r="W59" s="841"/>
      <c r="X59" s="841"/>
      <c r="Y59" s="167" t="s">
        <v>4</v>
      </c>
      <c r="Z59" s="168" t="s">
        <v>2068</v>
      </c>
      <c r="AA59" s="128"/>
      <c r="AB59" s="169"/>
      <c r="AC59" s="169"/>
      <c r="AD59" s="169"/>
      <c r="AE59" s="169"/>
      <c r="AF59" s="169"/>
      <c r="AG59" s="85" t="s">
        <v>74</v>
      </c>
      <c r="AH59" s="170" t="str">
        <f>IF(T60&lt;T59,"×","")</f>
        <v/>
      </c>
      <c r="AI59" s="85"/>
      <c r="AJ59" s="85"/>
      <c r="AK59" s="85"/>
      <c r="AL59" s="85"/>
      <c r="AM59" s="621" t="s">
        <v>2103</v>
      </c>
      <c r="AN59" s="622"/>
      <c r="AO59" s="622"/>
      <c r="AP59" s="622"/>
      <c r="AQ59" s="622"/>
      <c r="AR59" s="622"/>
      <c r="AS59" s="622"/>
      <c r="AT59" s="622"/>
      <c r="AU59" s="622"/>
      <c r="AV59" s="622"/>
      <c r="AW59" s="622"/>
      <c r="AX59" s="622"/>
      <c r="AY59" s="622"/>
      <c r="AZ59" s="622"/>
      <c r="BA59" s="623"/>
    </row>
    <row r="60" spans="1:72" ht="23.25" customHeight="1" thickBot="1">
      <c r="A60" s="85"/>
      <c r="B60" s="725" t="s">
        <v>1920</v>
      </c>
      <c r="C60" s="726"/>
      <c r="D60" s="726"/>
      <c r="E60" s="726"/>
      <c r="F60" s="726"/>
      <c r="G60" s="726"/>
      <c r="H60" s="726"/>
      <c r="I60" s="726"/>
      <c r="J60" s="726"/>
      <c r="K60" s="726"/>
      <c r="L60" s="726"/>
      <c r="M60" s="726"/>
      <c r="N60" s="726"/>
      <c r="O60" s="726"/>
      <c r="P60" s="726"/>
      <c r="Q60" s="726"/>
      <c r="R60" s="726"/>
      <c r="S60" s="726"/>
      <c r="T60" s="727"/>
      <c r="U60" s="728"/>
      <c r="V60" s="728"/>
      <c r="W60" s="728"/>
      <c r="X60" s="729"/>
      <c r="Y60" s="171" t="s">
        <v>4</v>
      </c>
      <c r="Z60" s="85"/>
      <c r="AA60" s="172" t="s">
        <v>12</v>
      </c>
      <c r="AB60" s="700">
        <f>IFERROR(T61/T59*100,0)</f>
        <v>0</v>
      </c>
      <c r="AC60" s="701"/>
      <c r="AD60" s="702"/>
      <c r="AE60" s="173" t="s">
        <v>13</v>
      </c>
      <c r="AF60" s="174" t="s">
        <v>66</v>
      </c>
      <c r="AG60" s="85" t="s">
        <v>74</v>
      </c>
      <c r="AH60" s="120" t="str">
        <f>IF(T59=0,"",(IF(AB60&gt;=200/3,"○","×")))</f>
        <v/>
      </c>
      <c r="AI60" s="175"/>
      <c r="AJ60" s="175"/>
      <c r="AK60" s="175"/>
      <c r="AL60" s="175"/>
      <c r="AM60" s="621" t="s">
        <v>2104</v>
      </c>
      <c r="AN60" s="622"/>
      <c r="AO60" s="622"/>
      <c r="AP60" s="622"/>
      <c r="AQ60" s="622"/>
      <c r="AR60" s="622"/>
      <c r="AS60" s="622"/>
      <c r="AT60" s="622"/>
      <c r="AU60" s="622"/>
      <c r="AV60" s="622"/>
      <c r="AW60" s="622"/>
      <c r="AX60" s="622"/>
      <c r="AY60" s="622"/>
      <c r="AZ60" s="622"/>
      <c r="BA60" s="623"/>
    </row>
    <row r="61" spans="1:72" ht="26.25" customHeight="1" thickBot="1">
      <c r="A61" s="85"/>
      <c r="B61" s="176"/>
      <c r="C61" s="846" t="s">
        <v>1931</v>
      </c>
      <c r="D61" s="847"/>
      <c r="E61" s="847"/>
      <c r="F61" s="847"/>
      <c r="G61" s="847"/>
      <c r="H61" s="847"/>
      <c r="I61" s="847"/>
      <c r="J61" s="847"/>
      <c r="K61" s="847"/>
      <c r="L61" s="847"/>
      <c r="M61" s="847"/>
      <c r="N61" s="847"/>
      <c r="O61" s="847"/>
      <c r="P61" s="847"/>
      <c r="Q61" s="847"/>
      <c r="R61" s="847"/>
      <c r="S61" s="847"/>
      <c r="T61" s="842"/>
      <c r="U61" s="843"/>
      <c r="V61" s="843"/>
      <c r="W61" s="843"/>
      <c r="X61" s="844"/>
      <c r="Y61" s="177" t="s">
        <v>4</v>
      </c>
      <c r="Z61" s="178" t="s">
        <v>2068</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5" t="s">
        <v>1932</v>
      </c>
      <c r="C63" s="845"/>
      <c r="D63" s="845"/>
      <c r="E63" s="845"/>
      <c r="F63" s="845"/>
      <c r="G63" s="845"/>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125</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126</v>
      </c>
      <c r="D65" s="823" t="s">
        <v>129</v>
      </c>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0"/>
      <c r="D66" s="951"/>
      <c r="E66" s="821" t="s">
        <v>128</v>
      </c>
      <c r="F66" s="821"/>
      <c r="G66" s="821"/>
      <c r="H66" s="821"/>
      <c r="I66" s="821"/>
      <c r="J66" s="821"/>
      <c r="K66" s="821"/>
      <c r="L66" s="821"/>
      <c r="M66" s="821"/>
      <c r="N66" s="821"/>
      <c r="O66" s="821"/>
      <c r="P66" s="821"/>
      <c r="Q66" s="821"/>
      <c r="R66" s="821"/>
      <c r="S66" s="821"/>
      <c r="T66" s="821"/>
      <c r="U66" s="821"/>
      <c r="V66" s="821"/>
      <c r="W66" s="821"/>
      <c r="X66" s="821"/>
      <c r="Y66" s="821"/>
      <c r="Z66" s="822"/>
      <c r="AA66" s="86" t="s">
        <v>74</v>
      </c>
      <c r="AB66" s="120" t="str">
        <f>IF('別紙様式3-2（４・５月）'!AF6="継続ベア加算なし","",IF(AM65=TRUE,"○","×"))</f>
        <v>×</v>
      </c>
      <c r="AC66" s="151"/>
      <c r="AD66" s="152"/>
      <c r="AE66" s="152"/>
      <c r="AF66" s="152"/>
      <c r="AG66" s="152"/>
      <c r="AH66" s="152"/>
      <c r="AI66" s="152"/>
      <c r="AJ66" s="152"/>
      <c r="AK66" s="152"/>
      <c r="AL66" s="152"/>
      <c r="AM66" s="941" t="s">
        <v>2106</v>
      </c>
      <c r="AN66" s="942"/>
      <c r="AO66" s="942"/>
      <c r="AP66" s="942"/>
      <c r="AQ66" s="942"/>
      <c r="AR66" s="942"/>
      <c r="AS66" s="942"/>
      <c r="AT66" s="942"/>
      <c r="AU66" s="942"/>
      <c r="AV66" s="942"/>
      <c r="AW66" s="942"/>
      <c r="AX66" s="942"/>
      <c r="AY66" s="942"/>
      <c r="AZ66" s="942"/>
      <c r="BA66" s="943"/>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4"/>
      <c r="AN67" s="945"/>
      <c r="AO67" s="945"/>
      <c r="AP67" s="945"/>
      <c r="AQ67" s="945"/>
      <c r="AR67" s="945"/>
      <c r="AS67" s="945"/>
      <c r="AT67" s="945"/>
      <c r="AU67" s="945"/>
      <c r="AV67" s="945"/>
      <c r="AW67" s="945"/>
      <c r="AX67" s="945"/>
      <c r="AY67" s="945"/>
      <c r="AZ67" s="945"/>
      <c r="BA67" s="946"/>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127</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126</v>
      </c>
      <c r="D69" s="823" t="s">
        <v>2175</v>
      </c>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7" t="s">
        <v>1991</v>
      </c>
      <c r="D70" s="838"/>
      <c r="E70" s="838"/>
      <c r="F70" s="838"/>
      <c r="G70" s="838"/>
      <c r="H70" s="838"/>
      <c r="I70" s="838"/>
      <c r="J70" s="838"/>
      <c r="K70" s="838"/>
      <c r="L70" s="838"/>
      <c r="M70" s="838"/>
      <c r="N70" s="838"/>
      <c r="O70" s="838"/>
      <c r="P70" s="838"/>
      <c r="Q70" s="838"/>
      <c r="R70" s="838"/>
      <c r="S70" s="838"/>
      <c r="T70" s="839"/>
      <c r="U70" s="952">
        <f>'別紙様式3-2（４・５月）'!N8</f>
        <v>0</v>
      </c>
      <c r="V70" s="953"/>
      <c r="W70" s="953"/>
      <c r="X70" s="953"/>
      <c r="Y70" s="953"/>
      <c r="Z70" s="171" t="s">
        <v>4</v>
      </c>
      <c r="AA70" s="191"/>
      <c r="AB70" s="194" t="s">
        <v>74</v>
      </c>
      <c r="AC70" s="67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4" t="s">
        <v>1990</v>
      </c>
      <c r="D71" s="955"/>
      <c r="E71" s="955"/>
      <c r="F71" s="955"/>
      <c r="G71" s="955"/>
      <c r="H71" s="955"/>
      <c r="I71" s="955"/>
      <c r="J71" s="955"/>
      <c r="K71" s="955"/>
      <c r="L71" s="955"/>
      <c r="M71" s="955"/>
      <c r="N71" s="955"/>
      <c r="O71" s="955"/>
      <c r="P71" s="955"/>
      <c r="Q71" s="955"/>
      <c r="R71" s="955"/>
      <c r="S71" s="955"/>
      <c r="T71" s="956"/>
      <c r="U71" s="952">
        <f>U72+U76</f>
        <v>0</v>
      </c>
      <c r="V71" s="953"/>
      <c r="W71" s="953"/>
      <c r="X71" s="953"/>
      <c r="Y71" s="953"/>
      <c r="Z71" s="171" t="s">
        <v>4</v>
      </c>
      <c r="AA71" s="85"/>
      <c r="AB71" s="194" t="s">
        <v>119</v>
      </c>
      <c r="AC71" s="67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6" t="s">
        <v>2176</v>
      </c>
      <c r="D72" s="827"/>
      <c r="E72" s="640" t="s">
        <v>1992</v>
      </c>
      <c r="F72" s="641"/>
      <c r="G72" s="641"/>
      <c r="H72" s="641"/>
      <c r="I72" s="641"/>
      <c r="J72" s="641"/>
      <c r="K72" s="641"/>
      <c r="L72" s="641"/>
      <c r="M72" s="641"/>
      <c r="N72" s="641"/>
      <c r="O72" s="641"/>
      <c r="P72" s="641"/>
      <c r="Q72" s="641"/>
      <c r="R72" s="641"/>
      <c r="S72" s="641"/>
      <c r="T72" s="642"/>
      <c r="U72" s="646"/>
      <c r="V72" s="647"/>
      <c r="W72" s="647"/>
      <c r="X72" s="647"/>
      <c r="Y72" s="648"/>
      <c r="Z72" s="652"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7"/>
      <c r="D73" s="827"/>
      <c r="E73" s="643"/>
      <c r="F73" s="644"/>
      <c r="G73" s="644"/>
      <c r="H73" s="644"/>
      <c r="I73" s="644"/>
      <c r="J73" s="644"/>
      <c r="K73" s="644"/>
      <c r="L73" s="644"/>
      <c r="M73" s="644"/>
      <c r="N73" s="644"/>
      <c r="O73" s="644"/>
      <c r="P73" s="644"/>
      <c r="Q73" s="644"/>
      <c r="R73" s="644"/>
      <c r="S73" s="644"/>
      <c r="T73" s="645"/>
      <c r="U73" s="649"/>
      <c r="V73" s="650"/>
      <c r="W73" s="650"/>
      <c r="X73" s="650"/>
      <c r="Y73" s="651"/>
      <c r="Z73" s="652"/>
      <c r="AA73" s="85" t="s">
        <v>74</v>
      </c>
      <c r="AB73" s="671" t="s">
        <v>12</v>
      </c>
      <c r="AC73" s="665">
        <f>IFERROR(U74/U72*100,0)</f>
        <v>0</v>
      </c>
      <c r="AD73" s="666"/>
      <c r="AE73" s="667"/>
      <c r="AF73" s="671" t="s">
        <v>13</v>
      </c>
      <c r="AG73" s="671" t="s">
        <v>66</v>
      </c>
      <c r="AH73" s="672" t="s">
        <v>74</v>
      </c>
      <c r="AI73" s="673" t="str">
        <f>IF('別紙様式3-2（４・５月）'!AF5="","",IF(AND(AC73&gt;=200/3,AC73&lt;100),"○","×"))</f>
        <v/>
      </c>
      <c r="AJ73" s="175"/>
      <c r="AK73" s="85"/>
      <c r="AL73" s="175"/>
      <c r="AM73" s="624" t="s">
        <v>2083</v>
      </c>
      <c r="AN73" s="625"/>
      <c r="AO73" s="625"/>
      <c r="AP73" s="625"/>
      <c r="AQ73" s="625"/>
      <c r="AR73" s="625"/>
      <c r="AS73" s="625"/>
      <c r="AT73" s="625"/>
      <c r="AU73" s="625"/>
      <c r="AV73" s="625"/>
      <c r="AW73" s="625"/>
      <c r="AX73" s="625"/>
      <c r="AY73" s="625"/>
      <c r="AZ73" s="625"/>
      <c r="BA73" s="626"/>
    </row>
    <row r="74" spans="1:82" ht="12.9" customHeight="1" thickBot="1">
      <c r="A74" s="85"/>
      <c r="B74" s="85"/>
      <c r="C74" s="957"/>
      <c r="D74" s="827"/>
      <c r="E74" s="197"/>
      <c r="F74" s="653" t="s">
        <v>1994</v>
      </c>
      <c r="G74" s="654"/>
      <c r="H74" s="654"/>
      <c r="I74" s="654"/>
      <c r="J74" s="654"/>
      <c r="K74" s="654"/>
      <c r="L74" s="654"/>
      <c r="M74" s="654"/>
      <c r="N74" s="654"/>
      <c r="O74" s="654"/>
      <c r="P74" s="654"/>
      <c r="Q74" s="654"/>
      <c r="R74" s="654"/>
      <c r="S74" s="654"/>
      <c r="T74" s="655"/>
      <c r="U74" s="659"/>
      <c r="V74" s="660"/>
      <c r="W74" s="660"/>
      <c r="X74" s="660"/>
      <c r="Y74" s="661"/>
      <c r="Z74" s="652" t="s">
        <v>4</v>
      </c>
      <c r="AA74" s="85" t="s">
        <v>74</v>
      </c>
      <c r="AB74" s="671"/>
      <c r="AC74" s="668"/>
      <c r="AD74" s="669"/>
      <c r="AE74" s="670"/>
      <c r="AF74" s="671"/>
      <c r="AG74" s="671"/>
      <c r="AH74" s="672"/>
      <c r="AI74" s="674"/>
      <c r="AJ74" s="175"/>
      <c r="AK74" s="85"/>
      <c r="AL74" s="175"/>
      <c r="AM74" s="627"/>
      <c r="AN74" s="628"/>
      <c r="AO74" s="628"/>
      <c r="AP74" s="628"/>
      <c r="AQ74" s="628"/>
      <c r="AR74" s="628"/>
      <c r="AS74" s="628"/>
      <c r="AT74" s="628"/>
      <c r="AU74" s="628"/>
      <c r="AV74" s="628"/>
      <c r="AW74" s="628"/>
      <c r="AX74" s="628"/>
      <c r="AY74" s="628"/>
      <c r="AZ74" s="628"/>
      <c r="BA74" s="629"/>
    </row>
    <row r="75" spans="1:82" ht="12.9" customHeight="1" thickBot="1">
      <c r="A75" s="85"/>
      <c r="B75" s="85"/>
      <c r="C75" s="957"/>
      <c r="D75" s="827"/>
      <c r="E75" s="198"/>
      <c r="F75" s="656"/>
      <c r="G75" s="657"/>
      <c r="H75" s="657"/>
      <c r="I75" s="657"/>
      <c r="J75" s="657"/>
      <c r="K75" s="657"/>
      <c r="L75" s="657"/>
      <c r="M75" s="657"/>
      <c r="N75" s="657"/>
      <c r="O75" s="657"/>
      <c r="P75" s="657"/>
      <c r="Q75" s="657"/>
      <c r="R75" s="657"/>
      <c r="S75" s="657"/>
      <c r="T75" s="658"/>
      <c r="U75" s="662"/>
      <c r="V75" s="663"/>
      <c r="W75" s="663"/>
      <c r="X75" s="663"/>
      <c r="Y75" s="664"/>
      <c r="Z75" s="652"/>
      <c r="AA75" s="85"/>
      <c r="AB75" s="169"/>
      <c r="AC75" s="169"/>
      <c r="AD75" s="169"/>
      <c r="AE75" s="169"/>
      <c r="AF75" s="169"/>
      <c r="AG75" s="169"/>
      <c r="AH75" s="85"/>
      <c r="AI75" s="85"/>
      <c r="AJ75" s="175"/>
      <c r="AK75" s="175"/>
      <c r="AL75" s="175"/>
    </row>
    <row r="76" spans="1:82" ht="12.9" customHeight="1" thickBot="1">
      <c r="A76" s="85"/>
      <c r="B76" s="85"/>
      <c r="C76" s="824" t="s">
        <v>1993</v>
      </c>
      <c r="D76" s="825"/>
      <c r="E76" s="640" t="s">
        <v>2082</v>
      </c>
      <c r="F76" s="641"/>
      <c r="G76" s="641"/>
      <c r="H76" s="641"/>
      <c r="I76" s="641"/>
      <c r="J76" s="641"/>
      <c r="K76" s="641"/>
      <c r="L76" s="641"/>
      <c r="M76" s="641"/>
      <c r="N76" s="641"/>
      <c r="O76" s="641"/>
      <c r="P76" s="641"/>
      <c r="Q76" s="641"/>
      <c r="R76" s="641"/>
      <c r="S76" s="641"/>
      <c r="T76" s="642"/>
      <c r="U76" s="646"/>
      <c r="V76" s="647"/>
      <c r="W76" s="647"/>
      <c r="X76" s="647"/>
      <c r="Y76" s="648"/>
      <c r="Z76" s="652"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6"/>
      <c r="D77" s="827"/>
      <c r="E77" s="643"/>
      <c r="F77" s="644"/>
      <c r="G77" s="644"/>
      <c r="H77" s="644"/>
      <c r="I77" s="644"/>
      <c r="J77" s="644"/>
      <c r="K77" s="644"/>
      <c r="L77" s="644"/>
      <c r="M77" s="644"/>
      <c r="N77" s="644"/>
      <c r="O77" s="644"/>
      <c r="P77" s="644"/>
      <c r="Q77" s="644"/>
      <c r="R77" s="644"/>
      <c r="S77" s="644"/>
      <c r="T77" s="645"/>
      <c r="U77" s="649"/>
      <c r="V77" s="650"/>
      <c r="W77" s="650"/>
      <c r="X77" s="650"/>
      <c r="Y77" s="651"/>
      <c r="Z77" s="652"/>
      <c r="AA77" s="85" t="s">
        <v>74</v>
      </c>
      <c r="AB77" s="671" t="s">
        <v>12</v>
      </c>
      <c r="AC77" s="665">
        <f>IFERROR(U78/U76*100,0)</f>
        <v>0</v>
      </c>
      <c r="AD77" s="666"/>
      <c r="AE77" s="667"/>
      <c r="AF77" s="671" t="s">
        <v>13</v>
      </c>
      <c r="AG77" s="671" t="s">
        <v>66</v>
      </c>
      <c r="AH77" s="672" t="s">
        <v>74</v>
      </c>
      <c r="AI77" s="673" t="str">
        <f>IF('別紙様式3-2（４・５月）'!AF5="","",IF(AND(AC77&gt;=200/3,AC77&lt;100),"○","×"))</f>
        <v/>
      </c>
      <c r="AJ77" s="175"/>
      <c r="AK77" s="175"/>
      <c r="AL77" s="175"/>
      <c r="AM77" s="675" t="s">
        <v>2084</v>
      </c>
      <c r="AN77" s="676"/>
      <c r="AO77" s="676"/>
      <c r="AP77" s="676"/>
      <c r="AQ77" s="676"/>
      <c r="AR77" s="676"/>
      <c r="AS77" s="676"/>
      <c r="AT77" s="676"/>
      <c r="AU77" s="676"/>
      <c r="AV77" s="676"/>
      <c r="AW77" s="676"/>
      <c r="AX77" s="676"/>
      <c r="AY77" s="676"/>
      <c r="AZ77" s="676"/>
      <c r="BA77" s="677"/>
    </row>
    <row r="78" spans="1:82" ht="12.9" customHeight="1" thickBot="1">
      <c r="A78" s="85"/>
      <c r="B78" s="85"/>
      <c r="C78" s="826"/>
      <c r="D78" s="827"/>
      <c r="E78" s="197"/>
      <c r="F78" s="653" t="s">
        <v>1994</v>
      </c>
      <c r="G78" s="654"/>
      <c r="H78" s="654"/>
      <c r="I78" s="654"/>
      <c r="J78" s="654"/>
      <c r="K78" s="654"/>
      <c r="L78" s="654"/>
      <c r="M78" s="654"/>
      <c r="N78" s="654"/>
      <c r="O78" s="654"/>
      <c r="P78" s="654"/>
      <c r="Q78" s="654"/>
      <c r="R78" s="654"/>
      <c r="S78" s="654"/>
      <c r="T78" s="655"/>
      <c r="U78" s="659"/>
      <c r="V78" s="660"/>
      <c r="W78" s="660"/>
      <c r="X78" s="660"/>
      <c r="Y78" s="661"/>
      <c r="Z78" s="652" t="s">
        <v>4</v>
      </c>
      <c r="AA78" s="85" t="s">
        <v>74</v>
      </c>
      <c r="AB78" s="671"/>
      <c r="AC78" s="668"/>
      <c r="AD78" s="669"/>
      <c r="AE78" s="670"/>
      <c r="AF78" s="671"/>
      <c r="AG78" s="671"/>
      <c r="AH78" s="672"/>
      <c r="AI78" s="674"/>
      <c r="AJ78" s="175"/>
      <c r="AK78" s="175"/>
      <c r="AL78" s="175"/>
      <c r="AM78" s="678"/>
      <c r="AN78" s="679"/>
      <c r="AO78" s="679"/>
      <c r="AP78" s="679"/>
      <c r="AQ78" s="679"/>
      <c r="AR78" s="679"/>
      <c r="AS78" s="679"/>
      <c r="AT78" s="679"/>
      <c r="AU78" s="679"/>
      <c r="AV78" s="679"/>
      <c r="AW78" s="679"/>
      <c r="AX78" s="679"/>
      <c r="AY78" s="679"/>
      <c r="AZ78" s="679"/>
      <c r="BA78" s="680"/>
    </row>
    <row r="79" spans="1:82" ht="12.9" customHeight="1" thickBot="1">
      <c r="A79" s="85"/>
      <c r="B79" s="85"/>
      <c r="C79" s="828"/>
      <c r="D79" s="829"/>
      <c r="E79" s="199"/>
      <c r="F79" s="656"/>
      <c r="G79" s="657"/>
      <c r="H79" s="657"/>
      <c r="I79" s="657"/>
      <c r="J79" s="657"/>
      <c r="K79" s="657"/>
      <c r="L79" s="657"/>
      <c r="M79" s="657"/>
      <c r="N79" s="657"/>
      <c r="O79" s="657"/>
      <c r="P79" s="657"/>
      <c r="Q79" s="657"/>
      <c r="R79" s="657"/>
      <c r="S79" s="657"/>
      <c r="T79" s="658"/>
      <c r="U79" s="662"/>
      <c r="V79" s="663"/>
      <c r="W79" s="663"/>
      <c r="X79" s="663"/>
      <c r="Y79" s="664"/>
      <c r="Z79" s="652"/>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1971</v>
      </c>
      <c r="C81" s="157"/>
      <c r="D81" s="157"/>
      <c r="E81" s="157"/>
      <c r="F81" s="157"/>
      <c r="G81" s="157"/>
      <c r="H81" s="157"/>
      <c r="I81" s="157"/>
      <c r="J81" s="157"/>
      <c r="K81" s="157"/>
      <c r="L81" s="157"/>
      <c r="M81" s="815"/>
      <c r="N81" s="816"/>
      <c r="O81" s="817" t="s">
        <v>1972</v>
      </c>
      <c r="P81" s="817"/>
      <c r="Q81" s="817"/>
      <c r="R81" s="817"/>
      <c r="S81" s="817"/>
      <c r="T81" s="817"/>
      <c r="U81" s="817"/>
      <c r="V81" s="817"/>
      <c r="W81" s="817"/>
      <c r="X81" s="817"/>
      <c r="Y81" s="817"/>
      <c r="Z81" s="817"/>
      <c r="AA81" s="817"/>
      <c r="AB81" s="817"/>
      <c r="AC81" s="817"/>
      <c r="AD81" s="817"/>
      <c r="AE81" s="817"/>
      <c r="AF81" s="817"/>
      <c r="AG81" s="817"/>
      <c r="AH81" s="817"/>
      <c r="AI81" s="817"/>
      <c r="AJ81" s="817"/>
      <c r="AK81" s="818"/>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1900</v>
      </c>
      <c r="C83" s="103"/>
      <c r="D83" s="103"/>
      <c r="E83" s="103"/>
      <c r="F83" s="103"/>
      <c r="G83" s="103"/>
      <c r="H83" s="103"/>
      <c r="I83" s="103"/>
      <c r="J83" s="103"/>
      <c r="K83" s="103"/>
      <c r="L83" s="103"/>
      <c r="M83" s="103"/>
      <c r="N83" s="103"/>
      <c r="O83" s="103"/>
      <c r="P83" s="103"/>
      <c r="Q83" s="103"/>
      <c r="R83" s="103"/>
      <c r="S83" s="205" t="s">
        <v>126</v>
      </c>
      <c r="T83" s="206" t="s">
        <v>1940</v>
      </c>
      <c r="U83" s="103"/>
      <c r="V83" s="103"/>
      <c r="W83" s="103"/>
      <c r="X83" s="103"/>
      <c r="Y83" s="103"/>
      <c r="Z83" s="103"/>
      <c r="AA83" s="103"/>
      <c r="AB83" s="103"/>
      <c r="AC83" s="103"/>
      <c r="AD83" s="103"/>
      <c r="AE83" s="103"/>
      <c r="AF83" s="103"/>
      <c r="AG83" s="103"/>
      <c r="AH83" s="103"/>
      <c r="AI83" s="862" t="str">
        <f>IF(OR('別紙様式3-2（４・５月）'!AE5="処遇加算Ⅰ・Ⅱあり",'別紙様式3-3（６月以降分）'!AF5="旧処遇加算Ⅰ・Ⅱ相当あり"),"該当","")</f>
        <v/>
      </c>
      <c r="AJ83" s="863"/>
      <c r="AK83" s="864"/>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1901</v>
      </c>
      <c r="C85" s="208"/>
      <c r="D85" s="208"/>
      <c r="E85" s="208"/>
      <c r="F85" s="208"/>
      <c r="G85" s="208"/>
      <c r="H85" s="208"/>
      <c r="I85" s="208"/>
      <c r="J85" s="208"/>
      <c r="K85" s="208"/>
      <c r="L85" s="208"/>
      <c r="M85" s="208"/>
      <c r="N85" s="208"/>
      <c r="O85" s="208"/>
      <c r="P85" s="208"/>
      <c r="Q85" s="208"/>
      <c r="R85" s="208"/>
      <c r="S85" s="205" t="s">
        <v>126</v>
      </c>
      <c r="T85" s="206" t="s">
        <v>1939</v>
      </c>
      <c r="U85" s="208"/>
      <c r="V85" s="208"/>
      <c r="W85" s="208"/>
      <c r="X85" s="208"/>
      <c r="Y85" s="208"/>
      <c r="Z85" s="208"/>
      <c r="AA85" s="208"/>
      <c r="AB85" s="208"/>
      <c r="AC85" s="208"/>
      <c r="AD85" s="208"/>
      <c r="AE85" s="208"/>
      <c r="AF85" s="208"/>
      <c r="AG85" s="208"/>
      <c r="AH85" s="208"/>
      <c r="AI85" s="862" t="str">
        <f>IF(AND('別紙様式3-2（４・５月）'!AE5="処遇加算Ⅰ・Ⅱなし",'別紙様式3-3（６月以降分）'!AF5="旧処遇加算Ⅰ・Ⅱ相当なし"),"該当","")</f>
        <v>該当</v>
      </c>
      <c r="AJ85" s="863"/>
      <c r="AK85" s="864"/>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2" t="s">
        <v>1902</v>
      </c>
      <c r="D87" s="832"/>
      <c r="E87" s="832"/>
      <c r="F87" s="832"/>
      <c r="G87" s="832"/>
      <c r="H87" s="832"/>
      <c r="I87" s="832"/>
      <c r="J87" s="832"/>
      <c r="K87" s="832"/>
      <c r="L87" s="832"/>
      <c r="M87" s="832"/>
      <c r="N87" s="832"/>
      <c r="O87" s="832"/>
      <c r="P87" s="832"/>
      <c r="Q87" s="832"/>
      <c r="R87" s="832"/>
      <c r="S87" s="832"/>
      <c r="T87" s="832"/>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5"/>
      <c r="D88" s="816"/>
      <c r="E88" s="830" t="s">
        <v>1903</v>
      </c>
      <c r="F88" s="830"/>
      <c r="G88" s="830"/>
      <c r="H88" s="830"/>
      <c r="I88" s="830"/>
      <c r="J88" s="830"/>
      <c r="K88" s="830"/>
      <c r="L88" s="830"/>
      <c r="M88" s="830"/>
      <c r="N88" s="830"/>
      <c r="O88" s="830"/>
      <c r="P88" s="830"/>
      <c r="Q88" s="830"/>
      <c r="R88" s="831"/>
      <c r="S88" s="210" t="s">
        <v>74</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1904</v>
      </c>
      <c r="D89" s="214" t="s">
        <v>2153</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1905</v>
      </c>
      <c r="D90" s="218" t="s">
        <v>1906</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1907</v>
      </c>
      <c r="D91" s="224" t="s">
        <v>2185</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2" t="s">
        <v>1908</v>
      </c>
      <c r="D93" s="832"/>
      <c r="E93" s="832"/>
      <c r="F93" s="832"/>
      <c r="G93" s="832"/>
      <c r="H93" s="832"/>
      <c r="I93" s="832"/>
      <c r="J93" s="832"/>
      <c r="K93" s="832"/>
      <c r="L93" s="832"/>
      <c r="M93" s="832"/>
      <c r="N93" s="832"/>
      <c r="O93" s="832"/>
      <c r="P93" s="832"/>
      <c r="Q93" s="832"/>
      <c r="R93" s="832"/>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5"/>
      <c r="D94" s="816"/>
      <c r="E94" s="830" t="s">
        <v>1909</v>
      </c>
      <c r="F94" s="830"/>
      <c r="G94" s="830"/>
      <c r="H94" s="830"/>
      <c r="I94" s="830"/>
      <c r="J94" s="830"/>
      <c r="K94" s="830"/>
      <c r="L94" s="830"/>
      <c r="M94" s="830"/>
      <c r="N94" s="830"/>
      <c r="O94" s="830"/>
      <c r="P94" s="830"/>
      <c r="Q94" s="830"/>
      <c r="R94" s="831"/>
      <c r="S94" s="210" t="s">
        <v>74</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4"/>
      <c r="C95" s="213" t="s">
        <v>1904</v>
      </c>
      <c r="D95" s="833" t="s">
        <v>2154</v>
      </c>
      <c r="E95" s="834"/>
      <c r="F95" s="834"/>
      <c r="G95" s="834"/>
      <c r="H95" s="835"/>
      <c r="I95" s="835"/>
      <c r="J95" s="835"/>
      <c r="K95" s="835"/>
      <c r="L95" s="835"/>
      <c r="M95" s="835"/>
      <c r="N95" s="835"/>
      <c r="O95" s="835"/>
      <c r="P95" s="835"/>
      <c r="Q95" s="835"/>
      <c r="R95" s="835"/>
      <c r="S95" s="835"/>
      <c r="T95" s="835"/>
      <c r="U95" s="835"/>
      <c r="V95" s="835"/>
      <c r="W95" s="835"/>
      <c r="X95" s="835"/>
      <c r="Y95" s="835"/>
      <c r="Z95" s="835"/>
      <c r="AA95" s="835"/>
      <c r="AB95" s="835"/>
      <c r="AC95" s="835"/>
      <c r="AD95" s="835"/>
      <c r="AE95" s="835"/>
      <c r="AF95" s="835"/>
      <c r="AG95" s="835"/>
      <c r="AH95" s="835"/>
      <c r="AI95" s="835"/>
      <c r="AJ95" s="835"/>
      <c r="AK95" s="836"/>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4"/>
      <c r="C96" s="854"/>
      <c r="D96" s="856" t="s">
        <v>1910</v>
      </c>
      <c r="E96" s="857"/>
      <c r="F96" s="857"/>
      <c r="G96" s="857"/>
      <c r="H96" s="848"/>
      <c r="I96" s="850" t="s">
        <v>10</v>
      </c>
      <c r="J96" s="865" t="s">
        <v>2155</v>
      </c>
      <c r="K96" s="866"/>
      <c r="L96" s="866"/>
      <c r="M96" s="866"/>
      <c r="N96" s="866"/>
      <c r="O96" s="866"/>
      <c r="P96" s="866"/>
      <c r="Q96" s="866"/>
      <c r="R96" s="866"/>
      <c r="S96" s="866"/>
      <c r="T96" s="866"/>
      <c r="U96" s="866"/>
      <c r="V96" s="866"/>
      <c r="W96" s="866"/>
      <c r="X96" s="866"/>
      <c r="Y96" s="866"/>
      <c r="Z96" s="866"/>
      <c r="AA96" s="866"/>
      <c r="AB96" s="866"/>
      <c r="AC96" s="866"/>
      <c r="AD96" s="866"/>
      <c r="AE96" s="866"/>
      <c r="AF96" s="866"/>
      <c r="AG96" s="866"/>
      <c r="AH96" s="866"/>
      <c r="AI96" s="866"/>
      <c r="AJ96" s="866"/>
      <c r="AK96" s="867"/>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4"/>
      <c r="C97" s="854"/>
      <c r="D97" s="858"/>
      <c r="E97" s="859"/>
      <c r="F97" s="859"/>
      <c r="G97" s="859"/>
      <c r="H97" s="849"/>
      <c r="I97" s="851"/>
      <c r="J97" s="868"/>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70"/>
      <c r="AL97" s="90"/>
      <c r="AM97" s="621" t="s">
        <v>2085</v>
      </c>
      <c r="AN97" s="622"/>
      <c r="AO97" s="622"/>
      <c r="AP97" s="622"/>
      <c r="AQ97" s="622"/>
      <c r="AR97" s="622"/>
      <c r="AS97" s="622"/>
      <c r="AT97" s="622"/>
      <c r="AU97" s="622"/>
      <c r="AV97" s="622"/>
      <c r="AW97" s="622"/>
      <c r="AX97" s="622"/>
      <c r="AY97" s="622"/>
      <c r="AZ97" s="622"/>
      <c r="BA97" s="623"/>
    </row>
    <row r="98" spans="1:53" ht="15" customHeight="1" thickBot="1">
      <c r="A98" s="85"/>
      <c r="B98" s="904"/>
      <c r="C98" s="854"/>
      <c r="D98" s="858"/>
      <c r="E98" s="859"/>
      <c r="F98" s="859"/>
      <c r="G98" s="859"/>
      <c r="H98" s="871"/>
      <c r="I98" s="873" t="s">
        <v>11</v>
      </c>
      <c r="J98" s="236" t="s">
        <v>1911</v>
      </c>
      <c r="K98" s="237"/>
      <c r="L98" s="237"/>
      <c r="M98" s="237"/>
      <c r="N98" s="237"/>
      <c r="O98" s="237"/>
      <c r="P98" s="237"/>
      <c r="Q98" s="237"/>
      <c r="R98" s="237"/>
      <c r="S98" s="875" t="s">
        <v>1912</v>
      </c>
      <c r="T98" s="875"/>
      <c r="U98" s="875"/>
      <c r="V98" s="875"/>
      <c r="W98" s="875"/>
      <c r="X98" s="875"/>
      <c r="Y98" s="875"/>
      <c r="Z98" s="875"/>
      <c r="AA98" s="875"/>
      <c r="AB98" s="875"/>
      <c r="AC98" s="875"/>
      <c r="AD98" s="875"/>
      <c r="AE98" s="875"/>
      <c r="AF98" s="875"/>
      <c r="AG98" s="875"/>
      <c r="AH98" s="875"/>
      <c r="AI98" s="875"/>
      <c r="AJ98" s="875"/>
      <c r="AK98" s="876"/>
      <c r="AL98" s="90"/>
      <c r="AM98" s="195"/>
      <c r="AN98" s="148"/>
      <c r="AO98" s="148"/>
      <c r="AP98" s="148"/>
      <c r="AQ98" s="148"/>
      <c r="AR98" s="148"/>
      <c r="AS98" s="148"/>
      <c r="AT98" s="148"/>
      <c r="AU98" s="148"/>
      <c r="AV98" s="148"/>
      <c r="AW98" s="148"/>
      <c r="AX98" s="148"/>
      <c r="AY98" s="148"/>
      <c r="AZ98" s="148"/>
      <c r="BA98" s="148"/>
    </row>
    <row r="99" spans="1:53" ht="33" customHeight="1" thickBot="1">
      <c r="A99" s="85"/>
      <c r="B99" s="904"/>
      <c r="C99" s="855"/>
      <c r="D99" s="860"/>
      <c r="E99" s="861"/>
      <c r="F99" s="861"/>
      <c r="G99" s="861"/>
      <c r="H99" s="872"/>
      <c r="I99" s="874"/>
      <c r="J99" s="877"/>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9"/>
      <c r="AL99" s="90"/>
      <c r="AM99" s="621" t="s">
        <v>2085</v>
      </c>
      <c r="AN99" s="622"/>
      <c r="AO99" s="622"/>
      <c r="AP99" s="622"/>
      <c r="AQ99" s="622"/>
      <c r="AR99" s="622"/>
      <c r="AS99" s="622"/>
      <c r="AT99" s="622"/>
      <c r="AU99" s="622"/>
      <c r="AV99" s="622"/>
      <c r="AW99" s="622"/>
      <c r="AX99" s="622"/>
      <c r="AY99" s="622"/>
      <c r="AZ99" s="622"/>
      <c r="BA99" s="623"/>
    </row>
    <row r="100" spans="1:53" ht="16.5" customHeight="1">
      <c r="A100" s="85"/>
      <c r="B100" s="238"/>
      <c r="C100" s="239" t="s">
        <v>1905</v>
      </c>
      <c r="D100" s="224" t="s">
        <v>2156</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1973</v>
      </c>
      <c r="C102" s="157"/>
      <c r="D102" s="157"/>
      <c r="E102" s="157"/>
      <c r="F102" s="157"/>
      <c r="G102" s="157"/>
      <c r="H102" s="157"/>
      <c r="I102" s="157"/>
      <c r="J102" s="157"/>
      <c r="K102" s="157"/>
      <c r="L102" s="157"/>
      <c r="M102" s="815"/>
      <c r="N102" s="816"/>
      <c r="O102" s="819" t="s">
        <v>1972</v>
      </c>
      <c r="P102" s="819"/>
      <c r="Q102" s="819"/>
      <c r="R102" s="819"/>
      <c r="S102" s="819"/>
      <c r="T102" s="819"/>
      <c r="U102" s="819"/>
      <c r="V102" s="819"/>
      <c r="W102" s="819"/>
      <c r="X102" s="819"/>
      <c r="Y102" s="819"/>
      <c r="Z102" s="819"/>
      <c r="AA102" s="819"/>
      <c r="AB102" s="819"/>
      <c r="AC102" s="819"/>
      <c r="AD102" s="819"/>
      <c r="AE102" s="819"/>
      <c r="AF102" s="819"/>
      <c r="AG102" s="819"/>
      <c r="AH102" s="819"/>
      <c r="AI102" s="819"/>
      <c r="AJ102" s="819"/>
      <c r="AK102" s="820"/>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1974</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1913</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5"/>
      <c r="C106" s="816"/>
      <c r="D106" s="852" t="s">
        <v>1909</v>
      </c>
      <c r="E106" s="852"/>
      <c r="F106" s="852"/>
      <c r="G106" s="852"/>
      <c r="H106" s="852"/>
      <c r="I106" s="852"/>
      <c r="J106" s="852"/>
      <c r="K106" s="852"/>
      <c r="L106" s="852"/>
      <c r="M106" s="852"/>
      <c r="N106" s="852"/>
      <c r="O106" s="852"/>
      <c r="P106" s="852"/>
      <c r="Q106" s="853"/>
      <c r="R106" s="248" t="s">
        <v>74</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1904</v>
      </c>
      <c r="C107" s="958" t="s">
        <v>2157</v>
      </c>
      <c r="D107" s="959"/>
      <c r="E107" s="959"/>
      <c r="F107" s="959"/>
      <c r="G107" s="959"/>
      <c r="H107" s="959"/>
      <c r="I107" s="959"/>
      <c r="J107" s="959"/>
      <c r="K107" s="959"/>
      <c r="L107" s="959"/>
      <c r="M107" s="959"/>
      <c r="N107" s="959"/>
      <c r="O107" s="959"/>
      <c r="P107" s="959"/>
      <c r="Q107" s="959"/>
      <c r="R107" s="959"/>
      <c r="S107" s="960"/>
      <c r="T107" s="959"/>
      <c r="U107" s="959"/>
      <c r="V107" s="959"/>
      <c r="W107" s="959"/>
      <c r="X107" s="959"/>
      <c r="Y107" s="959"/>
      <c r="Z107" s="959"/>
      <c r="AA107" s="959"/>
      <c r="AB107" s="959"/>
      <c r="AC107" s="959"/>
      <c r="AD107" s="959"/>
      <c r="AE107" s="959"/>
      <c r="AF107" s="959"/>
      <c r="AG107" s="959"/>
      <c r="AH107" s="959"/>
      <c r="AI107" s="959"/>
      <c r="AJ107" s="959"/>
      <c r="AK107" s="961"/>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4"/>
      <c r="C108" s="856" t="s">
        <v>1914</v>
      </c>
      <c r="D108" s="857"/>
      <c r="E108" s="857"/>
      <c r="F108" s="857"/>
      <c r="G108" s="251"/>
      <c r="H108" s="252" t="s">
        <v>10</v>
      </c>
      <c r="I108" s="962" t="s">
        <v>1915</v>
      </c>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4"/>
      <c r="C109" s="858"/>
      <c r="D109" s="859"/>
      <c r="E109" s="859"/>
      <c r="F109" s="859"/>
      <c r="G109" s="253"/>
      <c r="H109" s="254" t="s">
        <v>11</v>
      </c>
      <c r="I109" s="965" t="s">
        <v>1916</v>
      </c>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5"/>
      <c r="C110" s="860"/>
      <c r="D110" s="861"/>
      <c r="E110" s="861"/>
      <c r="F110" s="861"/>
      <c r="G110" s="255"/>
      <c r="H110" s="256" t="s">
        <v>1917</v>
      </c>
      <c r="I110" s="968" t="s">
        <v>1918</v>
      </c>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7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1905</v>
      </c>
      <c r="C111" s="920" t="s">
        <v>2156</v>
      </c>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1"/>
      <c r="AA111" s="921"/>
      <c r="AB111" s="921"/>
      <c r="AC111" s="921"/>
      <c r="AD111" s="921"/>
      <c r="AE111" s="921"/>
      <c r="AF111" s="921"/>
      <c r="AG111" s="921"/>
      <c r="AH111" s="921"/>
      <c r="AI111" s="921"/>
      <c r="AJ111" s="921"/>
      <c r="AK111" s="922"/>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7" t="s">
        <v>1983</v>
      </c>
      <c r="C113" s="717"/>
      <c r="D113" s="717"/>
      <c r="E113" s="717"/>
      <c r="F113" s="717"/>
      <c r="G113" s="717"/>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1975</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120</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3" t="s">
        <v>1945</v>
      </c>
      <c r="C116" s="830"/>
      <c r="D116" s="830"/>
      <c r="E116" s="830"/>
      <c r="F116" s="830"/>
      <c r="G116" s="830"/>
      <c r="H116" s="830"/>
      <c r="I116" s="830"/>
      <c r="J116" s="830"/>
      <c r="K116" s="830"/>
      <c r="L116" s="830"/>
      <c r="M116" s="830"/>
      <c r="N116" s="830"/>
      <c r="O116" s="830"/>
      <c r="P116" s="830"/>
      <c r="Q116" s="831"/>
      <c r="R116" s="261" t="s">
        <v>126</v>
      </c>
      <c r="S116" s="262" t="str">
        <f>'別紙様式3-2（４・５月）'!W8</f>
        <v/>
      </c>
      <c r="T116" s="887" t="s">
        <v>1948</v>
      </c>
      <c r="U116" s="887"/>
      <c r="V116" s="887"/>
      <c r="W116" s="887"/>
      <c r="X116" s="887"/>
      <c r="Y116" s="887"/>
      <c r="Z116" s="887"/>
      <c r="AA116" s="887"/>
      <c r="AB116" s="887"/>
      <c r="AC116" s="887"/>
      <c r="AD116" s="887"/>
      <c r="AE116" s="887"/>
      <c r="AF116" s="88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3" t="s">
        <v>1995</v>
      </c>
      <c r="C117" s="884"/>
      <c r="D117" s="884"/>
      <c r="E117" s="884"/>
      <c r="F117" s="884"/>
      <c r="G117" s="884"/>
      <c r="H117" s="884"/>
      <c r="I117" s="884"/>
      <c r="J117" s="884"/>
      <c r="K117" s="884"/>
      <c r="L117" s="884"/>
      <c r="M117" s="884"/>
      <c r="N117" s="884"/>
      <c r="O117" s="884"/>
      <c r="P117" s="884"/>
      <c r="Q117" s="885"/>
      <c r="R117" s="261" t="s">
        <v>126</v>
      </c>
      <c r="S117" s="264" t="str">
        <f>'別紙様式3-3（６月以降分）'!Z5</f>
        <v/>
      </c>
      <c r="T117" s="886" t="s">
        <v>2069</v>
      </c>
      <c r="U117" s="887"/>
      <c r="V117" s="887"/>
      <c r="W117" s="887"/>
      <c r="X117" s="887"/>
      <c r="Y117" s="887"/>
      <c r="Z117" s="887"/>
      <c r="AA117" s="887"/>
      <c r="AB117" s="887"/>
      <c r="AC117" s="887"/>
      <c r="AD117" s="887"/>
      <c r="AE117" s="887"/>
      <c r="AF117" s="88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3" t="s">
        <v>2070</v>
      </c>
      <c r="C118" s="884"/>
      <c r="D118" s="884"/>
      <c r="E118" s="884"/>
      <c r="F118" s="884"/>
      <c r="G118" s="884"/>
      <c r="H118" s="884"/>
      <c r="I118" s="884"/>
      <c r="J118" s="884"/>
      <c r="K118" s="884"/>
      <c r="L118" s="884"/>
      <c r="M118" s="884"/>
      <c r="N118" s="884"/>
      <c r="O118" s="884"/>
      <c r="P118" s="884"/>
      <c r="Q118" s="885"/>
      <c r="R118" s="261" t="s">
        <v>126</v>
      </c>
      <c r="S118" s="265" t="str">
        <f>'別紙様式3-3（６月以降分）'!Z7</f>
        <v/>
      </c>
      <c r="T118" s="886" t="s">
        <v>2069</v>
      </c>
      <c r="U118" s="887"/>
      <c r="V118" s="887"/>
      <c r="W118" s="887"/>
      <c r="X118" s="887"/>
      <c r="Y118" s="887"/>
      <c r="Z118" s="887"/>
      <c r="AA118" s="887"/>
      <c r="AB118" s="887"/>
      <c r="AC118" s="887"/>
      <c r="AD118" s="887"/>
      <c r="AE118" s="887"/>
      <c r="AF118" s="88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1946</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1" t="s">
        <v>2107</v>
      </c>
      <c r="AN120" s="619"/>
      <c r="AO120" s="619"/>
      <c r="AP120" s="619"/>
      <c r="AQ120" s="619"/>
      <c r="AR120" s="619"/>
      <c r="AS120" s="619"/>
      <c r="AT120" s="619"/>
      <c r="AU120" s="619"/>
      <c r="AV120" s="619"/>
      <c r="AW120" s="619"/>
      <c r="AX120" s="619"/>
      <c r="AY120" s="619"/>
      <c r="AZ120" s="619"/>
      <c r="BA120" s="620"/>
    </row>
    <row r="121" spans="1:53" s="91" customFormat="1" ht="18" customHeight="1">
      <c r="A121" s="90"/>
      <c r="B121" s="268" t="s">
        <v>1949</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121</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122</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5" t="s">
        <v>123</v>
      </c>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124</v>
      </c>
      <c r="E125" s="288"/>
      <c r="F125" s="919"/>
      <c r="G125" s="919"/>
      <c r="H125" s="919"/>
      <c r="I125" s="919"/>
      <c r="J125" s="919"/>
      <c r="K125" s="919"/>
      <c r="L125" s="919"/>
      <c r="M125" s="919"/>
      <c r="N125" s="919"/>
      <c r="O125" s="919"/>
      <c r="P125" s="919"/>
      <c r="Q125" s="919"/>
      <c r="R125" s="919"/>
      <c r="S125" s="919"/>
      <c r="T125" s="919"/>
      <c r="U125" s="919"/>
      <c r="V125" s="919"/>
      <c r="W125" s="919"/>
      <c r="X125" s="919"/>
      <c r="Y125" s="919"/>
      <c r="Z125" s="919"/>
      <c r="AA125" s="919"/>
      <c r="AB125" s="919"/>
      <c r="AC125" s="919"/>
      <c r="AD125" s="919"/>
      <c r="AE125" s="919"/>
      <c r="AF125" s="919"/>
      <c r="AG125" s="919"/>
      <c r="AH125" s="919"/>
      <c r="AI125" s="919"/>
      <c r="AJ125" s="919"/>
      <c r="AK125" s="289" t="s">
        <v>13</v>
      </c>
      <c r="AL125" s="90"/>
      <c r="AM125" s="83" t="b">
        <v>0</v>
      </c>
      <c r="AN125" s="938" t="s">
        <v>2105</v>
      </c>
      <c r="AO125" s="939"/>
      <c r="AP125" s="939"/>
      <c r="AQ125" s="939"/>
      <c r="AR125" s="939"/>
      <c r="AS125" s="939"/>
      <c r="AT125" s="939"/>
      <c r="AU125" s="939"/>
      <c r="AV125" s="939"/>
      <c r="AW125" s="939"/>
      <c r="AX125" s="939"/>
      <c r="AY125" s="939"/>
      <c r="AZ125" s="939"/>
      <c r="BA125" s="940"/>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1941</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1999</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2" t="str">
        <f>IF(AND('別紙様式3-2（４・５月）'!AE7="特定加算なし",'別紙様式3-3（６月以降分）'!AG5="旧特定加算相当なし"),"該当","")</f>
        <v>該当</v>
      </c>
      <c r="AJ128" s="863"/>
      <c r="AK128" s="864"/>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126</v>
      </c>
      <c r="C129" s="891" t="s">
        <v>1950</v>
      </c>
      <c r="D129" s="891"/>
      <c r="E129" s="891"/>
      <c r="F129" s="891"/>
      <c r="G129" s="891"/>
      <c r="H129" s="891"/>
      <c r="I129" s="891"/>
      <c r="J129" s="891"/>
      <c r="K129" s="891"/>
      <c r="L129" s="891"/>
      <c r="M129" s="891"/>
      <c r="N129" s="891"/>
      <c r="O129" s="891"/>
      <c r="P129" s="891"/>
      <c r="Q129" s="891"/>
      <c r="R129" s="891"/>
      <c r="S129" s="891"/>
      <c r="T129" s="891"/>
      <c r="U129" s="891"/>
      <c r="V129" s="891"/>
      <c r="W129" s="891"/>
      <c r="X129" s="891"/>
      <c r="Y129" s="891"/>
      <c r="Z129" s="891"/>
      <c r="AA129" s="891"/>
      <c r="AB129" s="891"/>
      <c r="AC129" s="891"/>
      <c r="AD129" s="891"/>
      <c r="AE129" s="891"/>
      <c r="AF129" s="891"/>
      <c r="AG129" s="891"/>
      <c r="AH129" s="891"/>
      <c r="AI129" s="891"/>
      <c r="AJ129" s="891"/>
      <c r="AK129" s="89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2000</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2" t="str">
        <f>IF(OR('別紙様式3-2（４・５月）'!AE7="特定加算あり",'別紙様式3-3（６月以降分）'!AG5="旧特定加算相当あり"),"該当","")</f>
        <v/>
      </c>
      <c r="AJ131" s="863"/>
      <c r="AK131" s="864"/>
      <c r="AL131" s="85"/>
      <c r="AT131" s="97"/>
      <c r="AU131" s="97"/>
      <c r="AV131" s="97"/>
      <c r="AW131" s="97"/>
      <c r="AX131" s="97"/>
    </row>
    <row r="132" spans="1:53" ht="38.25" customHeight="1" thickBot="1">
      <c r="A132" s="85"/>
      <c r="B132" s="193" t="s">
        <v>126</v>
      </c>
      <c r="C132" s="614" t="s">
        <v>2168</v>
      </c>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85"/>
      <c r="AN132" s="586" t="s">
        <v>2166</v>
      </c>
      <c r="AO132" s="587"/>
      <c r="AP132" s="587"/>
      <c r="AQ132" s="587"/>
      <c r="AR132" s="587"/>
      <c r="AS132" s="587"/>
      <c r="AT132" s="587"/>
      <c r="AU132" s="587"/>
      <c r="AV132" s="587"/>
      <c r="AW132" s="587"/>
      <c r="AX132" s="587"/>
      <c r="AY132" s="588"/>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5"/>
      <c r="C134" s="616"/>
      <c r="D134" s="616"/>
      <c r="E134" s="617"/>
      <c r="F134" s="607"/>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9"/>
      <c r="AK134" s="497" t="str">
        <f>IF(AI131="該当",IF((IF(COUNTIF(AM135:AM138,TRUE)&gt;=1,1,0)+IF(COUNTIF(AM139:AM142,TRUE)&gt;=1,1,0)+IF(COUNTIF(AM143:AM147,TRUE)&gt;=1,1,0)+IF(COUNTIF(AM148:AM151,TRUE)&gt;=1,1,0)+IF(COUNTIF(AM152:AM155,TRUE)&gt;=1,1,0)+IF(COUNTIF(AM156:AM159,TRUE)&gt;=1,1,0))&gt;=3,"○","×"),IF(COUNTIF(AM135:AM159,TRUE)&gt;=1,"○","×"))</f>
        <v>×</v>
      </c>
      <c r="AL134" s="498"/>
      <c r="AM134" s="499" t="s">
        <v>2087</v>
      </c>
      <c r="AN134" s="603" t="s">
        <v>2086</v>
      </c>
      <c r="AO134" s="604"/>
      <c r="AP134" s="604"/>
      <c r="AQ134" s="604"/>
      <c r="AR134" s="604"/>
      <c r="AS134" s="604"/>
      <c r="AT134" s="604"/>
      <c r="AU134" s="604"/>
      <c r="AV134" s="604"/>
      <c r="AW134" s="604"/>
      <c r="AX134" s="604"/>
      <c r="AY134" s="605"/>
    </row>
    <row r="135" spans="1:53" s="501" customFormat="1" ht="14.25" customHeight="1">
      <c r="A135" s="498"/>
      <c r="B135" s="591" t="s">
        <v>2158</v>
      </c>
      <c r="C135" s="592"/>
      <c r="D135" s="592"/>
      <c r="E135" s="593"/>
      <c r="F135" s="500"/>
      <c r="G135" s="610" t="s">
        <v>2177</v>
      </c>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1"/>
      <c r="AL135" s="498"/>
      <c r="AM135" s="84" t="b">
        <v>0</v>
      </c>
    </row>
    <row r="136" spans="1:53" s="501" customFormat="1" ht="13.5" customHeight="1">
      <c r="A136" s="498"/>
      <c r="B136" s="594"/>
      <c r="C136" s="595"/>
      <c r="D136" s="595"/>
      <c r="E136" s="596"/>
      <c r="F136" s="502"/>
      <c r="G136" s="606" t="s">
        <v>47</v>
      </c>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503"/>
      <c r="AL136" s="498"/>
      <c r="AM136" s="504" t="b">
        <v>0</v>
      </c>
      <c r="AN136" s="589"/>
      <c r="AO136" s="589"/>
      <c r="AP136" s="589"/>
      <c r="AQ136" s="589"/>
      <c r="AR136" s="589"/>
      <c r="AS136" s="589"/>
      <c r="AT136" s="589"/>
      <c r="AU136" s="589"/>
      <c r="AV136" s="589"/>
      <c r="AW136" s="589"/>
      <c r="AX136" s="589"/>
      <c r="AY136" s="589"/>
    </row>
    <row r="137" spans="1:53" s="501" customFormat="1" ht="13.5" customHeight="1">
      <c r="A137" s="498"/>
      <c r="B137" s="594"/>
      <c r="C137" s="595"/>
      <c r="D137" s="595"/>
      <c r="E137" s="596"/>
      <c r="F137" s="502"/>
      <c r="G137" s="606" t="s">
        <v>48</v>
      </c>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503"/>
      <c r="AL137" s="498"/>
      <c r="AM137" s="504" t="b">
        <v>0</v>
      </c>
      <c r="AN137" s="589"/>
      <c r="AO137" s="589"/>
      <c r="AP137" s="589"/>
      <c r="AQ137" s="589"/>
      <c r="AR137" s="589"/>
      <c r="AS137" s="589"/>
      <c r="AT137" s="589"/>
      <c r="AU137" s="589"/>
      <c r="AV137" s="589"/>
      <c r="AW137" s="589"/>
      <c r="AX137" s="589"/>
      <c r="AY137" s="589"/>
    </row>
    <row r="138" spans="1:53" s="501" customFormat="1" ht="13.5" customHeight="1">
      <c r="A138" s="498"/>
      <c r="B138" s="597"/>
      <c r="C138" s="598"/>
      <c r="D138" s="598"/>
      <c r="E138" s="599"/>
      <c r="F138" s="505"/>
      <c r="G138" s="612" t="s">
        <v>2178</v>
      </c>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506"/>
      <c r="AL138" s="498"/>
      <c r="AM138" s="504" t="b">
        <v>0</v>
      </c>
    </row>
    <row r="139" spans="1:53" s="501" customFormat="1" ht="24.75" customHeight="1">
      <c r="A139" s="498"/>
      <c r="B139" s="591" t="s">
        <v>2159</v>
      </c>
      <c r="C139" s="592"/>
      <c r="D139" s="592"/>
      <c r="E139" s="593"/>
      <c r="F139" s="507"/>
      <c r="G139" s="899" t="s">
        <v>2179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508"/>
      <c r="AL139" s="498"/>
      <c r="AM139" s="504" t="b">
        <v>0</v>
      </c>
    </row>
    <row r="140" spans="1:53" s="501" customFormat="1" ht="13.5" customHeight="1">
      <c r="A140" s="498"/>
      <c r="B140" s="594"/>
      <c r="C140" s="595"/>
      <c r="D140" s="595"/>
      <c r="E140" s="596"/>
      <c r="F140" s="502"/>
      <c r="G140" s="606" t="s">
        <v>49</v>
      </c>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509"/>
      <c r="AL140" s="498"/>
      <c r="AM140" s="504" t="b">
        <v>0</v>
      </c>
      <c r="AN140" s="589"/>
      <c r="AO140" s="589"/>
      <c r="AP140" s="589"/>
      <c r="AQ140" s="589"/>
      <c r="AR140" s="589"/>
      <c r="AS140" s="589"/>
      <c r="AT140" s="589"/>
      <c r="AU140" s="589"/>
      <c r="AV140" s="589"/>
      <c r="AW140" s="589"/>
      <c r="AX140" s="589"/>
      <c r="AY140" s="589"/>
    </row>
    <row r="141" spans="1:53" s="501" customFormat="1" ht="13.5" customHeight="1">
      <c r="A141" s="498"/>
      <c r="B141" s="594"/>
      <c r="C141" s="595"/>
      <c r="D141" s="595"/>
      <c r="E141" s="596"/>
      <c r="F141" s="502"/>
      <c r="G141" s="606" t="s">
        <v>50</v>
      </c>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503"/>
      <c r="AL141" s="498"/>
      <c r="AM141" s="504" t="b">
        <v>0</v>
      </c>
      <c r="AN141" s="589"/>
      <c r="AO141" s="589"/>
      <c r="AP141" s="589"/>
      <c r="AQ141" s="589"/>
      <c r="AR141" s="589"/>
      <c r="AS141" s="589"/>
      <c r="AT141" s="589"/>
      <c r="AU141" s="589"/>
      <c r="AV141" s="589"/>
      <c r="AW141" s="589"/>
      <c r="AX141" s="589"/>
      <c r="AY141" s="589"/>
    </row>
    <row r="142" spans="1:53" s="501" customFormat="1" ht="13.5" customHeight="1">
      <c r="A142" s="498"/>
      <c r="B142" s="597"/>
      <c r="C142" s="598"/>
      <c r="D142" s="598"/>
      <c r="E142" s="599"/>
      <c r="F142" s="510"/>
      <c r="G142" s="590" t="s">
        <v>51</v>
      </c>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895"/>
      <c r="AL142" s="498"/>
      <c r="AM142" s="504" t="b">
        <v>0</v>
      </c>
    </row>
    <row r="143" spans="1:53" s="501" customFormat="1" ht="13.5" customHeight="1">
      <c r="A143" s="498"/>
      <c r="B143" s="591" t="s">
        <v>2160</v>
      </c>
      <c r="C143" s="592"/>
      <c r="D143" s="592"/>
      <c r="E143" s="593"/>
      <c r="F143" s="511"/>
      <c r="G143" s="899" t="s">
        <v>52</v>
      </c>
      <c r="H143" s="899"/>
      <c r="I143" s="899"/>
      <c r="J143" s="899"/>
      <c r="K143" s="899"/>
      <c r="L143" s="899"/>
      <c r="M143" s="899"/>
      <c r="N143" s="899"/>
      <c r="O143" s="899"/>
      <c r="P143" s="899"/>
      <c r="Q143" s="899"/>
      <c r="R143" s="899"/>
      <c r="S143" s="899"/>
      <c r="T143" s="899"/>
      <c r="U143" s="899"/>
      <c r="V143" s="899"/>
      <c r="W143" s="899"/>
      <c r="X143" s="899"/>
      <c r="Y143" s="899"/>
      <c r="Z143" s="899"/>
      <c r="AA143" s="899"/>
      <c r="AB143" s="899"/>
      <c r="AC143" s="899"/>
      <c r="AD143" s="899"/>
      <c r="AE143" s="899"/>
      <c r="AF143" s="899"/>
      <c r="AG143" s="899"/>
      <c r="AH143" s="899"/>
      <c r="AI143" s="899"/>
      <c r="AJ143" s="899"/>
      <c r="AK143" s="509"/>
      <c r="AL143" s="498"/>
      <c r="AM143" s="504" t="b">
        <v>0</v>
      </c>
    </row>
    <row r="144" spans="1:53" s="501" customFormat="1" ht="22.5" customHeight="1">
      <c r="A144" s="498"/>
      <c r="B144" s="594"/>
      <c r="C144" s="595"/>
      <c r="D144" s="595"/>
      <c r="E144" s="596"/>
      <c r="F144" s="502"/>
      <c r="G144" s="606" t="s">
        <v>53</v>
      </c>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503"/>
      <c r="AL144" s="498"/>
      <c r="AM144" s="504" t="b">
        <v>0</v>
      </c>
      <c r="AN144" s="589"/>
      <c r="AO144" s="589"/>
      <c r="AP144" s="589"/>
      <c r="AQ144" s="589"/>
      <c r="AR144" s="589"/>
      <c r="AS144" s="589"/>
      <c r="AT144" s="589"/>
      <c r="AU144" s="589"/>
      <c r="AV144" s="589"/>
      <c r="AW144" s="589"/>
      <c r="AX144" s="589"/>
      <c r="AY144" s="589"/>
    </row>
    <row r="145" spans="1:51" s="501" customFormat="1" ht="13.5" customHeight="1">
      <c r="A145" s="498"/>
      <c r="B145" s="594"/>
      <c r="C145" s="595"/>
      <c r="D145" s="595"/>
      <c r="E145" s="596"/>
      <c r="F145" s="502"/>
      <c r="G145" s="606" t="s">
        <v>54</v>
      </c>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503"/>
      <c r="AL145" s="498"/>
      <c r="AM145" s="504" t="b">
        <v>0</v>
      </c>
      <c r="AN145" s="589"/>
      <c r="AO145" s="589"/>
      <c r="AP145" s="589"/>
      <c r="AQ145" s="589"/>
      <c r="AR145" s="589"/>
      <c r="AS145" s="589"/>
      <c r="AT145" s="589"/>
      <c r="AU145" s="589"/>
      <c r="AV145" s="589"/>
      <c r="AW145" s="589"/>
      <c r="AX145" s="589"/>
      <c r="AY145" s="589"/>
    </row>
    <row r="146" spans="1:51" s="501" customFormat="1" ht="13.5" customHeight="1">
      <c r="A146" s="498"/>
      <c r="B146" s="594"/>
      <c r="C146" s="595"/>
      <c r="D146" s="595"/>
      <c r="E146" s="596" t="b">
        <v>0</v>
      </c>
      <c r="F146" s="505" t="b">
        <v>0</v>
      </c>
      <c r="G146" s="613" t="s">
        <v>55</v>
      </c>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7"/>
      <c r="C147" s="598"/>
      <c r="D147" s="598"/>
      <c r="E147" s="599" t="b">
        <v>0</v>
      </c>
      <c r="F147" s="505" t="b">
        <v>0</v>
      </c>
      <c r="G147" s="892" t="s">
        <v>2161</v>
      </c>
      <c r="H147" s="892"/>
      <c r="I147" s="892"/>
      <c r="J147" s="892"/>
      <c r="K147" s="892"/>
      <c r="L147" s="892"/>
      <c r="M147" s="892"/>
      <c r="N147" s="892"/>
      <c r="O147" s="892"/>
      <c r="P147" s="892"/>
      <c r="Q147" s="892"/>
      <c r="R147" s="892"/>
      <c r="S147" s="892"/>
      <c r="T147" s="892"/>
      <c r="U147" s="892"/>
      <c r="V147" s="892"/>
      <c r="W147" s="892"/>
      <c r="X147" s="892"/>
      <c r="Y147" s="892"/>
      <c r="Z147" s="892"/>
      <c r="AA147" s="892"/>
      <c r="AB147" s="892"/>
      <c r="AC147" s="892"/>
      <c r="AD147" s="892"/>
      <c r="AE147" s="892"/>
      <c r="AF147" s="892"/>
      <c r="AG147" s="892"/>
      <c r="AH147" s="892"/>
      <c r="AI147" s="892"/>
      <c r="AJ147" s="892"/>
      <c r="AK147" s="893"/>
      <c r="AL147" s="498"/>
      <c r="AM147" s="504" t="b">
        <v>0</v>
      </c>
    </row>
    <row r="148" spans="1:51" s="501" customFormat="1" ht="21" customHeight="1">
      <c r="A148" s="498"/>
      <c r="B148" s="591" t="s">
        <v>2162</v>
      </c>
      <c r="C148" s="592"/>
      <c r="D148" s="592"/>
      <c r="E148" s="593"/>
      <c r="F148" s="507"/>
      <c r="G148" s="894" t="s">
        <v>2163</v>
      </c>
      <c r="H148" s="894"/>
      <c r="I148" s="894"/>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509"/>
      <c r="AL148" s="498"/>
      <c r="AM148" s="504" t="b">
        <v>0</v>
      </c>
    </row>
    <row r="149" spans="1:51" s="501" customFormat="1" ht="13.5" customHeight="1">
      <c r="A149" s="498"/>
      <c r="B149" s="594"/>
      <c r="C149" s="595"/>
      <c r="D149" s="595"/>
      <c r="E149" s="596"/>
      <c r="F149" s="502"/>
      <c r="G149" s="613" t="s">
        <v>56</v>
      </c>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509"/>
      <c r="AL149" s="434"/>
      <c r="AM149" s="504" t="b">
        <v>0</v>
      </c>
      <c r="AN149" s="589"/>
      <c r="AO149" s="589"/>
      <c r="AP149" s="589"/>
      <c r="AQ149" s="589"/>
      <c r="AR149" s="589"/>
      <c r="AS149" s="589"/>
      <c r="AT149" s="589"/>
      <c r="AU149" s="589"/>
      <c r="AV149" s="589"/>
      <c r="AW149" s="589"/>
      <c r="AX149" s="589"/>
      <c r="AY149" s="589"/>
    </row>
    <row r="150" spans="1:51" s="501" customFormat="1" ht="13.5" customHeight="1">
      <c r="A150" s="498"/>
      <c r="B150" s="594"/>
      <c r="C150" s="595"/>
      <c r="D150" s="595"/>
      <c r="E150" s="596" t="b">
        <v>1</v>
      </c>
      <c r="F150" s="502"/>
      <c r="G150" s="613" t="s">
        <v>57</v>
      </c>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513"/>
      <c r="AL150" s="498"/>
      <c r="AM150" s="504" t="b">
        <v>0</v>
      </c>
      <c r="AN150" s="589"/>
      <c r="AO150" s="589"/>
      <c r="AP150" s="589"/>
      <c r="AQ150" s="589"/>
      <c r="AR150" s="589"/>
      <c r="AS150" s="589"/>
      <c r="AT150" s="589"/>
      <c r="AU150" s="589"/>
      <c r="AV150" s="589"/>
      <c r="AW150" s="589"/>
      <c r="AX150" s="589"/>
      <c r="AY150" s="589"/>
    </row>
    <row r="151" spans="1:51" s="501" customFormat="1" ht="13.5" customHeight="1">
      <c r="A151" s="498"/>
      <c r="B151" s="597"/>
      <c r="C151" s="598"/>
      <c r="D151" s="598"/>
      <c r="E151" s="599"/>
      <c r="F151" s="510"/>
      <c r="G151" s="590" t="s">
        <v>58</v>
      </c>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895"/>
      <c r="AL151" s="498"/>
      <c r="AM151" s="504" t="b">
        <v>0</v>
      </c>
    </row>
    <row r="152" spans="1:51" s="501" customFormat="1" ht="13.5" customHeight="1">
      <c r="A152" s="498"/>
      <c r="B152" s="591" t="s">
        <v>2164</v>
      </c>
      <c r="C152" s="592"/>
      <c r="D152" s="592"/>
      <c r="E152" s="593"/>
      <c r="F152" s="511"/>
      <c r="G152" s="600" t="s">
        <v>59</v>
      </c>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509"/>
      <c r="AL152" s="498"/>
      <c r="AM152" s="504" t="b">
        <v>0</v>
      </c>
    </row>
    <row r="153" spans="1:51" s="501" customFormat="1" ht="21" customHeight="1">
      <c r="A153" s="498"/>
      <c r="B153" s="594"/>
      <c r="C153" s="595"/>
      <c r="D153" s="595"/>
      <c r="E153" s="596" t="b">
        <v>1</v>
      </c>
      <c r="F153" s="502"/>
      <c r="G153" s="613" t="s">
        <v>60</v>
      </c>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503"/>
      <c r="AL153" s="498"/>
      <c r="AM153" s="504" t="b">
        <v>0</v>
      </c>
      <c r="AN153" s="589"/>
      <c r="AO153" s="589"/>
      <c r="AP153" s="589"/>
      <c r="AQ153" s="589"/>
      <c r="AR153" s="589"/>
      <c r="AS153" s="589"/>
      <c r="AT153" s="589"/>
      <c r="AU153" s="589"/>
      <c r="AV153" s="589"/>
      <c r="AW153" s="589"/>
      <c r="AX153" s="589"/>
      <c r="AY153" s="589"/>
    </row>
    <row r="154" spans="1:51" s="501" customFormat="1" ht="13.5" customHeight="1">
      <c r="A154" s="498"/>
      <c r="B154" s="594"/>
      <c r="C154" s="595"/>
      <c r="D154" s="595"/>
      <c r="E154" s="596"/>
      <c r="F154" s="502"/>
      <c r="G154" s="613" t="s">
        <v>61</v>
      </c>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503"/>
      <c r="AL154" s="498"/>
      <c r="AM154" s="504" t="b">
        <v>0</v>
      </c>
      <c r="AN154" s="589"/>
      <c r="AO154" s="589"/>
      <c r="AP154" s="589"/>
      <c r="AQ154" s="589"/>
      <c r="AR154" s="589"/>
      <c r="AS154" s="589"/>
      <c r="AT154" s="589"/>
      <c r="AU154" s="589"/>
      <c r="AV154" s="589"/>
      <c r="AW154" s="589"/>
      <c r="AX154" s="589"/>
      <c r="AY154" s="589"/>
    </row>
    <row r="155" spans="1:51" s="501" customFormat="1" ht="13.5" customHeight="1">
      <c r="A155" s="498"/>
      <c r="B155" s="597"/>
      <c r="C155" s="598"/>
      <c r="D155" s="598"/>
      <c r="E155" s="599" t="b">
        <v>1</v>
      </c>
      <c r="F155" s="510"/>
      <c r="G155" s="590" t="s">
        <v>62</v>
      </c>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14"/>
      <c r="AL155" s="498"/>
      <c r="AM155" s="504" t="b">
        <v>0</v>
      </c>
    </row>
    <row r="156" spans="1:51" s="501" customFormat="1" ht="13.5" customHeight="1">
      <c r="A156" s="498"/>
      <c r="B156" s="591" t="s">
        <v>2165</v>
      </c>
      <c r="C156" s="592"/>
      <c r="D156" s="592"/>
      <c r="E156" s="593"/>
      <c r="F156" s="511"/>
      <c r="G156" s="600" t="s">
        <v>2180</v>
      </c>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1"/>
      <c r="AL156" s="515"/>
      <c r="AM156" s="504" t="b">
        <v>0</v>
      </c>
      <c r="AN156"/>
      <c r="AO156"/>
      <c r="AP156"/>
    </row>
    <row r="157" spans="1:51" customFormat="1" ht="13.5" customHeight="1">
      <c r="A157" s="434"/>
      <c r="B157" s="594"/>
      <c r="C157" s="595"/>
      <c r="D157" s="595"/>
      <c r="E157" s="596"/>
      <c r="F157" s="502"/>
      <c r="G157" s="613" t="s">
        <v>63</v>
      </c>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3"/>
      <c r="AK157" s="503"/>
      <c r="AL157" s="498"/>
      <c r="AM157" s="504" t="b">
        <v>0</v>
      </c>
      <c r="AN157" s="589"/>
      <c r="AO157" s="589"/>
      <c r="AP157" s="589"/>
      <c r="AQ157" s="589"/>
      <c r="AR157" s="589"/>
      <c r="AS157" s="589"/>
      <c r="AT157" s="589"/>
      <c r="AU157" s="589"/>
      <c r="AV157" s="589"/>
      <c r="AW157" s="589"/>
      <c r="AX157" s="589"/>
      <c r="AY157" s="589"/>
    </row>
    <row r="158" spans="1:51" customFormat="1" ht="13.5" customHeight="1">
      <c r="A158" s="434"/>
      <c r="B158" s="594"/>
      <c r="C158" s="595"/>
      <c r="D158" s="595"/>
      <c r="E158" s="596"/>
      <c r="F158" s="502"/>
      <c r="G158" s="613" t="s">
        <v>2181</v>
      </c>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503"/>
      <c r="AL158" s="498"/>
      <c r="AM158" s="504" t="b">
        <v>0</v>
      </c>
      <c r="AN158" s="589"/>
      <c r="AO158" s="589"/>
      <c r="AP158" s="589"/>
      <c r="AQ158" s="589"/>
      <c r="AR158" s="589"/>
      <c r="AS158" s="589"/>
      <c r="AT158" s="589"/>
      <c r="AU158" s="589"/>
      <c r="AV158" s="589"/>
      <c r="AW158" s="589"/>
      <c r="AX158" s="589"/>
      <c r="AY158" s="589"/>
    </row>
    <row r="159" spans="1:51" customFormat="1" ht="13.5" customHeight="1" thickBot="1">
      <c r="A159" s="434"/>
      <c r="B159" s="597"/>
      <c r="C159" s="598"/>
      <c r="D159" s="598"/>
      <c r="E159" s="599" t="b">
        <v>1</v>
      </c>
      <c r="F159" s="516"/>
      <c r="G159" s="602" t="s">
        <v>2182</v>
      </c>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2088</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6"/>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928"/>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1" t="s">
        <v>2183</v>
      </c>
      <c r="D165" s="891"/>
      <c r="E165" s="891"/>
      <c r="F165" s="891"/>
      <c r="G165" s="891"/>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0" t="s">
        <v>2167</v>
      </c>
      <c r="D168" s="890"/>
      <c r="E168" s="890"/>
      <c r="F168" s="890"/>
      <c r="G168" s="890"/>
      <c r="H168" s="890"/>
      <c r="I168" s="890"/>
      <c r="J168" s="890"/>
      <c r="K168" s="890"/>
      <c r="L168" s="890"/>
      <c r="M168" s="890"/>
      <c r="N168" s="890"/>
      <c r="O168" s="890"/>
      <c r="P168" s="890"/>
      <c r="Q168" s="890"/>
      <c r="R168" s="890"/>
      <c r="S168" s="890"/>
      <c r="T168" s="890"/>
      <c r="U168" s="890"/>
      <c r="V168" s="890"/>
      <c r="W168" s="890"/>
      <c r="X168" s="890"/>
      <c r="Y168" s="890"/>
      <c r="Z168" s="890"/>
      <c r="AA168" s="890"/>
      <c r="AB168" s="890"/>
      <c r="AC168" s="890"/>
      <c r="AD168" s="890"/>
      <c r="AE168" s="890"/>
      <c r="AF168" s="890"/>
      <c r="AG168" s="890"/>
      <c r="AH168" s="890"/>
      <c r="AI168" s="890"/>
      <c r="AJ168" s="890"/>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3"/>
      <c r="F170" s="914"/>
      <c r="G170" s="312" t="s">
        <v>2</v>
      </c>
      <c r="H170" s="913"/>
      <c r="I170" s="914"/>
      <c r="J170" s="312" t="s">
        <v>3</v>
      </c>
      <c r="K170" s="913"/>
      <c r="L170" s="914"/>
      <c r="M170" s="312" t="s">
        <v>5</v>
      </c>
      <c r="N170" s="309"/>
      <c r="O170" s="915" t="s">
        <v>22</v>
      </c>
      <c r="P170" s="915"/>
      <c r="Q170" s="915"/>
      <c r="R170" s="907" t="str">
        <f>IF(H7="","",H7)</f>
        <v/>
      </c>
      <c r="S170" s="907"/>
      <c r="T170" s="907"/>
      <c r="U170" s="907"/>
      <c r="V170" s="907"/>
      <c r="W170" s="907"/>
      <c r="X170" s="907"/>
      <c r="Y170" s="907"/>
      <c r="Z170" s="907"/>
      <c r="AA170" s="907"/>
      <c r="AB170" s="907"/>
      <c r="AC170" s="907"/>
      <c r="AD170" s="907"/>
      <c r="AE170" s="907"/>
      <c r="AF170" s="907"/>
      <c r="AG170" s="907"/>
      <c r="AH170" s="907"/>
      <c r="AI170" s="907"/>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6" t="s">
        <v>73</v>
      </c>
      <c r="P171" s="896"/>
      <c r="Q171" s="896"/>
      <c r="R171" s="897" t="s">
        <v>32</v>
      </c>
      <c r="S171" s="897"/>
      <c r="T171" s="898">
        <f>基本情報入力シート!M41</f>
        <v>0</v>
      </c>
      <c r="U171" s="898"/>
      <c r="V171" s="898"/>
      <c r="W171" s="898"/>
      <c r="X171" s="898"/>
      <c r="Y171" s="912" t="s">
        <v>33</v>
      </c>
      <c r="Z171" s="912"/>
      <c r="AA171" s="898">
        <f>基本情報入力シート!M42</f>
        <v>0</v>
      </c>
      <c r="AB171" s="898"/>
      <c r="AC171" s="898"/>
      <c r="AD171" s="898"/>
      <c r="AE171" s="898"/>
      <c r="AF171" s="898"/>
      <c r="AG171" s="898"/>
      <c r="AH171" s="898"/>
      <c r="AI171" s="898"/>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78</v>
      </c>
      <c r="C174" s="324"/>
      <c r="D174" s="90"/>
      <c r="E174" s="90"/>
      <c r="F174" s="89" t="s">
        <v>80</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68</v>
      </c>
      <c r="C175" s="151" t="s">
        <v>1952</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1951</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89" t="s">
        <v>1953</v>
      </c>
      <c r="C178" s="889"/>
      <c r="D178" s="889"/>
      <c r="E178" s="889"/>
      <c r="F178" s="889"/>
      <c r="G178" s="889"/>
      <c r="H178" s="889"/>
      <c r="I178" s="889"/>
      <c r="J178" s="889"/>
      <c r="K178" s="889"/>
      <c r="L178" s="889"/>
      <c r="M178" s="889"/>
      <c r="N178" s="889"/>
      <c r="O178" s="889"/>
      <c r="P178" s="889"/>
      <c r="Q178" s="889"/>
      <c r="R178" s="889"/>
      <c r="S178" s="889"/>
      <c r="T178" s="889"/>
      <c r="U178" s="889"/>
      <c r="V178" s="889"/>
      <c r="W178" s="889"/>
      <c r="X178" s="889"/>
      <c r="Y178" s="889"/>
      <c r="Z178" s="889"/>
      <c r="AA178" s="889"/>
      <c r="AB178" s="889"/>
      <c r="AC178" s="889"/>
      <c r="AD178" s="889"/>
      <c r="AE178" s="889"/>
      <c r="AF178" s="889"/>
      <c r="AG178" s="889"/>
      <c r="AH178" s="889"/>
      <c r="AI178" s="889"/>
      <c r="AJ178" s="889"/>
      <c r="AK178" s="889"/>
      <c r="AL178" s="85"/>
    </row>
    <row r="179" spans="1:39">
      <c r="A179" s="85"/>
      <c r="B179" s="929" t="s">
        <v>82</v>
      </c>
      <c r="C179" s="703" t="s">
        <v>1957</v>
      </c>
      <c r="D179" s="704"/>
      <c r="E179" s="704"/>
      <c r="F179" s="704"/>
      <c r="G179" s="704"/>
      <c r="H179" s="704"/>
      <c r="I179" s="704"/>
      <c r="J179" s="704"/>
      <c r="K179" s="704"/>
      <c r="L179" s="704"/>
      <c r="M179" s="704"/>
      <c r="N179" s="704"/>
      <c r="O179" s="704"/>
      <c r="P179" s="704"/>
      <c r="Q179" s="704"/>
      <c r="R179" s="704"/>
      <c r="S179" s="704"/>
      <c r="T179" s="704"/>
      <c r="U179" s="704"/>
      <c r="V179" s="704"/>
      <c r="W179" s="704"/>
      <c r="X179" s="704"/>
      <c r="Y179" s="704"/>
      <c r="Z179" s="704"/>
      <c r="AA179" s="704"/>
      <c r="AB179" s="704"/>
      <c r="AC179" s="704"/>
      <c r="AD179" s="704"/>
      <c r="AE179" s="704"/>
      <c r="AF179" s="704"/>
      <c r="AG179" s="704"/>
      <c r="AH179" s="704"/>
      <c r="AI179" s="704"/>
      <c r="AJ179" s="931"/>
      <c r="AK179" s="325" t="str">
        <f>Y21</f>
        <v>○</v>
      </c>
      <c r="AL179" s="85"/>
    </row>
    <row r="180" spans="1:39">
      <c r="A180" s="85"/>
      <c r="B180" s="930"/>
      <c r="C180" s="916" t="s">
        <v>2058</v>
      </c>
      <c r="D180" s="917"/>
      <c r="E180" s="917"/>
      <c r="F180" s="917"/>
      <c r="G180" s="917"/>
      <c r="H180" s="917"/>
      <c r="I180" s="917"/>
      <c r="J180" s="917"/>
      <c r="K180" s="917"/>
      <c r="L180" s="917"/>
      <c r="M180" s="917"/>
      <c r="N180" s="917"/>
      <c r="O180" s="917"/>
      <c r="P180" s="917"/>
      <c r="Q180" s="917"/>
      <c r="R180" s="917"/>
      <c r="S180" s="917"/>
      <c r="T180" s="917"/>
      <c r="U180" s="917"/>
      <c r="V180" s="917"/>
      <c r="W180" s="917"/>
      <c r="X180" s="917"/>
      <c r="Y180" s="917"/>
      <c r="Z180" s="917"/>
      <c r="AA180" s="917"/>
      <c r="AB180" s="917"/>
      <c r="AC180" s="917"/>
      <c r="AD180" s="917"/>
      <c r="AE180" s="917"/>
      <c r="AF180" s="917"/>
      <c r="AG180" s="917"/>
      <c r="AH180" s="917"/>
      <c r="AI180" s="917"/>
      <c r="AJ180" s="918"/>
      <c r="AK180" s="325" t="str">
        <f>IF(Y25="○","○",IF(AA25="○","○",""))</f>
        <v/>
      </c>
      <c r="AL180" s="85"/>
    </row>
    <row r="181" spans="1:39">
      <c r="A181" s="85"/>
      <c r="B181" s="326" t="s">
        <v>81</v>
      </c>
      <c r="C181" s="932" t="s">
        <v>1958</v>
      </c>
      <c r="D181" s="933"/>
      <c r="E181" s="933"/>
      <c r="F181" s="933"/>
      <c r="G181" s="933"/>
      <c r="H181" s="933"/>
      <c r="I181" s="933"/>
      <c r="J181" s="933"/>
      <c r="K181" s="933"/>
      <c r="L181" s="933"/>
      <c r="M181" s="933"/>
      <c r="N181" s="933"/>
      <c r="O181" s="933"/>
      <c r="P181" s="933"/>
      <c r="Q181" s="933"/>
      <c r="R181" s="933"/>
      <c r="S181" s="933"/>
      <c r="T181" s="933"/>
      <c r="U181" s="933"/>
      <c r="V181" s="933"/>
      <c r="W181" s="933"/>
      <c r="X181" s="933"/>
      <c r="Y181" s="933"/>
      <c r="Z181" s="933"/>
      <c r="AA181" s="933"/>
      <c r="AB181" s="933"/>
      <c r="AC181" s="933"/>
      <c r="AD181" s="933"/>
      <c r="AE181" s="933"/>
      <c r="AF181" s="933"/>
      <c r="AG181" s="933"/>
      <c r="AH181" s="933"/>
      <c r="AI181" s="933"/>
      <c r="AJ181" s="934"/>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89" t="s">
        <v>1954</v>
      </c>
      <c r="C183" s="889"/>
      <c r="D183" s="889"/>
      <c r="E183" s="889"/>
      <c r="F183" s="889"/>
      <c r="G183" s="889"/>
      <c r="H183" s="889"/>
      <c r="I183" s="889"/>
      <c r="J183" s="889"/>
      <c r="K183" s="889"/>
      <c r="L183" s="889"/>
      <c r="M183" s="889"/>
      <c r="N183" s="889"/>
      <c r="O183" s="889"/>
      <c r="P183" s="889"/>
      <c r="Q183" s="889"/>
      <c r="R183" s="889"/>
      <c r="S183" s="889"/>
      <c r="T183" s="889"/>
      <c r="U183" s="889"/>
      <c r="V183" s="889"/>
      <c r="W183" s="889"/>
      <c r="X183" s="889"/>
      <c r="Y183" s="889"/>
      <c r="Z183" s="889"/>
      <c r="AA183" s="889"/>
      <c r="AB183" s="889"/>
      <c r="AC183" s="889"/>
      <c r="AD183" s="889"/>
      <c r="AE183" s="889"/>
      <c r="AF183" s="889"/>
      <c r="AG183" s="889"/>
      <c r="AH183" s="889"/>
      <c r="AI183" s="889"/>
      <c r="AJ183" s="889"/>
      <c r="AK183" s="889"/>
      <c r="AL183" s="85"/>
    </row>
    <row r="184" spans="1:39" ht="13.5" customHeight="1">
      <c r="A184" s="85"/>
      <c r="B184" s="327" t="s">
        <v>82</v>
      </c>
      <c r="C184" s="703" t="s">
        <v>1959</v>
      </c>
      <c r="D184" s="704"/>
      <c r="E184" s="704"/>
      <c r="F184" s="704"/>
      <c r="G184" s="704"/>
      <c r="H184" s="704"/>
      <c r="I184" s="705"/>
      <c r="J184" s="908" t="s">
        <v>1968</v>
      </c>
      <c r="K184" s="908"/>
      <c r="L184" s="908"/>
      <c r="M184" s="908"/>
      <c r="N184" s="908"/>
      <c r="O184" s="908"/>
      <c r="P184" s="908"/>
      <c r="Q184" s="908"/>
      <c r="R184" s="908"/>
      <c r="S184" s="908"/>
      <c r="T184" s="908"/>
      <c r="U184" s="908"/>
      <c r="V184" s="908"/>
      <c r="W184" s="908"/>
      <c r="X184" s="908"/>
      <c r="Y184" s="908"/>
      <c r="Z184" s="908"/>
      <c r="AA184" s="908"/>
      <c r="AB184" s="908"/>
      <c r="AC184" s="908"/>
      <c r="AD184" s="908"/>
      <c r="AE184" s="908"/>
      <c r="AF184" s="908"/>
      <c r="AG184" s="908"/>
      <c r="AH184" s="908"/>
      <c r="AI184" s="908"/>
      <c r="AJ184" s="909"/>
      <c r="AK184" s="325" t="str">
        <f>AH60</f>
        <v/>
      </c>
      <c r="AL184" s="85"/>
    </row>
    <row r="185" spans="1:39" ht="27.75" customHeight="1">
      <c r="A185" s="85"/>
      <c r="B185" s="924" t="s">
        <v>81</v>
      </c>
      <c r="C185" s="908" t="s">
        <v>1960</v>
      </c>
      <c r="D185" s="908"/>
      <c r="E185" s="908"/>
      <c r="F185" s="908"/>
      <c r="G185" s="908"/>
      <c r="H185" s="908"/>
      <c r="I185" s="908"/>
      <c r="J185" s="910" t="s">
        <v>1961</v>
      </c>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1"/>
      <c r="AK185" s="325" t="str">
        <f>AB66</f>
        <v>×</v>
      </c>
      <c r="AL185" s="85"/>
    </row>
    <row r="186" spans="1:39" ht="27" customHeight="1">
      <c r="A186" s="85"/>
      <c r="B186" s="924"/>
      <c r="C186" s="908"/>
      <c r="D186" s="908"/>
      <c r="E186" s="908"/>
      <c r="F186" s="908"/>
      <c r="G186" s="908"/>
      <c r="H186" s="908"/>
      <c r="I186" s="908"/>
      <c r="J186" s="910" t="s">
        <v>1969</v>
      </c>
      <c r="K186" s="910"/>
      <c r="L186" s="910"/>
      <c r="M186" s="910"/>
      <c r="N186" s="910"/>
      <c r="O186" s="910"/>
      <c r="P186" s="910"/>
      <c r="Q186" s="910"/>
      <c r="R186" s="910"/>
      <c r="S186" s="910"/>
      <c r="T186" s="910"/>
      <c r="U186" s="910"/>
      <c r="V186" s="910"/>
      <c r="W186" s="910"/>
      <c r="X186" s="910"/>
      <c r="Y186" s="910"/>
      <c r="Z186" s="910"/>
      <c r="AA186" s="910"/>
      <c r="AB186" s="910"/>
      <c r="AC186" s="910"/>
      <c r="AD186" s="910"/>
      <c r="AE186" s="910"/>
      <c r="AF186" s="910"/>
      <c r="AG186" s="910"/>
      <c r="AH186" s="910"/>
      <c r="AI186" s="910"/>
      <c r="AJ186" s="911"/>
      <c r="AK186" s="325" t="str">
        <f>AC70</f>
        <v>○</v>
      </c>
      <c r="AL186" s="85"/>
    </row>
    <row r="187" spans="1:39">
      <c r="A187" s="85"/>
      <c r="B187" s="924"/>
      <c r="C187" s="908"/>
      <c r="D187" s="908"/>
      <c r="E187" s="908"/>
      <c r="F187" s="908"/>
      <c r="G187" s="908"/>
      <c r="H187" s="908"/>
      <c r="I187" s="908"/>
      <c r="J187" s="908" t="s">
        <v>2186</v>
      </c>
      <c r="K187" s="908"/>
      <c r="L187" s="908"/>
      <c r="M187" s="908"/>
      <c r="N187" s="908"/>
      <c r="O187" s="908"/>
      <c r="P187" s="908"/>
      <c r="Q187" s="908"/>
      <c r="R187" s="908"/>
      <c r="S187" s="908"/>
      <c r="T187" s="908"/>
      <c r="U187" s="908"/>
      <c r="V187" s="908"/>
      <c r="W187" s="908"/>
      <c r="X187" s="908"/>
      <c r="Y187" s="908"/>
      <c r="Z187" s="908"/>
      <c r="AA187" s="908"/>
      <c r="AB187" s="908"/>
      <c r="AC187" s="908"/>
      <c r="AD187" s="908"/>
      <c r="AE187" s="908"/>
      <c r="AF187" s="908"/>
      <c r="AG187" s="908"/>
      <c r="AH187" s="908"/>
      <c r="AI187" s="908"/>
      <c r="AJ187" s="909"/>
      <c r="AK187" s="325" t="str">
        <f>AI73</f>
        <v/>
      </c>
      <c r="AL187" s="85"/>
    </row>
    <row r="188" spans="1:39">
      <c r="A188" s="85"/>
      <c r="B188" s="924"/>
      <c r="C188" s="908"/>
      <c r="D188" s="908"/>
      <c r="E188" s="908"/>
      <c r="F188" s="908"/>
      <c r="G188" s="908"/>
      <c r="H188" s="908"/>
      <c r="I188" s="908"/>
      <c r="J188" s="910" t="s">
        <v>1970</v>
      </c>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1"/>
      <c r="AK188" s="325" t="str">
        <f>AI77</f>
        <v/>
      </c>
      <c r="AL188" s="85"/>
    </row>
    <row r="189" spans="1:39" ht="25.5" customHeight="1">
      <c r="A189" s="85"/>
      <c r="B189" s="924" t="s">
        <v>1980</v>
      </c>
      <c r="C189" s="880" t="s">
        <v>1963</v>
      </c>
      <c r="D189" s="880"/>
      <c r="E189" s="880"/>
      <c r="F189" s="880"/>
      <c r="G189" s="880"/>
      <c r="H189" s="880"/>
      <c r="I189" s="880"/>
      <c r="J189" s="881" t="s">
        <v>1978</v>
      </c>
      <c r="K189" s="881"/>
      <c r="L189" s="881"/>
      <c r="M189" s="881"/>
      <c r="N189" s="881"/>
      <c r="O189" s="881"/>
      <c r="P189" s="881"/>
      <c r="Q189" s="881"/>
      <c r="R189" s="881"/>
      <c r="S189" s="881"/>
      <c r="T189" s="881"/>
      <c r="U189" s="881"/>
      <c r="V189" s="881"/>
      <c r="W189" s="881"/>
      <c r="X189" s="881"/>
      <c r="Y189" s="881"/>
      <c r="Z189" s="881"/>
      <c r="AA189" s="881"/>
      <c r="AB189" s="881"/>
      <c r="AC189" s="881"/>
      <c r="AD189" s="881"/>
      <c r="AE189" s="881"/>
      <c r="AF189" s="881"/>
      <c r="AG189" s="881"/>
      <c r="AH189" s="881"/>
      <c r="AI189" s="881"/>
      <c r="AJ189" s="882"/>
      <c r="AK189" s="325" t="str">
        <f>IF(AM81=TRUE,"",IF(AI85="該当",IF(AND(T88="○",T94="○"),"○","×"),""))</f>
        <v>×</v>
      </c>
      <c r="AL189" s="85"/>
      <c r="AM189" s="328"/>
    </row>
    <row r="190" spans="1:39" ht="25.5" customHeight="1">
      <c r="A190" s="85"/>
      <c r="B190" s="924"/>
      <c r="C190" s="880"/>
      <c r="D190" s="880"/>
      <c r="E190" s="880"/>
      <c r="F190" s="880"/>
      <c r="G190" s="880"/>
      <c r="H190" s="880"/>
      <c r="I190" s="880"/>
      <c r="J190" s="881" t="s">
        <v>1979</v>
      </c>
      <c r="K190" s="881"/>
      <c r="L190" s="881"/>
      <c r="M190" s="881"/>
      <c r="N190" s="881"/>
      <c r="O190" s="881"/>
      <c r="P190" s="881"/>
      <c r="Q190" s="881"/>
      <c r="R190" s="881"/>
      <c r="S190" s="881"/>
      <c r="T190" s="881"/>
      <c r="U190" s="881"/>
      <c r="V190" s="881"/>
      <c r="W190" s="881"/>
      <c r="X190" s="881"/>
      <c r="Y190" s="881"/>
      <c r="Z190" s="881"/>
      <c r="AA190" s="881"/>
      <c r="AB190" s="881"/>
      <c r="AC190" s="881"/>
      <c r="AD190" s="881"/>
      <c r="AE190" s="881"/>
      <c r="AF190" s="881"/>
      <c r="AG190" s="881"/>
      <c r="AH190" s="881"/>
      <c r="AI190" s="881"/>
      <c r="AJ190" s="882"/>
      <c r="AK190" s="325" t="str">
        <f>IF(AM81=TRUE,"",IF(AI85="該当",IF(OR(T88="○",T94="○"),"○","×"),""))</f>
        <v>×</v>
      </c>
      <c r="AL190" s="85"/>
    </row>
    <row r="191" spans="1:39" ht="15" customHeight="1">
      <c r="A191" s="85"/>
      <c r="B191" s="329" t="s">
        <v>1962</v>
      </c>
      <c r="C191" s="880" t="s">
        <v>1964</v>
      </c>
      <c r="D191" s="880"/>
      <c r="E191" s="880"/>
      <c r="F191" s="880"/>
      <c r="G191" s="880"/>
      <c r="H191" s="880"/>
      <c r="I191" s="880"/>
      <c r="J191" s="881" t="s">
        <v>1976</v>
      </c>
      <c r="K191" s="881"/>
      <c r="L191" s="881"/>
      <c r="M191" s="881"/>
      <c r="N191" s="881"/>
      <c r="O191" s="881"/>
      <c r="P191" s="881"/>
      <c r="Q191" s="881"/>
      <c r="R191" s="881"/>
      <c r="S191" s="881"/>
      <c r="T191" s="881"/>
      <c r="U191" s="881"/>
      <c r="V191" s="881"/>
      <c r="W191" s="881"/>
      <c r="X191" s="881"/>
      <c r="Y191" s="881"/>
      <c r="Z191" s="881"/>
      <c r="AA191" s="881"/>
      <c r="AB191" s="881"/>
      <c r="AC191" s="881"/>
      <c r="AD191" s="881"/>
      <c r="AE191" s="881"/>
      <c r="AF191" s="881"/>
      <c r="AG191" s="881"/>
      <c r="AH191" s="881"/>
      <c r="AI191" s="881"/>
      <c r="AJ191" s="882"/>
      <c r="AK191" s="325" t="str">
        <f>S106</f>
        <v/>
      </c>
      <c r="AL191" s="85"/>
    </row>
    <row r="192" spans="1:39" ht="37.5" customHeight="1">
      <c r="A192" s="85"/>
      <c r="B192" s="329" t="s">
        <v>1981</v>
      </c>
      <c r="C192" s="880" t="s">
        <v>1965</v>
      </c>
      <c r="D192" s="880"/>
      <c r="E192" s="880"/>
      <c r="F192" s="880"/>
      <c r="G192" s="880"/>
      <c r="H192" s="880"/>
      <c r="I192" s="880"/>
      <c r="J192" s="881" t="s">
        <v>1977</v>
      </c>
      <c r="K192" s="881"/>
      <c r="L192" s="881"/>
      <c r="M192" s="881"/>
      <c r="N192" s="881"/>
      <c r="O192" s="881"/>
      <c r="P192" s="881"/>
      <c r="Q192" s="881"/>
      <c r="R192" s="881"/>
      <c r="S192" s="881"/>
      <c r="T192" s="881"/>
      <c r="U192" s="881"/>
      <c r="V192" s="881"/>
      <c r="W192" s="881"/>
      <c r="X192" s="881"/>
      <c r="Y192" s="881"/>
      <c r="Z192" s="881"/>
      <c r="AA192" s="881"/>
      <c r="AB192" s="881"/>
      <c r="AC192" s="881"/>
      <c r="AD192" s="881"/>
      <c r="AE192" s="881"/>
      <c r="AF192" s="881"/>
      <c r="AG192" s="881"/>
      <c r="AH192" s="881"/>
      <c r="AI192" s="881"/>
      <c r="AJ192" s="882"/>
      <c r="AK192" s="325" t="str">
        <f>IF(OR(AND(S116&lt;&gt;"×",S117&lt;&gt;"×",S118&lt;&gt;"×"),AK120="○"),"○","×")</f>
        <v>○</v>
      </c>
      <c r="AL192" s="85"/>
    </row>
    <row r="193" spans="1:38">
      <c r="A193" s="85"/>
      <c r="B193" s="330" t="s">
        <v>1982</v>
      </c>
      <c r="C193" s="905" t="s">
        <v>1966</v>
      </c>
      <c r="D193" s="905"/>
      <c r="E193" s="905"/>
      <c r="F193" s="905"/>
      <c r="G193" s="905"/>
      <c r="H193" s="905"/>
      <c r="I193" s="905"/>
      <c r="J193" s="905" t="s">
        <v>1967</v>
      </c>
      <c r="K193" s="905"/>
      <c r="L193" s="905"/>
      <c r="M193" s="905"/>
      <c r="N193" s="905"/>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6"/>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algorithmName="SHA-512" hashValue="31RMGZrYpqAStsZsSCLKKYu85PJ8I5r6t1Nzoja/g5NSamB975wBdZa9OqR2mdnyLUuse8CzHOeBi4icmKI2Sg==" saltValue="sYTjH+tP07niztEXwkK5UA==" spinCount="100000" sheet="1"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4">
    <dataValidation imeMode="halfAlpha" allowBlank="1" showInputMessage="1" showErrorMessage="1" sqref="H170:I170 B13 L13 L46:S46 AK164 L15 O15:V15 L16:S16 K170:L170 AE15:AK15 X21:Y21 AA15:AB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 type="list" imeMode="halfAlpha" allowBlank="1" showInputMessage="1" showErrorMessage="1" sqref="E170:F170" xr:uid="{3F17388F-ABCC-4130-992D-BA1BC91A7A26}">
      <formula1>"7,8"</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W18" sqref="W18"/>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2011</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2" t="str">
        <f>IF(基本情報入力シート!C32="","",基本情報入力シート!C32)</f>
        <v>愛知県</v>
      </c>
      <c r="AC1" s="972"/>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9" t="s">
        <v>22</v>
      </c>
      <c r="B3" s="979"/>
      <c r="C3" s="979"/>
      <c r="D3" s="979"/>
      <c r="E3" s="980"/>
      <c r="F3" s="1018" t="str">
        <f>IF(基本情報入力シート!M37="","",基本情報入力シート!M37)</f>
        <v/>
      </c>
      <c r="G3" s="1019"/>
      <c r="H3" s="1019"/>
      <c r="I3" s="1019"/>
      <c r="J3" s="1019"/>
      <c r="K3" s="1019"/>
      <c r="L3" s="1019"/>
      <c r="M3" s="102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1935</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1934</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7" t="s">
        <v>1933</v>
      </c>
      <c r="C7" s="1007"/>
      <c r="D7" s="981"/>
      <c r="E7" s="981"/>
      <c r="F7" s="981"/>
      <c r="G7" s="981"/>
      <c r="H7" s="981"/>
      <c r="I7" s="981"/>
      <c r="J7" s="981"/>
      <c r="K7" s="981"/>
      <c r="L7" s="981"/>
      <c r="M7" s="982"/>
      <c r="N7" s="368">
        <f>IFERROR(SUM(AA$16:AA$1048576),"")</f>
        <v>0</v>
      </c>
      <c r="O7" s="366" t="s">
        <v>4</v>
      </c>
      <c r="P7" s="86"/>
      <c r="Q7" s="86"/>
      <c r="R7" s="135" t="s">
        <v>1947</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4"/>
      <c r="C8" s="985"/>
      <c r="D8" s="981" t="s">
        <v>1996</v>
      </c>
      <c r="E8" s="981"/>
      <c r="F8" s="981"/>
      <c r="G8" s="981"/>
      <c r="H8" s="981"/>
      <c r="I8" s="981"/>
      <c r="J8" s="981"/>
      <c r="K8" s="981"/>
      <c r="L8" s="981"/>
      <c r="M8" s="982"/>
      <c r="N8" s="369">
        <f>IFERROR(SUMIFS(AB$16:AB$1048576,Q$16:Q$1048576,"ベア加算なし",Z$16:Z$1048576,"ベア加算"),"")</f>
        <v>0</v>
      </c>
      <c r="O8" s="366" t="s">
        <v>4</v>
      </c>
      <c r="P8" s="86"/>
      <c r="Q8" s="86"/>
      <c r="R8" s="983" t="s">
        <v>2007</v>
      </c>
      <c r="S8" s="983" t="s">
        <v>1943</v>
      </c>
      <c r="T8" s="983"/>
      <c r="U8" s="1031"/>
      <c r="V8" s="370">
        <f>SUM(W$16:W$115)</f>
        <v>0</v>
      </c>
      <c r="W8" s="1029" t="str">
        <f>IF(AE7="特定加算なし","",IF(V8&gt;=V9,"○","×"))</f>
        <v/>
      </c>
      <c r="X8" s="1027" t="s">
        <v>1944</v>
      </c>
      <c r="Y8" s="1028"/>
      <c r="Z8" s="1028"/>
      <c r="AA8" s="1028"/>
      <c r="AB8" s="1028"/>
      <c r="AF8" s="371"/>
      <c r="AG8" s="362"/>
    </row>
    <row r="9" spans="1:33" ht="25.5" customHeight="1" thickBot="1">
      <c r="A9" s="86"/>
      <c r="B9" s="982" t="s">
        <v>2059</v>
      </c>
      <c r="C9" s="1010"/>
      <c r="D9" s="1010"/>
      <c r="E9" s="1010"/>
      <c r="F9" s="1010"/>
      <c r="G9" s="1010"/>
      <c r="H9" s="1010"/>
      <c r="I9" s="1010"/>
      <c r="J9" s="1010"/>
      <c r="K9" s="1010"/>
      <c r="L9" s="1010"/>
      <c r="M9" s="1011"/>
      <c r="N9" s="372">
        <f>IFERROR(SUM(AB$16:AB$115,T$16:T$115,X$16:Y$115),"")</f>
        <v>0</v>
      </c>
      <c r="O9" s="366" t="s">
        <v>4</v>
      </c>
      <c r="P9" s="86"/>
      <c r="Q9" s="86"/>
      <c r="R9" s="983"/>
      <c r="S9" s="983" t="s">
        <v>2170</v>
      </c>
      <c r="T9" s="983"/>
      <c r="U9" s="1031"/>
      <c r="V9" s="373">
        <f>SUM(AD$16:AD$115)</f>
        <v>0</v>
      </c>
      <c r="W9" s="1030"/>
      <c r="X9" s="1027"/>
      <c r="Y9" s="1028"/>
      <c r="Z9" s="1028"/>
      <c r="AA9" s="1028"/>
      <c r="AB9" s="1028"/>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6" t="s">
        <v>2189</v>
      </c>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376"/>
      <c r="Z11" s="376"/>
      <c r="AA11" s="376"/>
      <c r="AB11" s="376"/>
      <c r="AC11" s="376"/>
    </row>
    <row r="12" spans="1:33" ht="24" customHeight="1" thickBot="1">
      <c r="A12" s="995"/>
      <c r="B12" s="998" t="s">
        <v>2169</v>
      </c>
      <c r="C12" s="999"/>
      <c r="D12" s="999"/>
      <c r="E12" s="999"/>
      <c r="F12" s="999"/>
      <c r="G12" s="999"/>
      <c r="H12" s="999"/>
      <c r="I12" s="1000"/>
      <c r="J12" s="986" t="s">
        <v>41</v>
      </c>
      <c r="K12" s="1012" t="s">
        <v>72</v>
      </c>
      <c r="L12" s="1013"/>
      <c r="M12" s="989" t="s">
        <v>42</v>
      </c>
      <c r="N12" s="992" t="s">
        <v>6</v>
      </c>
      <c r="O12" s="1054" t="s">
        <v>2014</v>
      </c>
      <c r="P12" s="1055"/>
      <c r="Q12" s="1056"/>
      <c r="R12" s="1035" t="s">
        <v>2013</v>
      </c>
      <c r="S12" s="1036"/>
      <c r="T12" s="1036"/>
      <c r="U12" s="1036"/>
      <c r="V12" s="1036"/>
      <c r="W12" s="1036"/>
      <c r="X12" s="1036"/>
      <c r="Y12" s="1036"/>
      <c r="Z12" s="1036"/>
      <c r="AA12" s="1036"/>
      <c r="AB12" s="1036"/>
      <c r="AC12" s="1037"/>
      <c r="AD12" s="1021" t="s">
        <v>2191</v>
      </c>
      <c r="AE12" s="971" t="s">
        <v>2052</v>
      </c>
      <c r="AF12" s="971" t="s">
        <v>2053</v>
      </c>
      <c r="AG12" s="971" t="s">
        <v>2054</v>
      </c>
    </row>
    <row r="13" spans="1:33" ht="21.75" customHeight="1">
      <c r="A13" s="996"/>
      <c r="B13" s="1001"/>
      <c r="C13" s="1002"/>
      <c r="D13" s="1002"/>
      <c r="E13" s="1002"/>
      <c r="F13" s="1002"/>
      <c r="G13" s="1002"/>
      <c r="H13" s="1002"/>
      <c r="I13" s="1003"/>
      <c r="J13" s="987"/>
      <c r="K13" s="1014"/>
      <c r="L13" s="1015"/>
      <c r="M13" s="990"/>
      <c r="N13" s="993"/>
      <c r="O13" s="1022" t="s">
        <v>2015</v>
      </c>
      <c r="P13" s="987" t="s">
        <v>2016</v>
      </c>
      <c r="Q13" s="1024" t="s">
        <v>2017</v>
      </c>
      <c r="R13" s="1040" t="s">
        <v>2044</v>
      </c>
      <c r="S13" s="1041"/>
      <c r="T13" s="1041"/>
      <c r="U13" s="1047" t="s">
        <v>1899</v>
      </c>
      <c r="V13" s="1048"/>
      <c r="W13" s="1048"/>
      <c r="X13" s="1048"/>
      <c r="Y13" s="1049"/>
      <c r="Z13" s="976" t="s">
        <v>2017</v>
      </c>
      <c r="AA13" s="977"/>
      <c r="AB13" s="977"/>
      <c r="AC13" s="978"/>
      <c r="AD13" s="1021"/>
      <c r="AE13" s="971"/>
      <c r="AF13" s="971"/>
      <c r="AG13" s="971"/>
    </row>
    <row r="14" spans="1:33" ht="51" customHeight="1">
      <c r="A14" s="996"/>
      <c r="B14" s="1001"/>
      <c r="C14" s="1002"/>
      <c r="D14" s="1002"/>
      <c r="E14" s="1002"/>
      <c r="F14" s="1002"/>
      <c r="G14" s="1002"/>
      <c r="H14" s="1002"/>
      <c r="I14" s="1003"/>
      <c r="J14" s="987"/>
      <c r="K14" s="1016"/>
      <c r="L14" s="1017"/>
      <c r="M14" s="990"/>
      <c r="N14" s="993"/>
      <c r="O14" s="1022"/>
      <c r="P14" s="987"/>
      <c r="Q14" s="1024"/>
      <c r="R14" s="1039" t="s">
        <v>130</v>
      </c>
      <c r="S14" s="1038" t="s">
        <v>131</v>
      </c>
      <c r="T14" s="1042" t="s">
        <v>2042</v>
      </c>
      <c r="U14" s="1039" t="s">
        <v>130</v>
      </c>
      <c r="V14" s="1038" t="s">
        <v>131</v>
      </c>
      <c r="W14" s="377" t="s">
        <v>2003</v>
      </c>
      <c r="X14" s="1042" t="s">
        <v>2042</v>
      </c>
      <c r="Y14" s="1050"/>
      <c r="Z14" s="1039" t="s">
        <v>130</v>
      </c>
      <c r="AA14" s="1038" t="s">
        <v>131</v>
      </c>
      <c r="AB14" s="1044" t="s">
        <v>2042</v>
      </c>
      <c r="AC14" s="1046" t="s">
        <v>2004</v>
      </c>
      <c r="AD14" s="1021"/>
      <c r="AE14" s="971"/>
      <c r="AF14" s="971"/>
      <c r="AG14" s="971"/>
    </row>
    <row r="15" spans="1:33" ht="72" customHeight="1" thickBot="1">
      <c r="A15" s="997"/>
      <c r="B15" s="1004"/>
      <c r="C15" s="1005"/>
      <c r="D15" s="1005"/>
      <c r="E15" s="1005"/>
      <c r="F15" s="1005"/>
      <c r="G15" s="1005"/>
      <c r="H15" s="1005"/>
      <c r="I15" s="1006"/>
      <c r="J15" s="988"/>
      <c r="K15" s="378" t="s">
        <v>44</v>
      </c>
      <c r="L15" s="378" t="s">
        <v>45</v>
      </c>
      <c r="M15" s="991"/>
      <c r="N15" s="994"/>
      <c r="O15" s="1023"/>
      <c r="P15" s="988"/>
      <c r="Q15" s="1025"/>
      <c r="R15" s="1023"/>
      <c r="S15" s="988"/>
      <c r="T15" s="1043"/>
      <c r="U15" s="1023"/>
      <c r="V15" s="988"/>
      <c r="W15" s="379" t="s">
        <v>2300</v>
      </c>
      <c r="X15" s="1043"/>
      <c r="Y15" s="1051"/>
      <c r="Z15" s="1023"/>
      <c r="AA15" s="988"/>
      <c r="AB15" s="1045"/>
      <c r="AC15" s="1025"/>
      <c r="AD15" s="380" t="s">
        <v>2007</v>
      </c>
      <c r="AE15" s="971"/>
      <c r="AF15" s="971"/>
      <c r="AG15" s="971"/>
    </row>
    <row r="16" spans="1:33" s="390" customFormat="1" ht="24.9" customHeight="1">
      <c r="A16" s="381" t="s">
        <v>7</v>
      </c>
      <c r="B16" s="1032" t="str">
        <f>IF(基本情報入力シート!C53="","",基本情報入力シート!C53)</f>
        <v/>
      </c>
      <c r="C16" s="1033"/>
      <c r="D16" s="1033"/>
      <c r="E16" s="1033"/>
      <c r="F16" s="1033"/>
      <c r="G16" s="1033"/>
      <c r="H16" s="1033"/>
      <c r="I16" s="1034"/>
      <c r="J16" s="382" t="str">
        <f>IF(基本情報入力シート!M53="","",基本情報入力シート!M53)</f>
        <v>愛知県</v>
      </c>
      <c r="K16" s="383" t="str">
        <f>IF(基本情報入力シート!R53="","",基本情報入力シート!R53)</f>
        <v>愛知県</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7" t="str">
        <f>IFERROR(V16*VLOOKUP(AF16,【参考】数式用3!$AN$15:$BU$23,MATCH(N16,【参考】数式用3!$AN$2:$BU$2,0)),"")</f>
        <v/>
      </c>
      <c r="Y16" s="105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3" t="str">
        <f>IF(基本情報入力シート!C54="","",基本情報入力シート!C54)</f>
        <v/>
      </c>
      <c r="C17" s="974"/>
      <c r="D17" s="974"/>
      <c r="E17" s="974"/>
      <c r="F17" s="974"/>
      <c r="G17" s="974"/>
      <c r="H17" s="974"/>
      <c r="I17" s="975"/>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2" t="str">
        <f>IFERROR(V17*VLOOKUP(AF17,【参考】数式用3!$AN$15:$BU$23,MATCH(N17,【参考】数式用3!$AN$2:$BU$2,0)),"")</f>
        <v/>
      </c>
      <c r="Y17" s="105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3" t="str">
        <f>IF(基本情報入力シート!C55="","",基本情報入力シート!C55)</f>
        <v/>
      </c>
      <c r="C18" s="974"/>
      <c r="D18" s="974"/>
      <c r="E18" s="974"/>
      <c r="F18" s="974"/>
      <c r="G18" s="974"/>
      <c r="H18" s="974"/>
      <c r="I18" s="975"/>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2" t="str">
        <f>IFERROR(V18*VLOOKUP(AF18,【参考】数式用3!$AN$15:$BU$23,MATCH(N18,【参考】数式用3!$AN$2:$BU$2,0)),"")</f>
        <v/>
      </c>
      <c r="Y18" s="105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3" t="str">
        <f>IF(基本情報入力シート!C56="","",基本情報入力シート!C56)</f>
        <v/>
      </c>
      <c r="C19" s="974"/>
      <c r="D19" s="974"/>
      <c r="E19" s="974"/>
      <c r="F19" s="974"/>
      <c r="G19" s="974"/>
      <c r="H19" s="974"/>
      <c r="I19" s="975"/>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2" t="str">
        <f>IFERROR(V19*VLOOKUP(AF19,【参考】数式用3!$AN$15:$BU$23,MATCH(N19,【参考】数式用3!$AN$2:$BU$2,0)),"")</f>
        <v/>
      </c>
      <c r="Y19" s="105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3" t="str">
        <f>IF(基本情報入力シート!C57="","",基本情報入力シート!C57)</f>
        <v/>
      </c>
      <c r="C20" s="974"/>
      <c r="D20" s="974"/>
      <c r="E20" s="974"/>
      <c r="F20" s="974"/>
      <c r="G20" s="974"/>
      <c r="H20" s="974"/>
      <c r="I20" s="975"/>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2" t="str">
        <f>IFERROR(V20*VLOOKUP(AF20,【参考】数式用3!$AN$15:$BU$23,MATCH(N20,【参考】数式用3!$AN$2:$BU$2,0)),"")</f>
        <v/>
      </c>
      <c r="Y20" s="105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3" t="str">
        <f>IF(基本情報入力シート!C58="","",基本情報入力シート!C58)</f>
        <v/>
      </c>
      <c r="C21" s="974"/>
      <c r="D21" s="974"/>
      <c r="E21" s="974"/>
      <c r="F21" s="974"/>
      <c r="G21" s="974"/>
      <c r="H21" s="974"/>
      <c r="I21" s="975"/>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2" t="str">
        <f>IFERROR(V21*VLOOKUP(AF21,【参考】数式用3!$AN$15:$BU$23,MATCH(N21,【参考】数式用3!$AN$2:$BU$2,0)),"")</f>
        <v/>
      </c>
      <c r="Y21" s="105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3" t="str">
        <f>IF(基本情報入力シート!C59="","",基本情報入力シート!C59)</f>
        <v/>
      </c>
      <c r="C22" s="974"/>
      <c r="D22" s="974"/>
      <c r="E22" s="974"/>
      <c r="F22" s="974"/>
      <c r="G22" s="974"/>
      <c r="H22" s="974"/>
      <c r="I22" s="975"/>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2" t="str">
        <f>IFERROR(V22*VLOOKUP(AF22,【参考】数式用3!$AN$15:$BU$23,MATCH(N22,【参考】数式用3!$AN$2:$BU$2,0)),"")</f>
        <v/>
      </c>
      <c r="Y22" s="105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3" t="str">
        <f>IF(基本情報入力シート!C60="","",基本情報入力シート!C60)</f>
        <v/>
      </c>
      <c r="C23" s="974"/>
      <c r="D23" s="974"/>
      <c r="E23" s="974"/>
      <c r="F23" s="974"/>
      <c r="G23" s="974"/>
      <c r="H23" s="974"/>
      <c r="I23" s="975"/>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2" t="str">
        <f>IFERROR(V23*VLOOKUP(AF23,【参考】数式用3!$AN$15:$BU$23,MATCH(N23,【参考】数式用3!$AN$2:$BU$2,0)),"")</f>
        <v/>
      </c>
      <c r="Y23" s="105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3" t="str">
        <f>IF(基本情報入力シート!C61="","",基本情報入力シート!C61)</f>
        <v/>
      </c>
      <c r="C24" s="974"/>
      <c r="D24" s="974"/>
      <c r="E24" s="974"/>
      <c r="F24" s="974"/>
      <c r="G24" s="974"/>
      <c r="H24" s="974"/>
      <c r="I24" s="975"/>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2" t="str">
        <f>IFERROR(V24*VLOOKUP(AF24,【参考】数式用3!$AN$15:$BU$23,MATCH(N24,【参考】数式用3!$AN$2:$BU$2,0)),"")</f>
        <v/>
      </c>
      <c r="Y24" s="105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3" t="str">
        <f>IF(基本情報入力シート!C62="","",基本情報入力シート!C62)</f>
        <v/>
      </c>
      <c r="C25" s="974"/>
      <c r="D25" s="974"/>
      <c r="E25" s="974"/>
      <c r="F25" s="974"/>
      <c r="G25" s="974"/>
      <c r="H25" s="974"/>
      <c r="I25" s="975"/>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2" t="str">
        <f>IFERROR(V25*VLOOKUP(AF25,【参考】数式用3!$AN$15:$BU$23,MATCH(N25,【参考】数式用3!$AN$2:$BU$2,0)),"")</f>
        <v/>
      </c>
      <c r="Y25" s="105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3" t="str">
        <f>IF(基本情報入力シート!C63="","",基本情報入力シート!C63)</f>
        <v/>
      </c>
      <c r="C26" s="974"/>
      <c r="D26" s="974"/>
      <c r="E26" s="974"/>
      <c r="F26" s="974"/>
      <c r="G26" s="974"/>
      <c r="H26" s="974"/>
      <c r="I26" s="975"/>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2" t="str">
        <f>IFERROR(V26*VLOOKUP(AF26,【参考】数式用3!$AN$15:$BU$23,MATCH(N26,【参考】数式用3!$AN$2:$BU$2,0)),"")</f>
        <v/>
      </c>
      <c r="Y26" s="105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3" t="str">
        <f>IF(基本情報入力シート!C64="","",基本情報入力シート!C64)</f>
        <v/>
      </c>
      <c r="C27" s="974"/>
      <c r="D27" s="974"/>
      <c r="E27" s="974"/>
      <c r="F27" s="974"/>
      <c r="G27" s="974"/>
      <c r="H27" s="974"/>
      <c r="I27" s="975"/>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2" t="str">
        <f>IFERROR(V27*VLOOKUP(AF27,【参考】数式用3!$AN$15:$BU$23,MATCH(N27,【参考】数式用3!$AN$2:$BU$2,0)),"")</f>
        <v/>
      </c>
      <c r="Y27" s="105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3" t="str">
        <f>IF(基本情報入力シート!C65="","",基本情報入力シート!C65)</f>
        <v/>
      </c>
      <c r="C28" s="974"/>
      <c r="D28" s="974"/>
      <c r="E28" s="974"/>
      <c r="F28" s="974"/>
      <c r="G28" s="974"/>
      <c r="H28" s="974"/>
      <c r="I28" s="975"/>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2" t="str">
        <f>IFERROR(V28*VLOOKUP(AF28,【参考】数式用3!$AN$15:$BU$23,MATCH(N28,【参考】数式用3!$AN$2:$BU$2,0)),"")</f>
        <v/>
      </c>
      <c r="Y28" s="105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3" t="str">
        <f>IF(基本情報入力シート!C66="","",基本情報入力シート!C66)</f>
        <v/>
      </c>
      <c r="C29" s="974"/>
      <c r="D29" s="974"/>
      <c r="E29" s="974"/>
      <c r="F29" s="974"/>
      <c r="G29" s="974"/>
      <c r="H29" s="974"/>
      <c r="I29" s="975"/>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2" t="str">
        <f>IFERROR(V29*VLOOKUP(AF29,【参考】数式用3!$AN$15:$BU$23,MATCH(N29,【参考】数式用3!$AN$2:$BU$2,0)),"")</f>
        <v/>
      </c>
      <c r="Y29" s="105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3" t="str">
        <f>IF(基本情報入力シート!C67="","",基本情報入力シート!C67)</f>
        <v/>
      </c>
      <c r="C30" s="974"/>
      <c r="D30" s="974"/>
      <c r="E30" s="974"/>
      <c r="F30" s="974"/>
      <c r="G30" s="974"/>
      <c r="H30" s="974"/>
      <c r="I30" s="975"/>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2" t="str">
        <f>IFERROR(V30*VLOOKUP(AF30,【参考】数式用3!$AN$15:$BU$23,MATCH(N30,【参考】数式用3!$AN$2:$BU$2,0)),"")</f>
        <v/>
      </c>
      <c r="Y30" s="105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3" t="str">
        <f>IF(基本情報入力シート!C68="","",基本情報入力シート!C68)</f>
        <v/>
      </c>
      <c r="C31" s="974"/>
      <c r="D31" s="974"/>
      <c r="E31" s="974"/>
      <c r="F31" s="974"/>
      <c r="G31" s="974"/>
      <c r="H31" s="974"/>
      <c r="I31" s="975"/>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2" t="str">
        <f>IFERROR(V31*VLOOKUP(AF31,【参考】数式用3!$AN$15:$BU$23,MATCH(N31,【参考】数式用3!$AN$2:$BU$2,0)),"")</f>
        <v/>
      </c>
      <c r="Y31" s="105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3" t="str">
        <f>IF(基本情報入力シート!C69="","",基本情報入力シート!C69)</f>
        <v/>
      </c>
      <c r="C32" s="974"/>
      <c r="D32" s="974"/>
      <c r="E32" s="974"/>
      <c r="F32" s="974"/>
      <c r="G32" s="974"/>
      <c r="H32" s="974"/>
      <c r="I32" s="975"/>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2" t="str">
        <f>IFERROR(V32*VLOOKUP(AF32,【参考】数式用3!$AN$15:$BU$23,MATCH(N32,【参考】数式用3!$AN$2:$BU$2,0)),"")</f>
        <v/>
      </c>
      <c r="Y32" s="105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3" t="str">
        <f>IF(基本情報入力シート!C70="","",基本情報入力シート!C70)</f>
        <v/>
      </c>
      <c r="C33" s="974"/>
      <c r="D33" s="974"/>
      <c r="E33" s="974"/>
      <c r="F33" s="974"/>
      <c r="G33" s="974"/>
      <c r="H33" s="974"/>
      <c r="I33" s="975"/>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2" t="str">
        <f>IFERROR(V33*VLOOKUP(AF33,【参考】数式用3!$AN$15:$BU$23,MATCH(N33,【参考】数式用3!$AN$2:$BU$2,0)),"")</f>
        <v/>
      </c>
      <c r="Y33" s="105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3" t="str">
        <f>IF(基本情報入力シート!C71="","",基本情報入力シート!C71)</f>
        <v/>
      </c>
      <c r="C34" s="974"/>
      <c r="D34" s="974"/>
      <c r="E34" s="974"/>
      <c r="F34" s="974"/>
      <c r="G34" s="974"/>
      <c r="H34" s="974"/>
      <c r="I34" s="975"/>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2" t="str">
        <f>IFERROR(V34*VLOOKUP(AF34,【参考】数式用3!$AN$15:$BU$23,MATCH(N34,【参考】数式用3!$AN$2:$BU$2,0)),"")</f>
        <v/>
      </c>
      <c r="Y34" s="105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3" t="str">
        <f>IF(基本情報入力シート!C72="","",基本情報入力シート!C72)</f>
        <v/>
      </c>
      <c r="C35" s="974"/>
      <c r="D35" s="974"/>
      <c r="E35" s="974"/>
      <c r="F35" s="974"/>
      <c r="G35" s="974"/>
      <c r="H35" s="974"/>
      <c r="I35" s="975"/>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2" t="str">
        <f>IFERROR(V35*VLOOKUP(AF35,【参考】数式用3!$AN$15:$BU$23,MATCH(N35,【参考】数式用3!$AN$2:$BU$2,0)),"")</f>
        <v/>
      </c>
      <c r="Y35" s="105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3" t="str">
        <f>IF(基本情報入力シート!C73="","",基本情報入力シート!C73)</f>
        <v/>
      </c>
      <c r="C36" s="974"/>
      <c r="D36" s="974"/>
      <c r="E36" s="974"/>
      <c r="F36" s="974"/>
      <c r="G36" s="974"/>
      <c r="H36" s="974"/>
      <c r="I36" s="975"/>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2" t="str">
        <f>IFERROR(V36*VLOOKUP(AF36,【参考】数式用3!$AN$15:$BU$23,MATCH(N36,【参考】数式用3!$AN$2:$BU$2,0)),"")</f>
        <v/>
      </c>
      <c r="Y36" s="105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3" t="str">
        <f>IF(基本情報入力シート!C74="","",基本情報入力シート!C74)</f>
        <v/>
      </c>
      <c r="C37" s="974"/>
      <c r="D37" s="974"/>
      <c r="E37" s="974"/>
      <c r="F37" s="974"/>
      <c r="G37" s="974"/>
      <c r="H37" s="974"/>
      <c r="I37" s="975"/>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2" t="str">
        <f>IFERROR(V37*VLOOKUP(AF37,【参考】数式用3!$AN$15:$BU$23,MATCH(N37,【参考】数式用3!$AN$2:$BU$2,0)),"")</f>
        <v/>
      </c>
      <c r="Y37" s="105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3" t="str">
        <f>IF(基本情報入力シート!C75="","",基本情報入力シート!C75)</f>
        <v/>
      </c>
      <c r="C38" s="974"/>
      <c r="D38" s="974"/>
      <c r="E38" s="974"/>
      <c r="F38" s="974"/>
      <c r="G38" s="974"/>
      <c r="H38" s="974"/>
      <c r="I38" s="975"/>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2" t="str">
        <f>IFERROR(V38*VLOOKUP(AF38,【参考】数式用3!$AN$15:$BU$23,MATCH(N38,【参考】数式用3!$AN$2:$BU$2,0)),"")</f>
        <v/>
      </c>
      <c r="Y38" s="105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3" t="str">
        <f>IF(基本情報入力シート!C76="","",基本情報入力シート!C76)</f>
        <v/>
      </c>
      <c r="C39" s="974"/>
      <c r="D39" s="974"/>
      <c r="E39" s="974"/>
      <c r="F39" s="974"/>
      <c r="G39" s="974"/>
      <c r="H39" s="974"/>
      <c r="I39" s="975"/>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2" t="str">
        <f>IFERROR(V39*VLOOKUP(AF39,【参考】数式用3!$AN$15:$BU$23,MATCH(N39,【参考】数式用3!$AN$2:$BU$2,0)),"")</f>
        <v/>
      </c>
      <c r="Y39" s="105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3" t="str">
        <f>IF(基本情報入力シート!C77="","",基本情報入力シート!C77)</f>
        <v/>
      </c>
      <c r="C40" s="974"/>
      <c r="D40" s="974"/>
      <c r="E40" s="974"/>
      <c r="F40" s="974"/>
      <c r="G40" s="974"/>
      <c r="H40" s="974"/>
      <c r="I40" s="975"/>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2" t="str">
        <f>IFERROR(V40*VLOOKUP(AF40,【参考】数式用3!$AN$15:$BU$23,MATCH(N40,【参考】数式用3!$AN$2:$BU$2,0)),"")</f>
        <v/>
      </c>
      <c r="Y40" s="105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3" t="str">
        <f>IF(基本情報入力シート!C78="","",基本情報入力シート!C78)</f>
        <v/>
      </c>
      <c r="C41" s="974"/>
      <c r="D41" s="974"/>
      <c r="E41" s="974"/>
      <c r="F41" s="974"/>
      <c r="G41" s="974"/>
      <c r="H41" s="974"/>
      <c r="I41" s="975"/>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2" t="str">
        <f>IFERROR(V41*VLOOKUP(AF41,【参考】数式用3!$AN$15:$BU$23,MATCH(N41,【参考】数式用3!$AN$2:$BU$2,0)),"")</f>
        <v/>
      </c>
      <c r="Y41" s="105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3" t="str">
        <f>IF(基本情報入力シート!C79="","",基本情報入力シート!C79)</f>
        <v/>
      </c>
      <c r="C42" s="974"/>
      <c r="D42" s="974"/>
      <c r="E42" s="974"/>
      <c r="F42" s="974"/>
      <c r="G42" s="974"/>
      <c r="H42" s="974"/>
      <c r="I42" s="975"/>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2" t="str">
        <f>IFERROR(V42*VLOOKUP(AF42,【参考】数式用3!$AN$15:$BU$23,MATCH(N42,【参考】数式用3!$AN$2:$BU$2,0)),"")</f>
        <v/>
      </c>
      <c r="Y42" s="105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3" t="str">
        <f>IF(基本情報入力シート!C80="","",基本情報入力シート!C80)</f>
        <v/>
      </c>
      <c r="C43" s="974"/>
      <c r="D43" s="974"/>
      <c r="E43" s="974"/>
      <c r="F43" s="974"/>
      <c r="G43" s="974"/>
      <c r="H43" s="974"/>
      <c r="I43" s="975"/>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2" t="str">
        <f>IFERROR(V43*VLOOKUP(AF43,【参考】数式用3!$AN$15:$BU$23,MATCH(N43,【参考】数式用3!$AN$2:$BU$2,0)),"")</f>
        <v/>
      </c>
      <c r="Y43" s="105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3" t="str">
        <f>IF(基本情報入力シート!C81="","",基本情報入力シート!C81)</f>
        <v/>
      </c>
      <c r="C44" s="974"/>
      <c r="D44" s="974"/>
      <c r="E44" s="974"/>
      <c r="F44" s="974"/>
      <c r="G44" s="974"/>
      <c r="H44" s="974"/>
      <c r="I44" s="975"/>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2" t="str">
        <f>IFERROR(V44*VLOOKUP(AF44,【参考】数式用3!$AN$15:$BU$23,MATCH(N44,【参考】数式用3!$AN$2:$BU$2,0)),"")</f>
        <v/>
      </c>
      <c r="Y44" s="105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3" t="str">
        <f>IF(基本情報入力シート!C82="","",基本情報入力シート!C82)</f>
        <v/>
      </c>
      <c r="C45" s="974"/>
      <c r="D45" s="974"/>
      <c r="E45" s="974"/>
      <c r="F45" s="974"/>
      <c r="G45" s="974"/>
      <c r="H45" s="974"/>
      <c r="I45" s="975"/>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2" t="str">
        <f>IFERROR(V45*VLOOKUP(AF45,【参考】数式用3!$AN$15:$BU$23,MATCH(N45,【参考】数式用3!$AN$2:$BU$2,0)),"")</f>
        <v/>
      </c>
      <c r="Y45" s="105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3" t="str">
        <f>IF(基本情報入力シート!C83="","",基本情報入力シート!C83)</f>
        <v/>
      </c>
      <c r="C46" s="974"/>
      <c r="D46" s="974"/>
      <c r="E46" s="974"/>
      <c r="F46" s="974"/>
      <c r="G46" s="974"/>
      <c r="H46" s="974"/>
      <c r="I46" s="975"/>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2" t="str">
        <f>IFERROR(V46*VLOOKUP(AF46,【参考】数式用3!$AN$15:$BU$23,MATCH(N46,【参考】数式用3!$AN$2:$BU$2,0)),"")</f>
        <v/>
      </c>
      <c r="Y46" s="105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3" t="str">
        <f>IF(基本情報入力シート!C84="","",基本情報入力シート!C84)</f>
        <v/>
      </c>
      <c r="C47" s="974"/>
      <c r="D47" s="974"/>
      <c r="E47" s="974"/>
      <c r="F47" s="974"/>
      <c r="G47" s="974"/>
      <c r="H47" s="974"/>
      <c r="I47" s="975"/>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2" t="str">
        <f>IFERROR(V47*VLOOKUP(AF47,【参考】数式用3!$AN$15:$BU$23,MATCH(N47,【参考】数式用3!$AN$2:$BU$2,0)),"")</f>
        <v/>
      </c>
      <c r="Y47" s="105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3" t="str">
        <f>IF(基本情報入力シート!C85="","",基本情報入力シート!C85)</f>
        <v/>
      </c>
      <c r="C48" s="974"/>
      <c r="D48" s="974"/>
      <c r="E48" s="974"/>
      <c r="F48" s="974"/>
      <c r="G48" s="974"/>
      <c r="H48" s="974"/>
      <c r="I48" s="975"/>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2" t="str">
        <f>IFERROR(V48*VLOOKUP(AF48,【参考】数式用3!$AN$15:$BU$23,MATCH(N48,【参考】数式用3!$AN$2:$BU$2,0)),"")</f>
        <v/>
      </c>
      <c r="Y48" s="105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3" t="str">
        <f>IF(基本情報入力シート!C86="","",基本情報入力シート!C86)</f>
        <v/>
      </c>
      <c r="C49" s="974"/>
      <c r="D49" s="974"/>
      <c r="E49" s="974"/>
      <c r="F49" s="974"/>
      <c r="G49" s="974"/>
      <c r="H49" s="974"/>
      <c r="I49" s="975"/>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2" t="str">
        <f>IFERROR(V49*VLOOKUP(AF49,【参考】数式用3!$AN$15:$BU$23,MATCH(N49,【参考】数式用3!$AN$2:$BU$2,0)),"")</f>
        <v/>
      </c>
      <c r="Y49" s="105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3" t="str">
        <f>IF(基本情報入力シート!C87="","",基本情報入力シート!C87)</f>
        <v/>
      </c>
      <c r="C50" s="974"/>
      <c r="D50" s="974"/>
      <c r="E50" s="974"/>
      <c r="F50" s="974"/>
      <c r="G50" s="974"/>
      <c r="H50" s="974"/>
      <c r="I50" s="975"/>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2" t="str">
        <f>IFERROR(V50*VLOOKUP(AF50,【参考】数式用3!$AN$15:$BU$23,MATCH(N50,【参考】数式用3!$AN$2:$BU$2,0)),"")</f>
        <v/>
      </c>
      <c r="Y50" s="105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3" t="str">
        <f>IF(基本情報入力シート!C88="","",基本情報入力シート!C88)</f>
        <v/>
      </c>
      <c r="C51" s="974"/>
      <c r="D51" s="974"/>
      <c r="E51" s="974"/>
      <c r="F51" s="974"/>
      <c r="G51" s="974"/>
      <c r="H51" s="974"/>
      <c r="I51" s="975"/>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2" t="str">
        <f>IFERROR(V51*VLOOKUP(AF51,【参考】数式用3!$AN$15:$BU$23,MATCH(N51,【参考】数式用3!$AN$2:$BU$2,0)),"")</f>
        <v/>
      </c>
      <c r="Y51" s="105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3" t="str">
        <f>IF(基本情報入力シート!C89="","",基本情報入力シート!C89)</f>
        <v/>
      </c>
      <c r="C52" s="974"/>
      <c r="D52" s="974"/>
      <c r="E52" s="974"/>
      <c r="F52" s="974"/>
      <c r="G52" s="974"/>
      <c r="H52" s="974"/>
      <c r="I52" s="975"/>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2" t="str">
        <f>IFERROR(V52*VLOOKUP(AF52,【参考】数式用3!$AN$15:$BU$23,MATCH(N52,【参考】数式用3!$AN$2:$BU$2,0)),"")</f>
        <v/>
      </c>
      <c r="Y52" s="105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3" t="str">
        <f>IF(基本情報入力シート!C90="","",基本情報入力シート!C90)</f>
        <v/>
      </c>
      <c r="C53" s="974"/>
      <c r="D53" s="974"/>
      <c r="E53" s="974"/>
      <c r="F53" s="974"/>
      <c r="G53" s="974"/>
      <c r="H53" s="974"/>
      <c r="I53" s="975"/>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2" t="str">
        <f>IFERROR(V53*VLOOKUP(AF53,【参考】数式用3!$AN$15:$BU$23,MATCH(N53,【参考】数式用3!$AN$2:$BU$2,0)),"")</f>
        <v/>
      </c>
      <c r="Y53" s="105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3" t="str">
        <f>IF(基本情報入力シート!C91="","",基本情報入力シート!C91)</f>
        <v/>
      </c>
      <c r="C54" s="974"/>
      <c r="D54" s="974"/>
      <c r="E54" s="974"/>
      <c r="F54" s="974"/>
      <c r="G54" s="974"/>
      <c r="H54" s="974"/>
      <c r="I54" s="975"/>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2" t="str">
        <f>IFERROR(V54*VLOOKUP(AF54,【参考】数式用3!$AN$15:$BU$23,MATCH(N54,【参考】数式用3!$AN$2:$BU$2,0)),"")</f>
        <v/>
      </c>
      <c r="Y54" s="105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3" t="str">
        <f>IF(基本情報入力シート!C92="","",基本情報入力シート!C92)</f>
        <v/>
      </c>
      <c r="C55" s="974"/>
      <c r="D55" s="974"/>
      <c r="E55" s="974"/>
      <c r="F55" s="974"/>
      <c r="G55" s="974"/>
      <c r="H55" s="974"/>
      <c r="I55" s="975"/>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2" t="str">
        <f>IFERROR(V55*VLOOKUP(AF55,【参考】数式用3!$AN$15:$BU$23,MATCH(N55,【参考】数式用3!$AN$2:$BU$2,0)),"")</f>
        <v/>
      </c>
      <c r="Y55" s="105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3" t="str">
        <f>IF(基本情報入力シート!C93="","",基本情報入力シート!C93)</f>
        <v/>
      </c>
      <c r="C56" s="974"/>
      <c r="D56" s="974"/>
      <c r="E56" s="974"/>
      <c r="F56" s="974"/>
      <c r="G56" s="974"/>
      <c r="H56" s="974"/>
      <c r="I56" s="975"/>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2" t="str">
        <f>IFERROR(V56*VLOOKUP(AF56,【参考】数式用3!$AN$15:$BU$23,MATCH(N56,【参考】数式用3!$AN$2:$BU$2,0)),"")</f>
        <v/>
      </c>
      <c r="Y56" s="105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3" t="str">
        <f>IF(基本情報入力シート!C94="","",基本情報入力シート!C94)</f>
        <v/>
      </c>
      <c r="C57" s="974"/>
      <c r="D57" s="974"/>
      <c r="E57" s="974"/>
      <c r="F57" s="974"/>
      <c r="G57" s="974"/>
      <c r="H57" s="974"/>
      <c r="I57" s="975"/>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2" t="str">
        <f>IFERROR(V57*VLOOKUP(AF57,【参考】数式用3!$AN$15:$BU$23,MATCH(N57,【参考】数式用3!$AN$2:$BU$2,0)),"")</f>
        <v/>
      </c>
      <c r="Y57" s="105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3" t="str">
        <f>IF(基本情報入力シート!C95="","",基本情報入力シート!C95)</f>
        <v/>
      </c>
      <c r="C58" s="974"/>
      <c r="D58" s="974"/>
      <c r="E58" s="974"/>
      <c r="F58" s="974"/>
      <c r="G58" s="974"/>
      <c r="H58" s="974"/>
      <c r="I58" s="975"/>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2" t="str">
        <f>IFERROR(V58*VLOOKUP(AF58,【参考】数式用3!$AN$15:$BU$23,MATCH(N58,【参考】数式用3!$AN$2:$BU$2,0)),"")</f>
        <v/>
      </c>
      <c r="Y58" s="105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3" t="str">
        <f>IF(基本情報入力シート!C96="","",基本情報入力シート!C96)</f>
        <v/>
      </c>
      <c r="C59" s="974"/>
      <c r="D59" s="974"/>
      <c r="E59" s="974"/>
      <c r="F59" s="974"/>
      <c r="G59" s="974"/>
      <c r="H59" s="974"/>
      <c r="I59" s="975"/>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2" t="str">
        <f>IFERROR(V59*VLOOKUP(AF59,【参考】数式用3!$AN$15:$BU$23,MATCH(N59,【参考】数式用3!$AN$2:$BU$2,0)),"")</f>
        <v/>
      </c>
      <c r="Y59" s="105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3" t="str">
        <f>IF(基本情報入力シート!C97="","",基本情報入力シート!C97)</f>
        <v/>
      </c>
      <c r="C60" s="974"/>
      <c r="D60" s="974"/>
      <c r="E60" s="974"/>
      <c r="F60" s="974"/>
      <c r="G60" s="974"/>
      <c r="H60" s="974"/>
      <c r="I60" s="975"/>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2" t="str">
        <f>IFERROR(V60*VLOOKUP(AF60,【参考】数式用3!$AN$15:$BU$23,MATCH(N60,【参考】数式用3!$AN$2:$BU$2,0)),"")</f>
        <v/>
      </c>
      <c r="Y60" s="105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3" t="str">
        <f>IF(基本情報入力シート!C98="","",基本情報入力シート!C98)</f>
        <v/>
      </c>
      <c r="C61" s="974"/>
      <c r="D61" s="974"/>
      <c r="E61" s="974"/>
      <c r="F61" s="974"/>
      <c r="G61" s="974"/>
      <c r="H61" s="974"/>
      <c r="I61" s="975"/>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2" t="str">
        <f>IFERROR(V61*VLOOKUP(AF61,【参考】数式用3!$AN$15:$BU$23,MATCH(N61,【参考】数式用3!$AN$2:$BU$2,0)),"")</f>
        <v/>
      </c>
      <c r="Y61" s="105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3" t="str">
        <f>IF(基本情報入力シート!C99="","",基本情報入力シート!C99)</f>
        <v/>
      </c>
      <c r="C62" s="974"/>
      <c r="D62" s="974"/>
      <c r="E62" s="974"/>
      <c r="F62" s="974"/>
      <c r="G62" s="974"/>
      <c r="H62" s="974"/>
      <c r="I62" s="975"/>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2" t="str">
        <f>IFERROR(V62*VLOOKUP(AF62,【参考】数式用3!$AN$15:$BU$23,MATCH(N62,【参考】数式用3!$AN$2:$BU$2,0)),"")</f>
        <v/>
      </c>
      <c r="Y62" s="105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3" t="str">
        <f>IF(基本情報入力シート!C100="","",基本情報入力シート!C100)</f>
        <v/>
      </c>
      <c r="C63" s="974"/>
      <c r="D63" s="974"/>
      <c r="E63" s="974"/>
      <c r="F63" s="974"/>
      <c r="G63" s="974"/>
      <c r="H63" s="974"/>
      <c r="I63" s="975"/>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2" t="str">
        <f>IFERROR(V63*VLOOKUP(AF63,【参考】数式用3!$AN$15:$BU$23,MATCH(N63,【参考】数式用3!$AN$2:$BU$2,0)),"")</f>
        <v/>
      </c>
      <c r="Y63" s="105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3" t="str">
        <f>IF(基本情報入力シート!C101="","",基本情報入力シート!C101)</f>
        <v/>
      </c>
      <c r="C64" s="974"/>
      <c r="D64" s="974"/>
      <c r="E64" s="974"/>
      <c r="F64" s="974"/>
      <c r="G64" s="974"/>
      <c r="H64" s="974"/>
      <c r="I64" s="975"/>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2" t="str">
        <f>IFERROR(V64*VLOOKUP(AF64,【参考】数式用3!$AN$15:$BU$23,MATCH(N64,【参考】数式用3!$AN$2:$BU$2,0)),"")</f>
        <v/>
      </c>
      <c r="Y64" s="105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3" t="str">
        <f>IF(基本情報入力シート!C102="","",基本情報入力シート!C102)</f>
        <v/>
      </c>
      <c r="C65" s="974"/>
      <c r="D65" s="974"/>
      <c r="E65" s="974"/>
      <c r="F65" s="974"/>
      <c r="G65" s="974"/>
      <c r="H65" s="974"/>
      <c r="I65" s="975"/>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2" t="str">
        <f>IFERROR(V65*VLOOKUP(AF65,【参考】数式用3!$AN$15:$BU$23,MATCH(N65,【参考】数式用3!$AN$2:$BU$2,0)),"")</f>
        <v/>
      </c>
      <c r="Y65" s="105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3" t="str">
        <f>IF(基本情報入力シート!C103="","",基本情報入力シート!C103)</f>
        <v/>
      </c>
      <c r="C66" s="974"/>
      <c r="D66" s="974"/>
      <c r="E66" s="974"/>
      <c r="F66" s="974"/>
      <c r="G66" s="974"/>
      <c r="H66" s="974"/>
      <c r="I66" s="975"/>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2" t="str">
        <f>IFERROR(V66*VLOOKUP(AF66,【参考】数式用3!$AN$15:$BU$23,MATCH(N66,【参考】数式用3!$AN$2:$BU$2,0)),"")</f>
        <v/>
      </c>
      <c r="Y66" s="105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3" t="str">
        <f>IF(基本情報入力シート!C104="","",基本情報入力シート!C104)</f>
        <v/>
      </c>
      <c r="C67" s="974"/>
      <c r="D67" s="974"/>
      <c r="E67" s="974"/>
      <c r="F67" s="974"/>
      <c r="G67" s="974"/>
      <c r="H67" s="974"/>
      <c r="I67" s="975"/>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2" t="str">
        <f>IFERROR(V67*VLOOKUP(AF67,【参考】数式用3!$AN$15:$BU$23,MATCH(N67,【参考】数式用3!$AN$2:$BU$2,0)),"")</f>
        <v/>
      </c>
      <c r="Y67" s="105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3" t="str">
        <f>IF(基本情報入力シート!C105="","",基本情報入力シート!C105)</f>
        <v/>
      </c>
      <c r="C68" s="974"/>
      <c r="D68" s="974"/>
      <c r="E68" s="974"/>
      <c r="F68" s="974"/>
      <c r="G68" s="974"/>
      <c r="H68" s="974"/>
      <c r="I68" s="975"/>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2" t="str">
        <f>IFERROR(V68*VLOOKUP(AF68,【参考】数式用3!$AN$15:$BU$23,MATCH(N68,【参考】数式用3!$AN$2:$BU$2,0)),"")</f>
        <v/>
      </c>
      <c r="Y68" s="105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3" t="str">
        <f>IF(基本情報入力シート!C106="","",基本情報入力シート!C106)</f>
        <v/>
      </c>
      <c r="C69" s="974"/>
      <c r="D69" s="974"/>
      <c r="E69" s="974"/>
      <c r="F69" s="974"/>
      <c r="G69" s="974"/>
      <c r="H69" s="974"/>
      <c r="I69" s="975"/>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2" t="str">
        <f>IFERROR(V69*VLOOKUP(AF69,【参考】数式用3!$AN$15:$BU$23,MATCH(N69,【参考】数式用3!$AN$2:$BU$2,0)),"")</f>
        <v/>
      </c>
      <c r="Y69" s="105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3" t="str">
        <f>IF(基本情報入力シート!C107="","",基本情報入力シート!C107)</f>
        <v/>
      </c>
      <c r="C70" s="974"/>
      <c r="D70" s="974"/>
      <c r="E70" s="974"/>
      <c r="F70" s="974"/>
      <c r="G70" s="974"/>
      <c r="H70" s="974"/>
      <c r="I70" s="975"/>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2" t="str">
        <f>IFERROR(V70*VLOOKUP(AF70,【参考】数式用3!$AN$15:$BU$23,MATCH(N70,【参考】数式用3!$AN$2:$BU$2,0)),"")</f>
        <v/>
      </c>
      <c r="Y70" s="105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3" t="str">
        <f>IF(基本情報入力シート!C108="","",基本情報入力シート!C108)</f>
        <v/>
      </c>
      <c r="C71" s="974"/>
      <c r="D71" s="974"/>
      <c r="E71" s="974"/>
      <c r="F71" s="974"/>
      <c r="G71" s="974"/>
      <c r="H71" s="974"/>
      <c r="I71" s="975"/>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2" t="str">
        <f>IFERROR(V71*VLOOKUP(AF71,【参考】数式用3!$AN$15:$BU$23,MATCH(N71,【参考】数式用3!$AN$2:$BU$2,0)),"")</f>
        <v/>
      </c>
      <c r="Y71" s="105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3" t="str">
        <f>IF(基本情報入力シート!C109="","",基本情報入力シート!C109)</f>
        <v/>
      </c>
      <c r="C72" s="974"/>
      <c r="D72" s="974"/>
      <c r="E72" s="974"/>
      <c r="F72" s="974"/>
      <c r="G72" s="974"/>
      <c r="H72" s="974"/>
      <c r="I72" s="975"/>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2" t="str">
        <f>IFERROR(V72*VLOOKUP(AF72,【参考】数式用3!$AN$15:$BU$23,MATCH(N72,【参考】数式用3!$AN$2:$BU$2,0)),"")</f>
        <v/>
      </c>
      <c r="Y72" s="105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3" t="str">
        <f>IF(基本情報入力シート!C110="","",基本情報入力シート!C110)</f>
        <v/>
      </c>
      <c r="C73" s="974"/>
      <c r="D73" s="974"/>
      <c r="E73" s="974"/>
      <c r="F73" s="974"/>
      <c r="G73" s="974"/>
      <c r="H73" s="974"/>
      <c r="I73" s="975"/>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2" t="str">
        <f>IFERROR(V73*VLOOKUP(AF73,【参考】数式用3!$AN$15:$BU$23,MATCH(N73,【参考】数式用3!$AN$2:$BU$2,0)),"")</f>
        <v/>
      </c>
      <c r="Y73" s="105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3" t="str">
        <f>IF(基本情報入力シート!C111="","",基本情報入力シート!C111)</f>
        <v/>
      </c>
      <c r="C74" s="974"/>
      <c r="D74" s="974"/>
      <c r="E74" s="974"/>
      <c r="F74" s="974"/>
      <c r="G74" s="974"/>
      <c r="H74" s="974"/>
      <c r="I74" s="975"/>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2" t="str">
        <f>IFERROR(V74*VLOOKUP(AF74,【参考】数式用3!$AN$15:$BU$23,MATCH(N74,【参考】数式用3!$AN$2:$BU$2,0)),"")</f>
        <v/>
      </c>
      <c r="Y74" s="105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3" t="str">
        <f>IF(基本情報入力シート!C112="","",基本情報入力シート!C112)</f>
        <v/>
      </c>
      <c r="C75" s="974"/>
      <c r="D75" s="974"/>
      <c r="E75" s="974"/>
      <c r="F75" s="974"/>
      <c r="G75" s="974"/>
      <c r="H75" s="974"/>
      <c r="I75" s="975"/>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2" t="str">
        <f>IFERROR(V75*VLOOKUP(AF75,【参考】数式用3!$AN$15:$BU$23,MATCH(N75,【参考】数式用3!$AN$2:$BU$2,0)),"")</f>
        <v/>
      </c>
      <c r="Y75" s="105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3" t="str">
        <f>IF(基本情報入力シート!C113="","",基本情報入力シート!C113)</f>
        <v/>
      </c>
      <c r="C76" s="974"/>
      <c r="D76" s="974"/>
      <c r="E76" s="974"/>
      <c r="F76" s="974"/>
      <c r="G76" s="974"/>
      <c r="H76" s="974"/>
      <c r="I76" s="975"/>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2" t="str">
        <f>IFERROR(V76*VLOOKUP(AF76,【参考】数式用3!$AN$15:$BU$23,MATCH(N76,【参考】数式用3!$AN$2:$BU$2,0)),"")</f>
        <v/>
      </c>
      <c r="Y76" s="105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3" t="str">
        <f>IF(基本情報入力シート!C114="","",基本情報入力シート!C114)</f>
        <v/>
      </c>
      <c r="C77" s="974"/>
      <c r="D77" s="974"/>
      <c r="E77" s="974"/>
      <c r="F77" s="974"/>
      <c r="G77" s="974"/>
      <c r="H77" s="974"/>
      <c r="I77" s="975"/>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2" t="str">
        <f>IFERROR(V77*VLOOKUP(AF77,【参考】数式用3!$AN$15:$BU$23,MATCH(N77,【参考】数式用3!$AN$2:$BU$2,0)),"")</f>
        <v/>
      </c>
      <c r="Y77" s="105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3" t="str">
        <f>IF(基本情報入力シート!C115="","",基本情報入力シート!C115)</f>
        <v/>
      </c>
      <c r="C78" s="974"/>
      <c r="D78" s="974"/>
      <c r="E78" s="974"/>
      <c r="F78" s="974"/>
      <c r="G78" s="974"/>
      <c r="H78" s="974"/>
      <c r="I78" s="975"/>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2" t="str">
        <f>IFERROR(V78*VLOOKUP(AF78,【参考】数式用3!$AN$15:$BU$23,MATCH(N78,【参考】数式用3!$AN$2:$BU$2,0)),"")</f>
        <v/>
      </c>
      <c r="Y78" s="105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3" t="str">
        <f>IF(基本情報入力シート!C116="","",基本情報入力シート!C116)</f>
        <v/>
      </c>
      <c r="C79" s="974"/>
      <c r="D79" s="974"/>
      <c r="E79" s="974"/>
      <c r="F79" s="974"/>
      <c r="G79" s="974"/>
      <c r="H79" s="974"/>
      <c r="I79" s="975"/>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2" t="str">
        <f>IFERROR(V79*VLOOKUP(AF79,【参考】数式用3!$AN$15:$BU$23,MATCH(N79,【参考】数式用3!$AN$2:$BU$2,0)),"")</f>
        <v/>
      </c>
      <c r="Y79" s="105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3" t="str">
        <f>IF(基本情報入力シート!C117="","",基本情報入力シート!C117)</f>
        <v/>
      </c>
      <c r="C80" s="974"/>
      <c r="D80" s="974"/>
      <c r="E80" s="974"/>
      <c r="F80" s="974"/>
      <c r="G80" s="974"/>
      <c r="H80" s="974"/>
      <c r="I80" s="975"/>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2" t="str">
        <f>IFERROR(V80*VLOOKUP(AF80,【参考】数式用3!$AN$15:$BU$23,MATCH(N80,【参考】数式用3!$AN$2:$BU$2,0)),"")</f>
        <v/>
      </c>
      <c r="Y80" s="105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3" t="str">
        <f>IF(基本情報入力シート!C118="","",基本情報入力シート!C118)</f>
        <v/>
      </c>
      <c r="C81" s="974"/>
      <c r="D81" s="974"/>
      <c r="E81" s="974"/>
      <c r="F81" s="974"/>
      <c r="G81" s="974"/>
      <c r="H81" s="974"/>
      <c r="I81" s="975"/>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2" t="str">
        <f>IFERROR(V81*VLOOKUP(AF81,【参考】数式用3!$AN$15:$BU$23,MATCH(N81,【参考】数式用3!$AN$2:$BU$2,0)),"")</f>
        <v/>
      </c>
      <c r="Y81" s="105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3" t="str">
        <f>IF(基本情報入力シート!C119="","",基本情報入力シート!C119)</f>
        <v/>
      </c>
      <c r="C82" s="974"/>
      <c r="D82" s="974"/>
      <c r="E82" s="974"/>
      <c r="F82" s="974"/>
      <c r="G82" s="974"/>
      <c r="H82" s="974"/>
      <c r="I82" s="975"/>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2" t="str">
        <f>IFERROR(V82*VLOOKUP(AF82,【参考】数式用3!$AN$15:$BU$23,MATCH(N82,【参考】数式用3!$AN$2:$BU$2,0)),"")</f>
        <v/>
      </c>
      <c r="Y82" s="105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3" t="str">
        <f>IF(基本情報入力シート!C120="","",基本情報入力シート!C120)</f>
        <v/>
      </c>
      <c r="C83" s="974"/>
      <c r="D83" s="974"/>
      <c r="E83" s="974"/>
      <c r="F83" s="974"/>
      <c r="G83" s="974"/>
      <c r="H83" s="974"/>
      <c r="I83" s="975"/>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2" t="str">
        <f>IFERROR(V83*VLOOKUP(AF83,【参考】数式用3!$AN$15:$BU$23,MATCH(N83,【参考】数式用3!$AN$2:$BU$2,0)),"")</f>
        <v/>
      </c>
      <c r="Y83" s="105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3" t="str">
        <f>IF(基本情報入力シート!C121="","",基本情報入力シート!C121)</f>
        <v/>
      </c>
      <c r="C84" s="974"/>
      <c r="D84" s="974"/>
      <c r="E84" s="974"/>
      <c r="F84" s="974"/>
      <c r="G84" s="974"/>
      <c r="H84" s="974"/>
      <c r="I84" s="975"/>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2" t="str">
        <f>IFERROR(V84*VLOOKUP(AF84,【参考】数式用3!$AN$15:$BU$23,MATCH(N84,【参考】数式用3!$AN$2:$BU$2,0)),"")</f>
        <v/>
      </c>
      <c r="Y84" s="105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3" t="str">
        <f>IF(基本情報入力シート!C122="","",基本情報入力シート!C122)</f>
        <v/>
      </c>
      <c r="C85" s="974"/>
      <c r="D85" s="974"/>
      <c r="E85" s="974"/>
      <c r="F85" s="974"/>
      <c r="G85" s="974"/>
      <c r="H85" s="974"/>
      <c r="I85" s="975"/>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2" t="str">
        <f>IFERROR(V85*VLOOKUP(AF85,【参考】数式用3!$AN$15:$BU$23,MATCH(N85,【参考】数式用3!$AN$2:$BU$2,0)),"")</f>
        <v/>
      </c>
      <c r="Y85" s="105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3" t="str">
        <f>IF(基本情報入力シート!C123="","",基本情報入力シート!C123)</f>
        <v/>
      </c>
      <c r="C86" s="974"/>
      <c r="D86" s="974"/>
      <c r="E86" s="974"/>
      <c r="F86" s="974"/>
      <c r="G86" s="974"/>
      <c r="H86" s="974"/>
      <c r="I86" s="975"/>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2" t="str">
        <f>IFERROR(V86*VLOOKUP(AF86,【参考】数式用3!$AN$15:$BU$23,MATCH(N86,【参考】数式用3!$AN$2:$BU$2,0)),"")</f>
        <v/>
      </c>
      <c r="Y86" s="105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3" t="str">
        <f>IF(基本情報入力シート!C124="","",基本情報入力シート!C124)</f>
        <v/>
      </c>
      <c r="C87" s="974"/>
      <c r="D87" s="974"/>
      <c r="E87" s="974"/>
      <c r="F87" s="974"/>
      <c r="G87" s="974"/>
      <c r="H87" s="974"/>
      <c r="I87" s="975"/>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2" t="str">
        <f>IFERROR(V87*VLOOKUP(AF87,【参考】数式用3!$AN$15:$BU$23,MATCH(N87,【参考】数式用3!$AN$2:$BU$2,0)),"")</f>
        <v/>
      </c>
      <c r="Y87" s="105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3" t="str">
        <f>IF(基本情報入力シート!C125="","",基本情報入力シート!C125)</f>
        <v/>
      </c>
      <c r="C88" s="974"/>
      <c r="D88" s="974"/>
      <c r="E88" s="974"/>
      <c r="F88" s="974"/>
      <c r="G88" s="974"/>
      <c r="H88" s="974"/>
      <c r="I88" s="975"/>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2" t="str">
        <f>IFERROR(V88*VLOOKUP(AF88,【参考】数式用3!$AN$15:$BU$23,MATCH(N88,【参考】数式用3!$AN$2:$BU$2,0)),"")</f>
        <v/>
      </c>
      <c r="Y88" s="105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3" t="str">
        <f>IF(基本情報入力シート!C126="","",基本情報入力シート!C126)</f>
        <v/>
      </c>
      <c r="C89" s="974"/>
      <c r="D89" s="974"/>
      <c r="E89" s="974"/>
      <c r="F89" s="974"/>
      <c r="G89" s="974"/>
      <c r="H89" s="974"/>
      <c r="I89" s="975"/>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2" t="str">
        <f>IFERROR(V89*VLOOKUP(AF89,【参考】数式用3!$AN$15:$BU$23,MATCH(N89,【参考】数式用3!$AN$2:$BU$2,0)),"")</f>
        <v/>
      </c>
      <c r="Y89" s="105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3" t="str">
        <f>IF(基本情報入力シート!C127="","",基本情報入力シート!C127)</f>
        <v/>
      </c>
      <c r="C90" s="974"/>
      <c r="D90" s="974"/>
      <c r="E90" s="974"/>
      <c r="F90" s="974"/>
      <c r="G90" s="974"/>
      <c r="H90" s="974"/>
      <c r="I90" s="975"/>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2" t="str">
        <f>IFERROR(V90*VLOOKUP(AF90,【参考】数式用3!$AN$15:$BU$23,MATCH(N90,【参考】数式用3!$AN$2:$BU$2,0)),"")</f>
        <v/>
      </c>
      <c r="Y90" s="105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3" t="str">
        <f>IF(基本情報入力シート!C128="","",基本情報入力シート!C128)</f>
        <v/>
      </c>
      <c r="C91" s="974"/>
      <c r="D91" s="974"/>
      <c r="E91" s="974"/>
      <c r="F91" s="974"/>
      <c r="G91" s="974"/>
      <c r="H91" s="974"/>
      <c r="I91" s="975"/>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2" t="str">
        <f>IFERROR(V91*VLOOKUP(AF91,【参考】数式用3!$AN$15:$BU$23,MATCH(N91,【参考】数式用3!$AN$2:$BU$2,0)),"")</f>
        <v/>
      </c>
      <c r="Y91" s="105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3" t="str">
        <f>IF(基本情報入力シート!C129="","",基本情報入力シート!C129)</f>
        <v/>
      </c>
      <c r="C92" s="974"/>
      <c r="D92" s="974"/>
      <c r="E92" s="974"/>
      <c r="F92" s="974"/>
      <c r="G92" s="974"/>
      <c r="H92" s="974"/>
      <c r="I92" s="975"/>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2" t="str">
        <f>IFERROR(V92*VLOOKUP(AF92,【参考】数式用3!$AN$15:$BU$23,MATCH(N92,【参考】数式用3!$AN$2:$BU$2,0)),"")</f>
        <v/>
      </c>
      <c r="Y92" s="105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3" t="str">
        <f>IF(基本情報入力シート!C130="","",基本情報入力シート!C130)</f>
        <v/>
      </c>
      <c r="C93" s="974"/>
      <c r="D93" s="974"/>
      <c r="E93" s="974"/>
      <c r="F93" s="974"/>
      <c r="G93" s="974"/>
      <c r="H93" s="974"/>
      <c r="I93" s="975"/>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2" t="str">
        <f>IFERROR(V93*VLOOKUP(AF93,【参考】数式用3!$AN$15:$BU$23,MATCH(N93,【参考】数式用3!$AN$2:$BU$2,0)),"")</f>
        <v/>
      </c>
      <c r="Y93" s="105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3" t="str">
        <f>IF(基本情報入力シート!C131="","",基本情報入力シート!C131)</f>
        <v/>
      </c>
      <c r="C94" s="974"/>
      <c r="D94" s="974"/>
      <c r="E94" s="974"/>
      <c r="F94" s="974"/>
      <c r="G94" s="974"/>
      <c r="H94" s="974"/>
      <c r="I94" s="975"/>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2" t="str">
        <f>IFERROR(V94*VLOOKUP(AF94,【参考】数式用3!$AN$15:$BU$23,MATCH(N94,【参考】数式用3!$AN$2:$BU$2,0)),"")</f>
        <v/>
      </c>
      <c r="Y94" s="105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3" t="str">
        <f>IF(基本情報入力シート!C132="","",基本情報入力シート!C132)</f>
        <v/>
      </c>
      <c r="C95" s="974"/>
      <c r="D95" s="974"/>
      <c r="E95" s="974"/>
      <c r="F95" s="974"/>
      <c r="G95" s="974"/>
      <c r="H95" s="974"/>
      <c r="I95" s="975"/>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2" t="str">
        <f>IFERROR(V95*VLOOKUP(AF95,【参考】数式用3!$AN$15:$BU$23,MATCH(N95,【参考】数式用3!$AN$2:$BU$2,0)),"")</f>
        <v/>
      </c>
      <c r="Y95" s="105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3" t="str">
        <f>IF(基本情報入力シート!C133="","",基本情報入力シート!C133)</f>
        <v/>
      </c>
      <c r="C96" s="974"/>
      <c r="D96" s="974"/>
      <c r="E96" s="974"/>
      <c r="F96" s="974"/>
      <c r="G96" s="974"/>
      <c r="H96" s="974"/>
      <c r="I96" s="975"/>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2" t="str">
        <f>IFERROR(V96*VLOOKUP(AF96,【参考】数式用3!$AN$15:$BU$23,MATCH(N96,【参考】数式用3!$AN$2:$BU$2,0)),"")</f>
        <v/>
      </c>
      <c r="Y96" s="105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3" t="str">
        <f>IF(基本情報入力シート!C134="","",基本情報入力シート!C134)</f>
        <v/>
      </c>
      <c r="C97" s="974"/>
      <c r="D97" s="974"/>
      <c r="E97" s="974"/>
      <c r="F97" s="974"/>
      <c r="G97" s="974"/>
      <c r="H97" s="974"/>
      <c r="I97" s="975"/>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2" t="str">
        <f>IFERROR(V97*VLOOKUP(AF97,【参考】数式用3!$AN$15:$BU$23,MATCH(N97,【参考】数式用3!$AN$2:$BU$2,0)),"")</f>
        <v/>
      </c>
      <c r="Y97" s="105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3" t="str">
        <f>IF(基本情報入力シート!C135="","",基本情報入力シート!C135)</f>
        <v/>
      </c>
      <c r="C98" s="974"/>
      <c r="D98" s="974"/>
      <c r="E98" s="974"/>
      <c r="F98" s="974"/>
      <c r="G98" s="974"/>
      <c r="H98" s="974"/>
      <c r="I98" s="975"/>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2" t="str">
        <f>IFERROR(V98*VLOOKUP(AF98,【参考】数式用3!$AN$15:$BU$23,MATCH(N98,【参考】数式用3!$AN$2:$BU$2,0)),"")</f>
        <v/>
      </c>
      <c r="Y98" s="105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3" t="str">
        <f>IF(基本情報入力シート!C136="","",基本情報入力シート!C136)</f>
        <v/>
      </c>
      <c r="C99" s="974"/>
      <c r="D99" s="974"/>
      <c r="E99" s="974"/>
      <c r="F99" s="974"/>
      <c r="G99" s="974"/>
      <c r="H99" s="974"/>
      <c r="I99" s="975"/>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2" t="str">
        <f>IFERROR(V99*VLOOKUP(AF99,【参考】数式用3!$AN$15:$BU$23,MATCH(N99,【参考】数式用3!$AN$2:$BU$2,0)),"")</f>
        <v/>
      </c>
      <c r="Y99" s="105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3" t="str">
        <f>IF(基本情報入力シート!C137="","",基本情報入力シート!C137)</f>
        <v/>
      </c>
      <c r="C100" s="974"/>
      <c r="D100" s="974"/>
      <c r="E100" s="974"/>
      <c r="F100" s="974"/>
      <c r="G100" s="974"/>
      <c r="H100" s="974"/>
      <c r="I100" s="975"/>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2" t="str">
        <f>IFERROR(V100*VLOOKUP(AF100,【参考】数式用3!$AN$15:$BU$23,MATCH(N100,【参考】数式用3!$AN$2:$BU$2,0)),"")</f>
        <v/>
      </c>
      <c r="Y100" s="105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3" t="str">
        <f>IF(基本情報入力シート!C138="","",基本情報入力シート!C138)</f>
        <v/>
      </c>
      <c r="C101" s="974"/>
      <c r="D101" s="974"/>
      <c r="E101" s="974"/>
      <c r="F101" s="974"/>
      <c r="G101" s="974"/>
      <c r="H101" s="974"/>
      <c r="I101" s="975"/>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2" t="str">
        <f>IFERROR(V101*VLOOKUP(AF101,【参考】数式用3!$AN$15:$BU$23,MATCH(N101,【参考】数式用3!$AN$2:$BU$2,0)),"")</f>
        <v/>
      </c>
      <c r="Y101" s="105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3" t="str">
        <f>IF(基本情報入力シート!C139="","",基本情報入力シート!C139)</f>
        <v/>
      </c>
      <c r="C102" s="974"/>
      <c r="D102" s="974"/>
      <c r="E102" s="974"/>
      <c r="F102" s="974"/>
      <c r="G102" s="974"/>
      <c r="H102" s="974"/>
      <c r="I102" s="975"/>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2" t="str">
        <f>IFERROR(V102*VLOOKUP(AF102,【参考】数式用3!$AN$15:$BU$23,MATCH(N102,【参考】数式用3!$AN$2:$BU$2,0)),"")</f>
        <v/>
      </c>
      <c r="Y102" s="105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3" t="str">
        <f>IF(基本情報入力シート!C140="","",基本情報入力シート!C140)</f>
        <v/>
      </c>
      <c r="C103" s="974"/>
      <c r="D103" s="974"/>
      <c r="E103" s="974"/>
      <c r="F103" s="974"/>
      <c r="G103" s="974"/>
      <c r="H103" s="974"/>
      <c r="I103" s="975"/>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2" t="str">
        <f>IFERROR(V103*VLOOKUP(AF103,【参考】数式用3!$AN$15:$BU$23,MATCH(N103,【参考】数式用3!$AN$2:$BU$2,0)),"")</f>
        <v/>
      </c>
      <c r="Y103" s="105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3" t="str">
        <f>IF(基本情報入力シート!C141="","",基本情報入力シート!C141)</f>
        <v/>
      </c>
      <c r="C104" s="974"/>
      <c r="D104" s="974"/>
      <c r="E104" s="974"/>
      <c r="F104" s="974"/>
      <c r="G104" s="974"/>
      <c r="H104" s="974"/>
      <c r="I104" s="975"/>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2" t="str">
        <f>IFERROR(V104*VLOOKUP(AF104,【参考】数式用3!$AN$15:$BU$23,MATCH(N104,【参考】数式用3!$AN$2:$BU$2,0)),"")</f>
        <v/>
      </c>
      <c r="Y104" s="105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3" t="str">
        <f>IF(基本情報入力シート!C142="","",基本情報入力シート!C142)</f>
        <v/>
      </c>
      <c r="C105" s="974"/>
      <c r="D105" s="974"/>
      <c r="E105" s="974"/>
      <c r="F105" s="974"/>
      <c r="G105" s="974"/>
      <c r="H105" s="974"/>
      <c r="I105" s="975"/>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2" t="str">
        <f>IFERROR(V105*VLOOKUP(AF105,【参考】数式用3!$AN$15:$BU$23,MATCH(N105,【参考】数式用3!$AN$2:$BU$2,0)),"")</f>
        <v/>
      </c>
      <c r="Y105" s="105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3" t="str">
        <f>IF(基本情報入力シート!C143="","",基本情報入力シート!C143)</f>
        <v/>
      </c>
      <c r="C106" s="974"/>
      <c r="D106" s="974"/>
      <c r="E106" s="974"/>
      <c r="F106" s="974"/>
      <c r="G106" s="974"/>
      <c r="H106" s="974"/>
      <c r="I106" s="975"/>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2" t="str">
        <f>IFERROR(V106*VLOOKUP(AF106,【参考】数式用3!$AN$15:$BU$23,MATCH(N106,【参考】数式用3!$AN$2:$BU$2,0)),"")</f>
        <v/>
      </c>
      <c r="Y106" s="105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3" t="str">
        <f>IF(基本情報入力シート!C144="","",基本情報入力シート!C144)</f>
        <v/>
      </c>
      <c r="C107" s="974"/>
      <c r="D107" s="974"/>
      <c r="E107" s="974"/>
      <c r="F107" s="974"/>
      <c r="G107" s="974"/>
      <c r="H107" s="974"/>
      <c r="I107" s="975"/>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2" t="str">
        <f>IFERROR(V107*VLOOKUP(AF107,【参考】数式用3!$AN$15:$BU$23,MATCH(N107,【参考】数式用3!$AN$2:$BU$2,0)),"")</f>
        <v/>
      </c>
      <c r="Y107" s="105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3" t="str">
        <f>IF(基本情報入力シート!C145="","",基本情報入力シート!C145)</f>
        <v/>
      </c>
      <c r="C108" s="974"/>
      <c r="D108" s="974"/>
      <c r="E108" s="974"/>
      <c r="F108" s="974"/>
      <c r="G108" s="974"/>
      <c r="H108" s="974"/>
      <c r="I108" s="975"/>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2" t="str">
        <f>IFERROR(V108*VLOOKUP(AF108,【参考】数式用3!$AN$15:$BU$23,MATCH(N108,【参考】数式用3!$AN$2:$BU$2,0)),"")</f>
        <v/>
      </c>
      <c r="Y108" s="105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3" t="str">
        <f>IF(基本情報入力シート!C146="","",基本情報入力シート!C146)</f>
        <v/>
      </c>
      <c r="C109" s="974"/>
      <c r="D109" s="974"/>
      <c r="E109" s="974"/>
      <c r="F109" s="974"/>
      <c r="G109" s="974"/>
      <c r="H109" s="974"/>
      <c r="I109" s="975"/>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2" t="str">
        <f>IFERROR(V109*VLOOKUP(AF109,【参考】数式用3!$AN$15:$BU$23,MATCH(N109,【参考】数式用3!$AN$2:$BU$2,0)),"")</f>
        <v/>
      </c>
      <c r="Y109" s="105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3" t="str">
        <f>IF(基本情報入力シート!C147="","",基本情報入力シート!C147)</f>
        <v/>
      </c>
      <c r="C110" s="974"/>
      <c r="D110" s="974"/>
      <c r="E110" s="974"/>
      <c r="F110" s="974"/>
      <c r="G110" s="974"/>
      <c r="H110" s="974"/>
      <c r="I110" s="975"/>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2" t="str">
        <f>IFERROR(V110*VLOOKUP(AF110,【参考】数式用3!$AN$15:$BU$23,MATCH(N110,【参考】数式用3!$AN$2:$BU$2,0)),"")</f>
        <v/>
      </c>
      <c r="Y110" s="105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3" t="str">
        <f>IF(基本情報入力シート!C148="","",基本情報入力シート!C148)</f>
        <v/>
      </c>
      <c r="C111" s="974"/>
      <c r="D111" s="974"/>
      <c r="E111" s="974"/>
      <c r="F111" s="974"/>
      <c r="G111" s="974"/>
      <c r="H111" s="974"/>
      <c r="I111" s="975"/>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2" t="str">
        <f>IFERROR(V111*VLOOKUP(AF111,【参考】数式用3!$AN$15:$BU$23,MATCH(N111,【参考】数式用3!$AN$2:$BU$2,0)),"")</f>
        <v/>
      </c>
      <c r="Y111" s="105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3" t="str">
        <f>IF(基本情報入力シート!C149="","",基本情報入力シート!C149)</f>
        <v/>
      </c>
      <c r="C112" s="974"/>
      <c r="D112" s="974"/>
      <c r="E112" s="974"/>
      <c r="F112" s="974"/>
      <c r="G112" s="974"/>
      <c r="H112" s="974"/>
      <c r="I112" s="975"/>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2" t="str">
        <f>IFERROR(V112*VLOOKUP(AF112,【参考】数式用3!$AN$15:$BU$23,MATCH(N112,【参考】数式用3!$AN$2:$BU$2,0)),"")</f>
        <v/>
      </c>
      <c r="Y112" s="105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3" t="str">
        <f>IF(基本情報入力シート!C150="","",基本情報入力シート!C150)</f>
        <v/>
      </c>
      <c r="C113" s="974"/>
      <c r="D113" s="974"/>
      <c r="E113" s="974"/>
      <c r="F113" s="974"/>
      <c r="G113" s="974"/>
      <c r="H113" s="974"/>
      <c r="I113" s="975"/>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2" t="str">
        <f>IFERROR(V113*VLOOKUP(AF113,【参考】数式用3!$AN$15:$BU$23,MATCH(N113,【参考】数式用3!$AN$2:$BU$2,0)),"")</f>
        <v/>
      </c>
      <c r="Y113" s="105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3" t="str">
        <f>IF(基本情報入力シート!C151="","",基本情報入力シート!C151)</f>
        <v/>
      </c>
      <c r="C114" s="974"/>
      <c r="D114" s="974"/>
      <c r="E114" s="974"/>
      <c r="F114" s="974"/>
      <c r="G114" s="974"/>
      <c r="H114" s="974"/>
      <c r="I114" s="975"/>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2" t="str">
        <f>IFERROR(V114*VLOOKUP(AF114,【参考】数式用3!$AN$15:$BU$23,MATCH(N114,【参考】数式用3!$AN$2:$BU$2,0)),"")</f>
        <v/>
      </c>
      <c r="Y114" s="105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3" t="str">
        <f>IF(基本情報入力シート!C152="","",基本情報入力シート!C152)</f>
        <v/>
      </c>
      <c r="C115" s="974"/>
      <c r="D115" s="974"/>
      <c r="E115" s="974"/>
      <c r="F115" s="974"/>
      <c r="G115" s="974"/>
      <c r="H115" s="974"/>
      <c r="I115" s="975"/>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2" t="str">
        <f>IFERROR(V115*VLOOKUP(AF115,【参考】数式用3!$AN$15:$BU$23,MATCH(N115,【参考】数式用3!$AN$2:$BU$2,0)),"")</f>
        <v/>
      </c>
      <c r="Y115" s="105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algorithmName="SHA-512" hashValue="6HNwH+vX9Wg8zwYmcotSXzfhRv9Z9eunJuH4Zuq9JE+t99SsZtnqN8RJ9gJytjY4omuImKVob8Xy3wMkQjdatg==" saltValue="FMoq0UH/1M/GCv3t1/ilG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A17" sqref="AA17"/>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2012</v>
      </c>
      <c r="B1" s="359"/>
      <c r="C1" s="86"/>
      <c r="D1" s="86"/>
      <c r="E1" s="86"/>
      <c r="F1" s="86"/>
      <c r="G1" s="86"/>
      <c r="H1" s="86"/>
      <c r="I1" s="86"/>
      <c r="J1" s="86"/>
      <c r="K1" s="86"/>
      <c r="L1" s="86"/>
      <c r="M1" s="86"/>
      <c r="N1" s="86"/>
      <c r="O1" s="85"/>
      <c r="P1" s="85"/>
      <c r="Q1" s="85"/>
      <c r="R1" s="85"/>
      <c r="S1" s="159"/>
      <c r="T1" s="85"/>
      <c r="U1" s="85"/>
      <c r="V1" s="85"/>
      <c r="W1" s="85"/>
      <c r="X1" s="85"/>
      <c r="Y1" s="85"/>
      <c r="Z1" s="1100" t="s">
        <v>16</v>
      </c>
      <c r="AA1" s="1101"/>
      <c r="AB1" s="972" t="str">
        <f>IF(基本情報入力シート!C32="","",基本情報入力シート!C32)</f>
        <v>愛知県</v>
      </c>
      <c r="AC1" s="972"/>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79" t="s">
        <v>22</v>
      </c>
      <c r="B3" s="979"/>
      <c r="C3" s="979"/>
      <c r="D3" s="979"/>
      <c r="E3" s="980"/>
      <c r="F3" s="1018" t="str">
        <f>IF(基本情報入力シート!M37="","",基本情報入力シート!M37)</f>
        <v/>
      </c>
      <c r="G3" s="1019"/>
      <c r="H3" s="1019"/>
      <c r="I3" s="1019"/>
      <c r="J3" s="1019"/>
      <c r="K3" s="1019"/>
      <c r="L3" s="1019"/>
      <c r="M3" s="102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1947</v>
      </c>
      <c r="S4" s="401"/>
      <c r="T4" s="402"/>
      <c r="U4" s="402"/>
      <c r="V4" s="402"/>
      <c r="W4" s="402"/>
      <c r="X4" s="402"/>
      <c r="Y4" s="402"/>
      <c r="Z4" s="402"/>
      <c r="AA4" s="402"/>
      <c r="AB4" s="402"/>
      <c r="AC4" s="402"/>
    </row>
    <row r="5" spans="1:34" ht="25.5" customHeight="1">
      <c r="A5" s="403"/>
      <c r="B5" s="1007" t="s">
        <v>1936</v>
      </c>
      <c r="C5" s="1007"/>
      <c r="D5" s="981"/>
      <c r="E5" s="981"/>
      <c r="F5" s="981"/>
      <c r="G5" s="981"/>
      <c r="H5" s="981"/>
      <c r="I5" s="981"/>
      <c r="J5" s="981"/>
      <c r="K5" s="981"/>
      <c r="L5" s="981"/>
      <c r="M5" s="982"/>
      <c r="N5" s="365">
        <f>IFERROR(SUM(P14:Q113)+SUM(X14:X113),"")</f>
        <v>0</v>
      </c>
      <c r="O5" s="366" t="s">
        <v>4</v>
      </c>
      <c r="P5" s="85"/>
      <c r="Q5" s="85"/>
      <c r="R5" s="983" t="s">
        <v>2008</v>
      </c>
      <c r="S5" s="983" t="s">
        <v>1943</v>
      </c>
      <c r="T5" s="983"/>
      <c r="U5" s="983"/>
      <c r="V5" s="983"/>
      <c r="W5" s="983"/>
      <c r="X5" s="1031"/>
      <c r="Y5" s="370">
        <f>SUM(T14:U113)</f>
        <v>0</v>
      </c>
      <c r="Z5" s="1108" t="str">
        <f>IF(AG6="旧特定加算相当なし","",IF(Y5&gt;=Y6,"○","×"))</f>
        <v/>
      </c>
      <c r="AA5" s="1110" t="s">
        <v>1944</v>
      </c>
      <c r="AB5" s="1111"/>
      <c r="AC5" s="1111"/>
      <c r="AD5" s="1099" t="str">
        <f>IF(OR(AD6="旧処遇加算Ⅰ相当あり",AD7="旧処遇加算Ⅰ相当あり"),"旧処遇加算Ⅰ相当あり","旧処遇加算Ⅰ相当なし")</f>
        <v>旧処遇加算Ⅰ相当なし</v>
      </c>
      <c r="AE5" s="1099"/>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4"/>
      <c r="C6" s="985"/>
      <c r="D6" s="981" t="s">
        <v>2060</v>
      </c>
      <c r="E6" s="981"/>
      <c r="F6" s="981"/>
      <c r="G6" s="981"/>
      <c r="H6" s="981"/>
      <c r="I6" s="981"/>
      <c r="J6" s="981"/>
      <c r="K6" s="981"/>
      <c r="L6" s="981"/>
      <c r="M6" s="982"/>
      <c r="N6" s="368">
        <f>SUM(R$14:R$113,Y$14:Z$113)</f>
        <v>0</v>
      </c>
      <c r="O6" s="366" t="s">
        <v>4</v>
      </c>
      <c r="P6" s="85"/>
      <c r="Q6" s="85"/>
      <c r="R6" s="983"/>
      <c r="S6" s="983" t="s">
        <v>2190</v>
      </c>
      <c r="T6" s="983"/>
      <c r="U6" s="983"/>
      <c r="V6" s="983"/>
      <c r="W6" s="983"/>
      <c r="X6" s="1031"/>
      <c r="Y6" s="373">
        <f>SUM(AD:AD)</f>
        <v>0</v>
      </c>
      <c r="Z6" s="1109"/>
      <c r="AA6" s="1110"/>
      <c r="AB6" s="1111"/>
      <c r="AC6" s="1111"/>
      <c r="AD6" s="1099" t="str">
        <f>IF((COUNTIF(O:O,"新加算Ⅰ")+COUNTIF(O:O,"新加算Ⅱ")+COUNTIF(O:O,"新加算Ⅲ")+COUNTIF(O:O,"新加算Ⅴ（１）")+COUNTIF(O:O,"新加算Ⅴ（３）")+COUNTIF(O:O,"新加算Ⅴ（８）"))&gt;=1,"旧処遇加算Ⅰ相当あり","旧処遇加算Ⅰ相当なし")</f>
        <v>旧処遇加算Ⅰ相当なし</v>
      </c>
      <c r="AE6" s="1099"/>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1" t="s">
        <v>2061</v>
      </c>
      <c r="C7" s="981"/>
      <c r="D7" s="981"/>
      <c r="E7" s="981"/>
      <c r="F7" s="981"/>
      <c r="G7" s="981"/>
      <c r="H7" s="981"/>
      <c r="I7" s="981"/>
      <c r="J7" s="981"/>
      <c r="K7" s="981"/>
      <c r="L7" s="981"/>
      <c r="M7" s="1107"/>
      <c r="N7" s="404">
        <f>SUM(V$14:V$1048576,AC$14:AC$1048576)</f>
        <v>0</v>
      </c>
      <c r="O7" s="366" t="s">
        <v>4</v>
      </c>
      <c r="P7" s="85"/>
      <c r="Q7" s="85"/>
      <c r="R7" s="1102" t="s">
        <v>2072</v>
      </c>
      <c r="S7" s="983" t="s">
        <v>1943</v>
      </c>
      <c r="T7" s="983"/>
      <c r="U7" s="983"/>
      <c r="V7" s="983"/>
      <c r="W7" s="983"/>
      <c r="X7" s="1031"/>
      <c r="Y7" s="405">
        <f>SUM(AB:AB)</f>
        <v>0</v>
      </c>
      <c r="Z7" s="1108" t="str">
        <f>IF(AG7="旧特定加算相当なし","",IF(Y7&gt;=Y8,"○","×"))</f>
        <v/>
      </c>
      <c r="AA7" s="1060" t="s">
        <v>1944</v>
      </c>
      <c r="AB7" s="1061"/>
      <c r="AC7" s="1061"/>
      <c r="AD7" s="1099" t="str">
        <f>IF((COUNTIF(W:W,"新加算Ⅰ")+COUNTIF(W:W,"新加算Ⅱ")+COUNTIF(W:W,"新加算Ⅲ"))&gt;=1,"旧処遇加算Ⅰ相当あり","旧処遇加算Ⅰ相当なし")</f>
        <v>旧処遇加算Ⅰ相当なし</v>
      </c>
      <c r="AE7" s="1099"/>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6" t="s">
        <v>2188</v>
      </c>
      <c r="C8" s="1066"/>
      <c r="D8" s="1066"/>
      <c r="E8" s="1066"/>
      <c r="F8" s="1066"/>
      <c r="G8" s="1066"/>
      <c r="H8" s="1066"/>
      <c r="I8" s="1066"/>
      <c r="J8" s="1066"/>
      <c r="K8" s="1066"/>
      <c r="L8" s="1066"/>
      <c r="M8" s="1066"/>
      <c r="N8" s="1066"/>
      <c r="O8" s="1066"/>
      <c r="P8" s="85"/>
      <c r="Q8" s="85"/>
      <c r="R8" s="1103"/>
      <c r="S8" s="983" t="s">
        <v>2184</v>
      </c>
      <c r="T8" s="983"/>
      <c r="U8" s="983"/>
      <c r="V8" s="983"/>
      <c r="W8" s="983"/>
      <c r="X8" s="1031"/>
      <c r="Y8" s="373">
        <f>SUM(AE$14:AE$1048576)</f>
        <v>0</v>
      </c>
      <c r="Z8" s="1109"/>
      <c r="AA8" s="1060"/>
      <c r="AB8" s="1061"/>
      <c r="AC8" s="1061"/>
      <c r="AD8" s="371"/>
      <c r="AE8" s="371"/>
      <c r="AF8" s="371"/>
      <c r="AG8" s="371"/>
      <c r="AH8" s="406"/>
    </row>
    <row r="9" spans="1:34" ht="42" customHeight="1" thickBot="1">
      <c r="A9" s="399"/>
      <c r="B9" s="1067"/>
      <c r="C9" s="1067"/>
      <c r="D9" s="1067"/>
      <c r="E9" s="1067"/>
      <c r="F9" s="1067"/>
      <c r="G9" s="1067"/>
      <c r="H9" s="1067"/>
      <c r="I9" s="1067"/>
      <c r="J9" s="1067"/>
      <c r="K9" s="1067"/>
      <c r="L9" s="1067"/>
      <c r="M9" s="1067"/>
      <c r="N9" s="1067"/>
      <c r="O9" s="1067"/>
      <c r="P9" s="376"/>
      <c r="Q9" s="376"/>
      <c r="R9" s="376"/>
      <c r="S9" s="407"/>
      <c r="T9" s="376"/>
      <c r="U9" s="376"/>
      <c r="V9" s="376"/>
      <c r="W9" s="408"/>
      <c r="X9" s="408"/>
      <c r="Y9" s="408"/>
      <c r="Z9" s="408"/>
      <c r="AA9" s="407"/>
      <c r="AB9" s="408"/>
      <c r="AC9" s="408"/>
    </row>
    <row r="10" spans="1:34" ht="24" customHeight="1" thickBot="1">
      <c r="A10" s="1112"/>
      <c r="B10" s="1115" t="s">
        <v>2169</v>
      </c>
      <c r="C10" s="1116"/>
      <c r="D10" s="1116"/>
      <c r="E10" s="1116"/>
      <c r="F10" s="1116"/>
      <c r="G10" s="1116"/>
      <c r="H10" s="1116"/>
      <c r="I10" s="1117"/>
      <c r="J10" s="1122" t="s">
        <v>41</v>
      </c>
      <c r="K10" s="1124" t="s">
        <v>72</v>
      </c>
      <c r="L10" s="1125"/>
      <c r="M10" s="1130" t="s">
        <v>42</v>
      </c>
      <c r="N10" s="1133" t="s">
        <v>6</v>
      </c>
      <c r="O10" s="1104" t="s">
        <v>2171</v>
      </c>
      <c r="P10" s="1105"/>
      <c r="Q10" s="1105"/>
      <c r="R10" s="1105"/>
      <c r="S10" s="1105"/>
      <c r="T10" s="1105"/>
      <c r="U10" s="1105"/>
      <c r="V10" s="1105"/>
      <c r="W10" s="1105"/>
      <c r="X10" s="1105"/>
      <c r="Y10" s="1105"/>
      <c r="Z10" s="1105"/>
      <c r="AA10" s="1105"/>
      <c r="AB10" s="1105"/>
      <c r="AC10" s="1106"/>
      <c r="AD10" s="1021" t="s">
        <v>2055</v>
      </c>
      <c r="AE10" s="971"/>
      <c r="AF10" s="971" t="s">
        <v>2056</v>
      </c>
      <c r="AG10" s="971"/>
    </row>
    <row r="11" spans="1:34" ht="21.75" customHeight="1">
      <c r="A11" s="1113"/>
      <c r="B11" s="1118"/>
      <c r="C11" s="1119"/>
      <c r="D11" s="1119"/>
      <c r="E11" s="1119"/>
      <c r="F11" s="1119"/>
      <c r="G11" s="1119"/>
      <c r="H11" s="1119"/>
      <c r="I11" s="1120"/>
      <c r="J11" s="1123"/>
      <c r="K11" s="1126"/>
      <c r="L11" s="1127"/>
      <c r="M11" s="1131"/>
      <c r="N11" s="1134"/>
      <c r="O11" s="1077" t="s">
        <v>1942</v>
      </c>
      <c r="P11" s="1078"/>
      <c r="Q11" s="1078"/>
      <c r="R11" s="1078"/>
      <c r="S11" s="1078"/>
      <c r="T11" s="1078"/>
      <c r="U11" s="1079"/>
      <c r="V11" s="1072" t="s">
        <v>2074</v>
      </c>
      <c r="W11" s="1080" t="s">
        <v>2071</v>
      </c>
      <c r="X11" s="1081"/>
      <c r="Y11" s="1081"/>
      <c r="Z11" s="1081"/>
      <c r="AA11" s="1081"/>
      <c r="AB11" s="1082"/>
      <c r="AC11" s="1072" t="s">
        <v>2108</v>
      </c>
      <c r="AD11" s="1021"/>
      <c r="AE11" s="971"/>
      <c r="AF11" s="971"/>
      <c r="AG11" s="971"/>
    </row>
    <row r="12" spans="1:34" ht="36.75" customHeight="1">
      <c r="A12" s="1113"/>
      <c r="B12" s="1118"/>
      <c r="C12" s="1119"/>
      <c r="D12" s="1119"/>
      <c r="E12" s="1119"/>
      <c r="F12" s="1119"/>
      <c r="G12" s="1119"/>
      <c r="H12" s="1119"/>
      <c r="I12" s="1120"/>
      <c r="J12" s="1123"/>
      <c r="K12" s="1128"/>
      <c r="L12" s="1129"/>
      <c r="M12" s="1131"/>
      <c r="N12" s="1134"/>
      <c r="O12" s="1068" t="s">
        <v>2002</v>
      </c>
      <c r="P12" s="1083" t="s">
        <v>132</v>
      </c>
      <c r="Q12" s="1084"/>
      <c r="R12" s="1075" t="s">
        <v>2006</v>
      </c>
      <c r="S12" s="1075" t="s">
        <v>2005</v>
      </c>
      <c r="T12" s="1087" t="s">
        <v>2057</v>
      </c>
      <c r="U12" s="1088"/>
      <c r="V12" s="1073"/>
      <c r="W12" s="1068" t="s">
        <v>2075</v>
      </c>
      <c r="X12" s="1070" t="s">
        <v>132</v>
      </c>
      <c r="Y12" s="1062" t="s">
        <v>2006</v>
      </c>
      <c r="Z12" s="1063"/>
      <c r="AA12" s="1075" t="s">
        <v>2005</v>
      </c>
      <c r="AB12" s="409" t="s">
        <v>2057</v>
      </c>
      <c r="AC12" s="1073"/>
      <c r="AD12" s="1021"/>
      <c r="AE12" s="971"/>
      <c r="AF12" s="971"/>
      <c r="AG12" s="971"/>
    </row>
    <row r="13" spans="1:34" ht="78.599999999999994" customHeight="1" thickBot="1">
      <c r="A13" s="1114"/>
      <c r="B13" s="1085"/>
      <c r="C13" s="1121"/>
      <c r="D13" s="1121"/>
      <c r="E13" s="1121"/>
      <c r="F13" s="1121"/>
      <c r="G13" s="1121"/>
      <c r="H13" s="1121"/>
      <c r="I13" s="1086"/>
      <c r="J13" s="1071"/>
      <c r="K13" s="410" t="s">
        <v>44</v>
      </c>
      <c r="L13" s="410" t="s">
        <v>45</v>
      </c>
      <c r="M13" s="1132"/>
      <c r="N13" s="1135"/>
      <c r="O13" s="1069"/>
      <c r="P13" s="1085"/>
      <c r="Q13" s="1086"/>
      <c r="R13" s="1076"/>
      <c r="S13" s="1076"/>
      <c r="T13" s="1097" t="s">
        <v>2109</v>
      </c>
      <c r="U13" s="1098"/>
      <c r="V13" s="1074"/>
      <c r="W13" s="1069"/>
      <c r="X13" s="1071"/>
      <c r="Y13" s="1064"/>
      <c r="Z13" s="1065"/>
      <c r="AA13" s="1076"/>
      <c r="AB13" s="411" t="s">
        <v>2110</v>
      </c>
      <c r="AC13" s="1074"/>
      <c r="AD13" s="380" t="s">
        <v>2009</v>
      </c>
      <c r="AE13" s="522" t="s">
        <v>2010</v>
      </c>
      <c r="AF13" s="412" t="s">
        <v>2009</v>
      </c>
      <c r="AG13" s="412" t="s">
        <v>2010</v>
      </c>
    </row>
    <row r="14" spans="1:34" s="390" customFormat="1" ht="24.9" customHeight="1">
      <c r="A14" s="413" t="s">
        <v>2073</v>
      </c>
      <c r="B14" s="1032" t="str">
        <f>IF(基本情報入力シート!C53="","",基本情報入力シート!C53)</f>
        <v/>
      </c>
      <c r="C14" s="1033"/>
      <c r="D14" s="1033"/>
      <c r="E14" s="1033"/>
      <c r="F14" s="1033"/>
      <c r="G14" s="1033"/>
      <c r="H14" s="1033"/>
      <c r="I14" s="1034"/>
      <c r="J14" s="382" t="str">
        <f>IF(基本情報入力シート!M53="","",基本情報入力シート!M53)</f>
        <v>愛知県</v>
      </c>
      <c r="K14" s="383" t="str">
        <f>IF(基本情報入力シート!R53="","",基本情報入力シート!R53)</f>
        <v>愛知県</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3"/>
      <c r="Q14" s="1094"/>
      <c r="R14" s="414" t="str">
        <f>IFERROR(IF('別紙様式3-2（４・５月）'!Z16="ベア加算","",P14*VLOOKUP(N14,【参考】数式用!$AD$2:$AH$37,MATCH(O14,【参考】数式用!$K$4:$N$4,0)+1,0)),"")</f>
        <v/>
      </c>
      <c r="S14" s="74"/>
      <c r="T14" s="1093"/>
      <c r="U14" s="1094"/>
      <c r="V14" s="524" t="str">
        <f>IFERROR(P14*VLOOKUP(AF14,【参考】数式用4!$EY$3:$GF$106,MATCH(N14,【参考】数式用4!$EY$2:$GF$2,0)),"")</f>
        <v/>
      </c>
      <c r="W14" s="81"/>
      <c r="X14" s="82"/>
      <c r="Y14" s="1095" t="str">
        <f>IFERROR(IF('別紙様式3-2（４・５月）'!Z16="ベア加算","",W14*VLOOKUP(N14,【参考】数式用!$AD$2:$AH$27,MATCH(O14,【参考】数式用!$K$4:$N$4,0)+1,0)),"")</f>
        <v/>
      </c>
      <c r="Z14" s="1096"/>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3" t="str">
        <f>IF(基本情報入力シート!C54="","",基本情報入力シート!C54)</f>
        <v/>
      </c>
      <c r="C15" s="974"/>
      <c r="D15" s="974"/>
      <c r="E15" s="974"/>
      <c r="F15" s="974"/>
      <c r="G15" s="974"/>
      <c r="H15" s="974"/>
      <c r="I15" s="975"/>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89"/>
      <c r="Q15" s="1090"/>
      <c r="R15" s="417" t="str">
        <f>IFERROR(IF('別紙様式3-2（４・５月）'!Z17="ベア加算","",P15*VLOOKUP(N15,【参考】数式用!$AD$2:$AH$37,MATCH(O15,【参考】数式用!$K$4:$N$4,0)+1,0)),"")</f>
        <v/>
      </c>
      <c r="S15" s="72"/>
      <c r="T15" s="1091"/>
      <c r="U15" s="1092"/>
      <c r="V15" s="524" t="str">
        <f>IFERROR(P15*VLOOKUP(AF15,【参考】数式用4!$EY$3:$GF$106,MATCH(N15,【参考】数式用4!$EY$2:$GF$2,0)),"")</f>
        <v/>
      </c>
      <c r="W15" s="49"/>
      <c r="X15" s="71"/>
      <c r="Y15" s="1059" t="str">
        <f>IFERROR(IF('別紙様式3-2（４・５月）'!Z17="ベア加算","",W15*VLOOKUP(N15,【参考】数式用!$AD$2:$AH$27,MATCH(O15,【参考】数式用!$K$4:$N$4,0)+1,0)),"")</f>
        <v/>
      </c>
      <c r="Z15" s="1059"/>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3" t="str">
        <f>IF(基本情報入力シート!C55="","",基本情報入力シート!C55)</f>
        <v/>
      </c>
      <c r="C16" s="974"/>
      <c r="D16" s="974"/>
      <c r="E16" s="974"/>
      <c r="F16" s="974"/>
      <c r="G16" s="974"/>
      <c r="H16" s="974"/>
      <c r="I16" s="975"/>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89"/>
      <c r="Q16" s="1090"/>
      <c r="R16" s="417" t="str">
        <f>IFERROR(IF('別紙様式3-2（４・５月）'!Z18="ベア加算","",P16*VLOOKUP(N16,【参考】数式用!$AD$2:$AH$37,MATCH(O16,【参考】数式用!$K$4:$N$4,0)+1,0)),"")</f>
        <v/>
      </c>
      <c r="S16" s="72"/>
      <c r="T16" s="1091"/>
      <c r="U16" s="1092"/>
      <c r="V16" s="524" t="str">
        <f>IFERROR(P16*VLOOKUP(AF16,【参考】数式用4!$EY$3:$GF$106,MATCH(N16,【参考】数式用4!$EY$2:$GF$2,0)),"")</f>
        <v/>
      </c>
      <c r="W16" s="49"/>
      <c r="X16" s="71"/>
      <c r="Y16" s="1059" t="str">
        <f>IFERROR(IF('別紙様式3-2（４・５月）'!Z18="ベア加算","",W16*VLOOKUP(N16,【参考】数式用!$AD$2:$AH$27,MATCH(O16,【参考】数式用!$K$4:$N$4,0)+1,0)),"")</f>
        <v/>
      </c>
      <c r="Z16" s="1059"/>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3" t="str">
        <f>IF(基本情報入力シート!C56="","",基本情報入力シート!C56)</f>
        <v/>
      </c>
      <c r="C17" s="974"/>
      <c r="D17" s="974"/>
      <c r="E17" s="974"/>
      <c r="F17" s="974"/>
      <c r="G17" s="974"/>
      <c r="H17" s="974"/>
      <c r="I17" s="975"/>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89"/>
      <c r="Q17" s="1090"/>
      <c r="R17" s="417" t="str">
        <f>IFERROR(IF('別紙様式3-2（４・５月）'!Z19="ベア加算","",P17*VLOOKUP(N17,【参考】数式用!$AD$2:$AH$37,MATCH(O17,【参考】数式用!$K$4:$N$4,0)+1,0)),"")</f>
        <v/>
      </c>
      <c r="S17" s="72"/>
      <c r="T17" s="1091"/>
      <c r="U17" s="1092"/>
      <c r="V17" s="524" t="str">
        <f>IFERROR(P17*VLOOKUP(AF17,【参考】数式用4!$EY$3:$GF$106,MATCH(N17,【参考】数式用4!$EY$2:$GF$2,0)),"")</f>
        <v/>
      </c>
      <c r="W17" s="49"/>
      <c r="X17" s="71"/>
      <c r="Y17" s="1059" t="str">
        <f>IFERROR(IF('別紙様式3-2（４・５月）'!Z19="ベア加算","",W17*VLOOKUP(N17,【参考】数式用!$AD$2:$AH$27,MATCH(O17,【参考】数式用!$K$4:$N$4,0)+1,0)),"")</f>
        <v/>
      </c>
      <c r="Z17" s="1059"/>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3" t="str">
        <f>IF(基本情報入力シート!C57="","",基本情報入力シート!C57)</f>
        <v/>
      </c>
      <c r="C18" s="974"/>
      <c r="D18" s="974"/>
      <c r="E18" s="974"/>
      <c r="F18" s="974"/>
      <c r="G18" s="974"/>
      <c r="H18" s="974"/>
      <c r="I18" s="975"/>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89"/>
      <c r="Q18" s="1090"/>
      <c r="R18" s="417" t="str">
        <f>IFERROR(IF('別紙様式3-2（４・５月）'!Z20="ベア加算","",P18*VLOOKUP(N18,【参考】数式用!$AD$2:$AH$37,MATCH(O18,【参考】数式用!$K$4:$N$4,0)+1,0)),"")</f>
        <v/>
      </c>
      <c r="S18" s="72"/>
      <c r="T18" s="1091"/>
      <c r="U18" s="1092"/>
      <c r="V18" s="524" t="str">
        <f>IFERROR(P18*VLOOKUP(AF18,【参考】数式用4!$EY$3:$GF$106,MATCH(N18,【参考】数式用4!$EY$2:$GF$2,0)),"")</f>
        <v/>
      </c>
      <c r="W18" s="49"/>
      <c r="X18" s="71"/>
      <c r="Y18" s="1059" t="str">
        <f>IFERROR(IF('別紙様式3-2（４・５月）'!Z20="ベア加算","",W18*VLOOKUP(N18,【参考】数式用!$AD$2:$AH$27,MATCH(O18,【参考】数式用!$K$4:$N$4,0)+1,0)),"")</f>
        <v/>
      </c>
      <c r="Z18" s="1059"/>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3" t="str">
        <f>IF(基本情報入力シート!C58="","",基本情報入力シート!C58)</f>
        <v/>
      </c>
      <c r="C19" s="974"/>
      <c r="D19" s="974"/>
      <c r="E19" s="974"/>
      <c r="F19" s="974"/>
      <c r="G19" s="974"/>
      <c r="H19" s="974"/>
      <c r="I19" s="975"/>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89"/>
      <c r="Q19" s="1090"/>
      <c r="R19" s="417" t="str">
        <f>IFERROR(IF('別紙様式3-2（４・５月）'!Z21="ベア加算","",P19*VLOOKUP(N19,【参考】数式用!$AD$2:$AH$37,MATCH(O19,【参考】数式用!$K$4:$N$4,0)+1,0)),"")</f>
        <v/>
      </c>
      <c r="S19" s="72"/>
      <c r="T19" s="1091"/>
      <c r="U19" s="1092"/>
      <c r="V19" s="524" t="str">
        <f>IFERROR(P19*VLOOKUP(AF19,【参考】数式用4!$EY$3:$GF$106,MATCH(N19,【参考】数式用4!$EY$2:$GF$2,0)),"")</f>
        <v/>
      </c>
      <c r="W19" s="49"/>
      <c r="X19" s="71"/>
      <c r="Y19" s="1059" t="str">
        <f>IFERROR(IF('別紙様式3-2（４・５月）'!Z21="ベア加算","",W19*VLOOKUP(N19,【参考】数式用!$AD$2:$AH$27,MATCH(O19,【参考】数式用!$K$4:$N$4,0)+1,0)),"")</f>
        <v/>
      </c>
      <c r="Z19" s="1059"/>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3" t="str">
        <f>IF(基本情報入力シート!C59="","",基本情報入力シート!C59)</f>
        <v/>
      </c>
      <c r="C20" s="974"/>
      <c r="D20" s="974"/>
      <c r="E20" s="974"/>
      <c r="F20" s="974"/>
      <c r="G20" s="974"/>
      <c r="H20" s="974"/>
      <c r="I20" s="975"/>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89"/>
      <c r="Q20" s="1090"/>
      <c r="R20" s="417" t="str">
        <f>IFERROR(IF('別紙様式3-2（４・５月）'!Z22="ベア加算","",P20*VLOOKUP(N20,【参考】数式用!$AD$2:$AH$37,MATCH(O20,【参考】数式用!$K$4:$N$4,0)+1,0)),"")</f>
        <v/>
      </c>
      <c r="S20" s="72"/>
      <c r="T20" s="1091"/>
      <c r="U20" s="1092"/>
      <c r="V20" s="524" t="str">
        <f>IFERROR(P20*VLOOKUP(AF20,【参考】数式用4!$EY$3:$GF$106,MATCH(N20,【参考】数式用4!$EY$2:$GF$2,0)),"")</f>
        <v/>
      </c>
      <c r="W20" s="49"/>
      <c r="X20" s="71"/>
      <c r="Y20" s="1059" t="str">
        <f>IFERROR(IF('別紙様式3-2（４・５月）'!Z22="ベア加算","",W20*VLOOKUP(N20,【参考】数式用!$AD$2:$AH$27,MATCH(O20,【参考】数式用!$K$4:$N$4,0)+1,0)),"")</f>
        <v/>
      </c>
      <c r="Z20" s="1059"/>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3" t="str">
        <f>IF(基本情報入力シート!C60="","",基本情報入力シート!C60)</f>
        <v/>
      </c>
      <c r="C21" s="974"/>
      <c r="D21" s="974"/>
      <c r="E21" s="974"/>
      <c r="F21" s="974"/>
      <c r="G21" s="974"/>
      <c r="H21" s="974"/>
      <c r="I21" s="975"/>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89"/>
      <c r="Q21" s="1090"/>
      <c r="R21" s="417" t="str">
        <f>IFERROR(IF('別紙様式3-2（４・５月）'!Z23="ベア加算","",P21*VLOOKUP(N21,【参考】数式用!$AD$2:$AH$37,MATCH(O21,【参考】数式用!$K$4:$N$4,0)+1,0)),"")</f>
        <v/>
      </c>
      <c r="S21" s="72"/>
      <c r="T21" s="1091"/>
      <c r="U21" s="1092"/>
      <c r="V21" s="524" t="str">
        <f>IFERROR(P21*VLOOKUP(AF21,【参考】数式用4!$EY$3:$GF$106,MATCH(N21,【参考】数式用4!$EY$2:$GF$2,0)),"")</f>
        <v/>
      </c>
      <c r="W21" s="49"/>
      <c r="X21" s="71"/>
      <c r="Y21" s="1059" t="str">
        <f>IFERROR(IF('別紙様式3-2（４・５月）'!Z23="ベア加算","",W21*VLOOKUP(N21,【参考】数式用!$AD$2:$AH$27,MATCH(O21,【参考】数式用!$K$4:$N$4,0)+1,0)),"")</f>
        <v/>
      </c>
      <c r="Z21" s="1059"/>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3" t="str">
        <f>IF(基本情報入力シート!C61="","",基本情報入力シート!C61)</f>
        <v/>
      </c>
      <c r="C22" s="974"/>
      <c r="D22" s="974"/>
      <c r="E22" s="974"/>
      <c r="F22" s="974"/>
      <c r="G22" s="974"/>
      <c r="H22" s="974"/>
      <c r="I22" s="975"/>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89"/>
      <c r="Q22" s="1090"/>
      <c r="R22" s="417" t="str">
        <f>IFERROR(IF('別紙様式3-2（４・５月）'!Z24="ベア加算","",P22*VLOOKUP(N22,【参考】数式用!$AD$2:$AH$37,MATCH(O22,【参考】数式用!$K$4:$N$4,0)+1,0)),"")</f>
        <v/>
      </c>
      <c r="S22" s="72"/>
      <c r="T22" s="1091"/>
      <c r="U22" s="1092"/>
      <c r="V22" s="524" t="str">
        <f>IFERROR(P22*VLOOKUP(AF22,【参考】数式用4!$EY$3:$GF$106,MATCH(N22,【参考】数式用4!$EY$2:$GF$2,0)),"")</f>
        <v/>
      </c>
      <c r="W22" s="49"/>
      <c r="X22" s="71"/>
      <c r="Y22" s="1059" t="str">
        <f>IFERROR(IF('別紙様式3-2（４・５月）'!Z24="ベア加算","",W22*VLOOKUP(N22,【参考】数式用!$AD$2:$AH$27,MATCH(O22,【参考】数式用!$K$4:$N$4,0)+1,0)),"")</f>
        <v/>
      </c>
      <c r="Z22" s="1059"/>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3" t="str">
        <f>IF(基本情報入力シート!C62="","",基本情報入力シート!C62)</f>
        <v/>
      </c>
      <c r="C23" s="974"/>
      <c r="D23" s="974"/>
      <c r="E23" s="974"/>
      <c r="F23" s="974"/>
      <c r="G23" s="974"/>
      <c r="H23" s="974"/>
      <c r="I23" s="975"/>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89"/>
      <c r="Q23" s="1090"/>
      <c r="R23" s="417" t="str">
        <f>IFERROR(IF('別紙様式3-2（４・５月）'!Z25="ベア加算","",P23*VLOOKUP(N23,【参考】数式用!$AD$2:$AH$37,MATCH(O23,【参考】数式用!$K$4:$N$4,0)+1,0)),"")</f>
        <v/>
      </c>
      <c r="S23" s="72"/>
      <c r="T23" s="1091"/>
      <c r="U23" s="1092"/>
      <c r="V23" s="524" t="str">
        <f>IFERROR(P23*VLOOKUP(AF23,【参考】数式用4!$EY$3:$GF$106,MATCH(N23,【参考】数式用4!$EY$2:$GF$2,0)),"")</f>
        <v/>
      </c>
      <c r="W23" s="49"/>
      <c r="X23" s="71"/>
      <c r="Y23" s="1059" t="str">
        <f>IFERROR(IF('別紙様式3-2（４・５月）'!Z25="ベア加算","",W23*VLOOKUP(N23,【参考】数式用!$AD$2:$AH$27,MATCH(O23,【参考】数式用!$K$4:$N$4,0)+1,0)),"")</f>
        <v/>
      </c>
      <c r="Z23" s="1059"/>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3" t="str">
        <f>IF(基本情報入力シート!C63="","",基本情報入力シート!C63)</f>
        <v/>
      </c>
      <c r="C24" s="974"/>
      <c r="D24" s="974"/>
      <c r="E24" s="974"/>
      <c r="F24" s="974"/>
      <c r="G24" s="974"/>
      <c r="H24" s="974"/>
      <c r="I24" s="975"/>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89"/>
      <c r="Q24" s="1090"/>
      <c r="R24" s="417" t="str">
        <f>IFERROR(IF('別紙様式3-2（４・５月）'!Z26="ベア加算","",P24*VLOOKUP(N24,【参考】数式用!$AD$2:$AH$37,MATCH(O24,【参考】数式用!$K$4:$N$4,0)+1,0)),"")</f>
        <v/>
      </c>
      <c r="S24" s="72"/>
      <c r="T24" s="1091"/>
      <c r="U24" s="1092"/>
      <c r="V24" s="524" t="str">
        <f>IFERROR(P24*VLOOKUP(AF24,【参考】数式用4!$EY$3:$GF$106,MATCH(N24,【参考】数式用4!$EY$2:$GF$2,0)),"")</f>
        <v/>
      </c>
      <c r="W24" s="49"/>
      <c r="X24" s="71"/>
      <c r="Y24" s="1059" t="str">
        <f>IFERROR(IF('別紙様式3-2（４・５月）'!Z26="ベア加算","",W24*VLOOKUP(N24,【参考】数式用!$AD$2:$AH$27,MATCH(O24,【参考】数式用!$K$4:$N$4,0)+1,0)),"")</f>
        <v/>
      </c>
      <c r="Z24" s="1059"/>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3" t="str">
        <f>IF(基本情報入力シート!C64="","",基本情報入力シート!C64)</f>
        <v/>
      </c>
      <c r="C25" s="974"/>
      <c r="D25" s="974"/>
      <c r="E25" s="974"/>
      <c r="F25" s="974"/>
      <c r="G25" s="974"/>
      <c r="H25" s="974"/>
      <c r="I25" s="975"/>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89"/>
      <c r="Q25" s="1090"/>
      <c r="R25" s="417" t="str">
        <f>IFERROR(IF('別紙様式3-2（４・５月）'!Z27="ベア加算","",P25*VLOOKUP(N25,【参考】数式用!$AD$2:$AH$37,MATCH(O25,【参考】数式用!$K$4:$N$4,0)+1,0)),"")</f>
        <v/>
      </c>
      <c r="S25" s="72"/>
      <c r="T25" s="1091"/>
      <c r="U25" s="1092"/>
      <c r="V25" s="524" t="str">
        <f>IFERROR(P25*VLOOKUP(AF25,【参考】数式用4!$EY$3:$GF$106,MATCH(N25,【参考】数式用4!$EY$2:$GF$2,0)),"")</f>
        <v/>
      </c>
      <c r="W25" s="49"/>
      <c r="X25" s="71"/>
      <c r="Y25" s="1059" t="str">
        <f>IFERROR(IF('別紙様式3-2（４・５月）'!Z27="ベア加算","",W25*VLOOKUP(N25,【参考】数式用!$AD$2:$AH$27,MATCH(O25,【参考】数式用!$K$4:$N$4,0)+1,0)),"")</f>
        <v/>
      </c>
      <c r="Z25" s="1059"/>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3" t="str">
        <f>IF(基本情報入力シート!C65="","",基本情報入力シート!C65)</f>
        <v/>
      </c>
      <c r="C26" s="974"/>
      <c r="D26" s="974"/>
      <c r="E26" s="974"/>
      <c r="F26" s="974"/>
      <c r="G26" s="974"/>
      <c r="H26" s="974"/>
      <c r="I26" s="975"/>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89"/>
      <c r="Q26" s="1090"/>
      <c r="R26" s="417" t="str">
        <f>IFERROR(IF('別紙様式3-2（４・５月）'!Z28="ベア加算","",P26*VLOOKUP(N26,【参考】数式用!$AD$2:$AH$37,MATCH(O26,【参考】数式用!$K$4:$N$4,0)+1,0)),"")</f>
        <v/>
      </c>
      <c r="S26" s="72"/>
      <c r="T26" s="1091"/>
      <c r="U26" s="1092"/>
      <c r="V26" s="524" t="str">
        <f>IFERROR(P26*VLOOKUP(AF26,【参考】数式用4!$EY$3:$GF$106,MATCH(N26,【参考】数式用4!$EY$2:$GF$2,0)),"")</f>
        <v/>
      </c>
      <c r="W26" s="49"/>
      <c r="X26" s="71"/>
      <c r="Y26" s="1059" t="str">
        <f>IFERROR(IF('別紙様式3-2（４・５月）'!Z28="ベア加算","",W26*VLOOKUP(N26,【参考】数式用!$AD$2:$AH$27,MATCH(O26,【参考】数式用!$K$4:$N$4,0)+1,0)),"")</f>
        <v/>
      </c>
      <c r="Z26" s="1059"/>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3" t="str">
        <f>IF(基本情報入力シート!C66="","",基本情報入力シート!C66)</f>
        <v/>
      </c>
      <c r="C27" s="974"/>
      <c r="D27" s="974"/>
      <c r="E27" s="974"/>
      <c r="F27" s="974"/>
      <c r="G27" s="974"/>
      <c r="H27" s="974"/>
      <c r="I27" s="975"/>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89"/>
      <c r="Q27" s="1090"/>
      <c r="R27" s="417" t="str">
        <f>IFERROR(IF('別紙様式3-2（４・５月）'!Z29="ベア加算","",P27*VLOOKUP(N27,【参考】数式用!$AD$2:$AH$37,MATCH(O27,【参考】数式用!$K$4:$N$4,0)+1,0)),"")</f>
        <v/>
      </c>
      <c r="S27" s="72"/>
      <c r="T27" s="1091"/>
      <c r="U27" s="1092"/>
      <c r="V27" s="524" t="str">
        <f>IFERROR(P27*VLOOKUP(AF27,【参考】数式用4!$EY$3:$GF$106,MATCH(N27,【参考】数式用4!$EY$2:$GF$2,0)),"")</f>
        <v/>
      </c>
      <c r="W27" s="49"/>
      <c r="X27" s="71"/>
      <c r="Y27" s="1059" t="str">
        <f>IFERROR(IF('別紙様式3-2（４・５月）'!Z29="ベア加算","",W27*VLOOKUP(N27,【参考】数式用!$AD$2:$AH$27,MATCH(O27,【参考】数式用!$K$4:$N$4,0)+1,0)),"")</f>
        <v/>
      </c>
      <c r="Z27" s="1059"/>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3" t="str">
        <f>IF(基本情報入力シート!C67="","",基本情報入力シート!C67)</f>
        <v/>
      </c>
      <c r="C28" s="974"/>
      <c r="D28" s="974"/>
      <c r="E28" s="974"/>
      <c r="F28" s="974"/>
      <c r="G28" s="974"/>
      <c r="H28" s="974"/>
      <c r="I28" s="975"/>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89"/>
      <c r="Q28" s="1090"/>
      <c r="R28" s="417" t="str">
        <f>IFERROR(IF('別紙様式3-2（４・５月）'!Z30="ベア加算","",P28*VLOOKUP(N28,【参考】数式用!$AD$2:$AH$37,MATCH(O28,【参考】数式用!$K$4:$N$4,0)+1,0)),"")</f>
        <v/>
      </c>
      <c r="S28" s="72"/>
      <c r="T28" s="1091"/>
      <c r="U28" s="1092"/>
      <c r="V28" s="524" t="str">
        <f>IFERROR(P28*VLOOKUP(AF28,【参考】数式用4!$EY$3:$GF$106,MATCH(N28,【参考】数式用4!$EY$2:$GF$2,0)),"")</f>
        <v/>
      </c>
      <c r="W28" s="49"/>
      <c r="X28" s="71"/>
      <c r="Y28" s="1059" t="str">
        <f>IFERROR(IF('別紙様式3-2（４・５月）'!Z30="ベア加算","",W28*VLOOKUP(N28,【参考】数式用!$AD$2:$AH$27,MATCH(O28,【参考】数式用!$K$4:$N$4,0)+1,0)),"")</f>
        <v/>
      </c>
      <c r="Z28" s="1059"/>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3" t="str">
        <f>IF(基本情報入力シート!C68="","",基本情報入力シート!C68)</f>
        <v/>
      </c>
      <c r="C29" s="974"/>
      <c r="D29" s="974"/>
      <c r="E29" s="974"/>
      <c r="F29" s="974"/>
      <c r="G29" s="974"/>
      <c r="H29" s="974"/>
      <c r="I29" s="975"/>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89"/>
      <c r="Q29" s="1090"/>
      <c r="R29" s="430" t="str">
        <f>IFERROR(IF('別紙様式3-2（４・５月）'!Z31="ベア加算","",P29*VLOOKUP(N29,【参考】数式用!$AD$2:$AH$37,MATCH(O29,【参考】数式用!$K$4:$N$4,0)+1,0)),"")</f>
        <v/>
      </c>
      <c r="S29" s="72"/>
      <c r="T29" s="1089"/>
      <c r="U29" s="1090"/>
      <c r="V29" s="524" t="str">
        <f>IFERROR(P29*VLOOKUP(AF29,【参考】数式用4!$EY$3:$GF$106,MATCH(N29,【参考】数式用4!$EY$2:$GF$2,0)),"")</f>
        <v/>
      </c>
      <c r="W29" s="50"/>
      <c r="X29" s="427"/>
      <c r="Y29" s="1059" t="str">
        <f>IFERROR(IF('別紙様式3-2（４・５月）'!Z31="ベア加算","",W29*VLOOKUP(N29,【参考】数式用!$AD$2:$AH$27,MATCH(O29,【参考】数式用!$K$4:$N$4,0)+1,0)),"")</f>
        <v/>
      </c>
      <c r="Z29" s="1059"/>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3" t="str">
        <f>IF(基本情報入力シート!C69="","",基本情報入力シート!C69)</f>
        <v/>
      </c>
      <c r="C30" s="974"/>
      <c r="D30" s="974"/>
      <c r="E30" s="974"/>
      <c r="F30" s="974"/>
      <c r="G30" s="974"/>
      <c r="H30" s="974"/>
      <c r="I30" s="975"/>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89"/>
      <c r="Q30" s="1090"/>
      <c r="R30" s="417" t="str">
        <f>IFERROR(IF('別紙様式3-2（４・５月）'!Z32="ベア加算","",P30*VLOOKUP(N30,【参考】数式用!$AD$2:$AH$37,MATCH(O30,【参考】数式用!$K$4:$N$4,0)+1,0)),"")</f>
        <v/>
      </c>
      <c r="S30" s="72"/>
      <c r="T30" s="1091"/>
      <c r="U30" s="1092"/>
      <c r="V30" s="524" t="str">
        <f>IFERROR(P30*VLOOKUP(AF30,【参考】数式用4!$EY$3:$GF$106,MATCH(N30,【参考】数式用4!$EY$2:$GF$2,0)),"")</f>
        <v/>
      </c>
      <c r="W30" s="49"/>
      <c r="X30" s="71"/>
      <c r="Y30" s="1059" t="str">
        <f>IFERROR(IF('別紙様式3-2（４・５月）'!Z32="ベア加算","",W30*VLOOKUP(N30,【参考】数式用!$AD$2:$AH$27,MATCH(O30,【参考】数式用!$K$4:$N$4,0)+1,0)),"")</f>
        <v/>
      </c>
      <c r="Z30" s="1059"/>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3" t="str">
        <f>IF(基本情報入力シート!C70="","",基本情報入力シート!C70)</f>
        <v/>
      </c>
      <c r="C31" s="974"/>
      <c r="D31" s="974"/>
      <c r="E31" s="974"/>
      <c r="F31" s="974"/>
      <c r="G31" s="974"/>
      <c r="H31" s="974"/>
      <c r="I31" s="975"/>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89"/>
      <c r="Q31" s="1090"/>
      <c r="R31" s="417" t="str">
        <f>IFERROR(IF('別紙様式3-2（４・５月）'!Z33="ベア加算","",P31*VLOOKUP(N31,【参考】数式用!$AD$2:$AH$37,MATCH(O31,【参考】数式用!$K$4:$N$4,0)+1,0)),"")</f>
        <v/>
      </c>
      <c r="S31" s="72"/>
      <c r="T31" s="1091"/>
      <c r="U31" s="1092"/>
      <c r="V31" s="524" t="str">
        <f>IFERROR(P31*VLOOKUP(AF31,【参考】数式用4!$EY$3:$GF$106,MATCH(N31,【参考】数式用4!$EY$2:$GF$2,0)),"")</f>
        <v/>
      </c>
      <c r="W31" s="49"/>
      <c r="X31" s="71"/>
      <c r="Y31" s="1059" t="str">
        <f>IFERROR(IF('別紙様式3-2（４・５月）'!Z33="ベア加算","",W31*VLOOKUP(N31,【参考】数式用!$AD$2:$AH$27,MATCH(O31,【参考】数式用!$K$4:$N$4,0)+1,0)),"")</f>
        <v/>
      </c>
      <c r="Z31" s="1059"/>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3" t="str">
        <f>IF(基本情報入力シート!C71="","",基本情報入力シート!C71)</f>
        <v/>
      </c>
      <c r="C32" s="974"/>
      <c r="D32" s="974"/>
      <c r="E32" s="974"/>
      <c r="F32" s="974"/>
      <c r="G32" s="974"/>
      <c r="H32" s="974"/>
      <c r="I32" s="975"/>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89"/>
      <c r="Q32" s="1090"/>
      <c r="R32" s="417" t="str">
        <f>IFERROR(IF('別紙様式3-2（４・５月）'!Z34="ベア加算","",P32*VLOOKUP(N32,【参考】数式用!$AD$2:$AH$37,MATCH(O32,【参考】数式用!$K$4:$N$4,0)+1,0)),"")</f>
        <v/>
      </c>
      <c r="S32" s="72"/>
      <c r="T32" s="1091"/>
      <c r="U32" s="1092"/>
      <c r="V32" s="524" t="str">
        <f>IFERROR(P32*VLOOKUP(AF32,【参考】数式用4!$EY$3:$GF$106,MATCH(N32,【参考】数式用4!$EY$2:$GF$2,0)),"")</f>
        <v/>
      </c>
      <c r="W32" s="49"/>
      <c r="X32" s="71"/>
      <c r="Y32" s="1059" t="str">
        <f>IFERROR(IF('別紙様式3-2（４・５月）'!Z34="ベア加算","",W32*VLOOKUP(N32,【参考】数式用!$AD$2:$AH$27,MATCH(O32,【参考】数式用!$K$4:$N$4,0)+1,0)),"")</f>
        <v/>
      </c>
      <c r="Z32" s="1059"/>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3" t="str">
        <f>IF(基本情報入力シート!C72="","",基本情報入力シート!C72)</f>
        <v/>
      </c>
      <c r="C33" s="974"/>
      <c r="D33" s="974"/>
      <c r="E33" s="974"/>
      <c r="F33" s="974"/>
      <c r="G33" s="974"/>
      <c r="H33" s="974"/>
      <c r="I33" s="975"/>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89"/>
      <c r="Q33" s="1090"/>
      <c r="R33" s="417" t="str">
        <f>IFERROR(IF('別紙様式3-2（４・５月）'!Z35="ベア加算","",P33*VLOOKUP(N33,【参考】数式用!$AD$2:$AH$37,MATCH(O33,【参考】数式用!$K$4:$N$4,0)+1,0)),"")</f>
        <v/>
      </c>
      <c r="S33" s="72"/>
      <c r="T33" s="1091"/>
      <c r="U33" s="1092"/>
      <c r="V33" s="524" t="str">
        <f>IFERROR(P33*VLOOKUP(AF33,【参考】数式用4!$EY$3:$GF$106,MATCH(N33,【参考】数式用4!$EY$2:$GF$2,0)),"")</f>
        <v/>
      </c>
      <c r="W33" s="49"/>
      <c r="X33" s="71"/>
      <c r="Y33" s="1059" t="str">
        <f>IFERROR(IF('別紙様式3-2（４・５月）'!Z35="ベア加算","",W33*VLOOKUP(N33,【参考】数式用!$AD$2:$AH$27,MATCH(O33,【参考】数式用!$K$4:$N$4,0)+1,0)),"")</f>
        <v/>
      </c>
      <c r="Z33" s="1059"/>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3" t="str">
        <f>IF(基本情報入力シート!C73="","",基本情報入力シート!C73)</f>
        <v/>
      </c>
      <c r="C34" s="974"/>
      <c r="D34" s="974"/>
      <c r="E34" s="974"/>
      <c r="F34" s="974"/>
      <c r="G34" s="974"/>
      <c r="H34" s="974"/>
      <c r="I34" s="975"/>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89"/>
      <c r="Q34" s="1090"/>
      <c r="R34" s="417" t="str">
        <f>IFERROR(IF('別紙様式3-2（４・５月）'!Z36="ベア加算","",P34*VLOOKUP(N34,【参考】数式用!$AD$2:$AH$37,MATCH(O34,【参考】数式用!$K$4:$N$4,0)+1,0)),"")</f>
        <v/>
      </c>
      <c r="S34" s="72"/>
      <c r="T34" s="1091"/>
      <c r="U34" s="1092"/>
      <c r="V34" s="524" t="str">
        <f>IFERROR(P34*VLOOKUP(AF34,【参考】数式用4!$EY$3:$GF$106,MATCH(N34,【参考】数式用4!$EY$2:$GF$2,0)),"")</f>
        <v/>
      </c>
      <c r="W34" s="49"/>
      <c r="X34" s="71"/>
      <c r="Y34" s="1059" t="str">
        <f>IFERROR(IF('別紙様式3-2（４・５月）'!Z36="ベア加算","",W34*VLOOKUP(N34,【参考】数式用!$AD$2:$AH$27,MATCH(O34,【参考】数式用!$K$4:$N$4,0)+1,0)),"")</f>
        <v/>
      </c>
      <c r="Z34" s="1059"/>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3" t="str">
        <f>IF(基本情報入力シート!C74="","",基本情報入力シート!C74)</f>
        <v/>
      </c>
      <c r="C35" s="974"/>
      <c r="D35" s="974"/>
      <c r="E35" s="974"/>
      <c r="F35" s="974"/>
      <c r="G35" s="974"/>
      <c r="H35" s="974"/>
      <c r="I35" s="975"/>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89"/>
      <c r="Q35" s="1090"/>
      <c r="R35" s="417" t="str">
        <f>IFERROR(IF('別紙様式3-2（４・５月）'!Z37="ベア加算","",P35*VLOOKUP(N35,【参考】数式用!$AD$2:$AH$37,MATCH(O35,【参考】数式用!$K$4:$N$4,0)+1,0)),"")</f>
        <v/>
      </c>
      <c r="S35" s="72"/>
      <c r="T35" s="1091"/>
      <c r="U35" s="1092"/>
      <c r="V35" s="524" t="str">
        <f>IFERROR(P35*VLOOKUP(AF35,【参考】数式用4!$EY$3:$GF$106,MATCH(N35,【参考】数式用4!$EY$2:$GF$2,0)),"")</f>
        <v/>
      </c>
      <c r="W35" s="49"/>
      <c r="X35" s="71"/>
      <c r="Y35" s="1059" t="str">
        <f>IFERROR(IF('別紙様式3-2（４・５月）'!Z37="ベア加算","",W35*VLOOKUP(N35,【参考】数式用!$AD$2:$AH$27,MATCH(O35,【参考】数式用!$K$4:$N$4,0)+1,0)),"")</f>
        <v/>
      </c>
      <c r="Z35" s="1059"/>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3" t="str">
        <f>IF(基本情報入力シート!C75="","",基本情報入力シート!C75)</f>
        <v/>
      </c>
      <c r="C36" s="974"/>
      <c r="D36" s="974"/>
      <c r="E36" s="974"/>
      <c r="F36" s="974"/>
      <c r="G36" s="974"/>
      <c r="H36" s="974"/>
      <c r="I36" s="975"/>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89"/>
      <c r="Q36" s="1090"/>
      <c r="R36" s="417" t="str">
        <f>IFERROR(IF('別紙様式3-2（４・５月）'!Z38="ベア加算","",P36*VLOOKUP(N36,【参考】数式用!$AD$2:$AH$37,MATCH(O36,【参考】数式用!$K$4:$N$4,0)+1,0)),"")</f>
        <v/>
      </c>
      <c r="S36" s="72"/>
      <c r="T36" s="1091"/>
      <c r="U36" s="1092"/>
      <c r="V36" s="524" t="str">
        <f>IFERROR(P36*VLOOKUP(AF36,【参考】数式用4!$EY$3:$GF$106,MATCH(N36,【参考】数式用4!$EY$2:$GF$2,0)),"")</f>
        <v/>
      </c>
      <c r="W36" s="49"/>
      <c r="X36" s="71"/>
      <c r="Y36" s="1059" t="str">
        <f>IFERROR(IF('別紙様式3-2（４・５月）'!Z38="ベア加算","",W36*VLOOKUP(N36,【参考】数式用!$AD$2:$AH$27,MATCH(O36,【参考】数式用!$K$4:$N$4,0)+1,0)),"")</f>
        <v/>
      </c>
      <c r="Z36" s="1059"/>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3" t="str">
        <f>IF(基本情報入力シート!C76="","",基本情報入力シート!C76)</f>
        <v/>
      </c>
      <c r="C37" s="974"/>
      <c r="D37" s="974"/>
      <c r="E37" s="974"/>
      <c r="F37" s="974"/>
      <c r="G37" s="974"/>
      <c r="H37" s="974"/>
      <c r="I37" s="975"/>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89"/>
      <c r="Q37" s="1090"/>
      <c r="R37" s="417" t="str">
        <f>IFERROR(IF('別紙様式3-2（４・５月）'!Z39="ベア加算","",P37*VLOOKUP(N37,【参考】数式用!$AD$2:$AH$37,MATCH(O37,【参考】数式用!$K$4:$N$4,0)+1,0)),"")</f>
        <v/>
      </c>
      <c r="S37" s="72"/>
      <c r="T37" s="1091"/>
      <c r="U37" s="1092"/>
      <c r="V37" s="524" t="str">
        <f>IFERROR(P37*VLOOKUP(AF37,【参考】数式用4!$EY$3:$GF$106,MATCH(N37,【参考】数式用4!$EY$2:$GF$2,0)),"")</f>
        <v/>
      </c>
      <c r="W37" s="49"/>
      <c r="X37" s="71"/>
      <c r="Y37" s="1059" t="str">
        <f>IFERROR(IF('別紙様式3-2（４・５月）'!Z39="ベア加算","",W37*VLOOKUP(N37,【参考】数式用!$AD$2:$AH$27,MATCH(O37,【参考】数式用!$K$4:$N$4,0)+1,0)),"")</f>
        <v/>
      </c>
      <c r="Z37" s="1059"/>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3" t="str">
        <f>IF(基本情報入力シート!C77="","",基本情報入力シート!C77)</f>
        <v/>
      </c>
      <c r="C38" s="974"/>
      <c r="D38" s="974"/>
      <c r="E38" s="974"/>
      <c r="F38" s="974"/>
      <c r="G38" s="974"/>
      <c r="H38" s="974"/>
      <c r="I38" s="975"/>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89"/>
      <c r="Q38" s="1090"/>
      <c r="R38" s="417" t="str">
        <f>IFERROR(IF('別紙様式3-2（４・５月）'!Z40="ベア加算","",P38*VLOOKUP(N38,【参考】数式用!$AD$2:$AH$37,MATCH(O38,【参考】数式用!$K$4:$N$4,0)+1,0)),"")</f>
        <v/>
      </c>
      <c r="S38" s="72"/>
      <c r="T38" s="1091"/>
      <c r="U38" s="1092"/>
      <c r="V38" s="524" t="str">
        <f>IFERROR(P38*VLOOKUP(AF38,【参考】数式用4!$EY$3:$GF$106,MATCH(N38,【参考】数式用4!$EY$2:$GF$2,0)),"")</f>
        <v/>
      </c>
      <c r="W38" s="49"/>
      <c r="X38" s="71"/>
      <c r="Y38" s="1059" t="str">
        <f>IFERROR(IF('別紙様式3-2（４・５月）'!Z40="ベア加算","",W38*VLOOKUP(N38,【参考】数式用!$AD$2:$AH$27,MATCH(O38,【参考】数式用!$K$4:$N$4,0)+1,0)),"")</f>
        <v/>
      </c>
      <c r="Z38" s="1059"/>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3" t="str">
        <f>IF(基本情報入力シート!C78="","",基本情報入力シート!C78)</f>
        <v/>
      </c>
      <c r="C39" s="974"/>
      <c r="D39" s="974"/>
      <c r="E39" s="974"/>
      <c r="F39" s="974"/>
      <c r="G39" s="974"/>
      <c r="H39" s="974"/>
      <c r="I39" s="975"/>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89"/>
      <c r="Q39" s="1090"/>
      <c r="R39" s="417" t="str">
        <f>IFERROR(IF('別紙様式3-2（４・５月）'!Z41="ベア加算","",P39*VLOOKUP(N39,【参考】数式用!$AD$2:$AH$37,MATCH(O39,【参考】数式用!$K$4:$N$4,0)+1,0)),"")</f>
        <v/>
      </c>
      <c r="S39" s="72"/>
      <c r="T39" s="1091"/>
      <c r="U39" s="1092"/>
      <c r="V39" s="524" t="str">
        <f>IFERROR(P39*VLOOKUP(AF39,【参考】数式用4!$EY$3:$GF$106,MATCH(N39,【参考】数式用4!$EY$2:$GF$2,0)),"")</f>
        <v/>
      </c>
      <c r="W39" s="49"/>
      <c r="X39" s="71"/>
      <c r="Y39" s="1059" t="str">
        <f>IFERROR(IF('別紙様式3-2（４・５月）'!Z41="ベア加算","",W39*VLOOKUP(N39,【参考】数式用!$AD$2:$AH$27,MATCH(O39,【参考】数式用!$K$4:$N$4,0)+1,0)),"")</f>
        <v/>
      </c>
      <c r="Z39" s="1059"/>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3" t="str">
        <f>IF(基本情報入力シート!C79="","",基本情報入力シート!C79)</f>
        <v/>
      </c>
      <c r="C40" s="974"/>
      <c r="D40" s="974"/>
      <c r="E40" s="974"/>
      <c r="F40" s="974"/>
      <c r="G40" s="974"/>
      <c r="H40" s="974"/>
      <c r="I40" s="975"/>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89"/>
      <c r="Q40" s="1090"/>
      <c r="R40" s="417" t="str">
        <f>IFERROR(IF('別紙様式3-2（４・５月）'!Z42="ベア加算","",P40*VLOOKUP(N40,【参考】数式用!$AD$2:$AH$37,MATCH(O40,【参考】数式用!$K$4:$N$4,0)+1,0)),"")</f>
        <v/>
      </c>
      <c r="S40" s="72"/>
      <c r="T40" s="1091"/>
      <c r="U40" s="1092"/>
      <c r="V40" s="524" t="str">
        <f>IFERROR(P40*VLOOKUP(AF40,【参考】数式用4!$EY$3:$GF$106,MATCH(N40,【参考】数式用4!$EY$2:$GF$2,0)),"")</f>
        <v/>
      </c>
      <c r="W40" s="49"/>
      <c r="X40" s="71"/>
      <c r="Y40" s="1059" t="str">
        <f>IFERROR(IF('別紙様式3-2（４・５月）'!Z42="ベア加算","",W40*VLOOKUP(N40,【参考】数式用!$AD$2:$AH$27,MATCH(O40,【参考】数式用!$K$4:$N$4,0)+1,0)),"")</f>
        <v/>
      </c>
      <c r="Z40" s="1059"/>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3" t="str">
        <f>IF(基本情報入力シート!C80="","",基本情報入力シート!C80)</f>
        <v/>
      </c>
      <c r="C41" s="974"/>
      <c r="D41" s="974"/>
      <c r="E41" s="974"/>
      <c r="F41" s="974"/>
      <c r="G41" s="974"/>
      <c r="H41" s="974"/>
      <c r="I41" s="975"/>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89"/>
      <c r="Q41" s="1090"/>
      <c r="R41" s="417" t="str">
        <f>IFERROR(IF('別紙様式3-2（４・５月）'!Z43="ベア加算","",P41*VLOOKUP(N41,【参考】数式用!$AD$2:$AH$37,MATCH(O41,【参考】数式用!$K$4:$N$4,0)+1,0)),"")</f>
        <v/>
      </c>
      <c r="S41" s="72"/>
      <c r="T41" s="1091"/>
      <c r="U41" s="1092"/>
      <c r="V41" s="524" t="str">
        <f>IFERROR(P41*VLOOKUP(AF41,【参考】数式用4!$EY$3:$GF$106,MATCH(N41,【参考】数式用4!$EY$2:$GF$2,0)),"")</f>
        <v/>
      </c>
      <c r="W41" s="49"/>
      <c r="X41" s="71"/>
      <c r="Y41" s="1059" t="str">
        <f>IFERROR(IF('別紙様式3-2（４・５月）'!Z43="ベア加算","",W41*VLOOKUP(N41,【参考】数式用!$AD$2:$AH$27,MATCH(O41,【参考】数式用!$K$4:$N$4,0)+1,0)),"")</f>
        <v/>
      </c>
      <c r="Z41" s="1059"/>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3" t="str">
        <f>IF(基本情報入力シート!C81="","",基本情報入力シート!C81)</f>
        <v/>
      </c>
      <c r="C42" s="974"/>
      <c r="D42" s="974"/>
      <c r="E42" s="974"/>
      <c r="F42" s="974"/>
      <c r="G42" s="974"/>
      <c r="H42" s="974"/>
      <c r="I42" s="975"/>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89"/>
      <c r="Q42" s="1090"/>
      <c r="R42" s="417" t="str">
        <f>IFERROR(IF('別紙様式3-2（４・５月）'!Z44="ベア加算","",P42*VLOOKUP(N42,【参考】数式用!$AD$2:$AH$37,MATCH(O42,【参考】数式用!$K$4:$N$4,0)+1,0)),"")</f>
        <v/>
      </c>
      <c r="S42" s="72"/>
      <c r="T42" s="1091"/>
      <c r="U42" s="1092"/>
      <c r="V42" s="524" t="str">
        <f>IFERROR(P42*VLOOKUP(AF42,【参考】数式用4!$EY$3:$GF$106,MATCH(N42,【参考】数式用4!$EY$2:$GF$2,0)),"")</f>
        <v/>
      </c>
      <c r="W42" s="49"/>
      <c r="X42" s="71"/>
      <c r="Y42" s="1059" t="str">
        <f>IFERROR(IF('別紙様式3-2（４・５月）'!Z44="ベア加算","",W42*VLOOKUP(N42,【参考】数式用!$AD$2:$AH$27,MATCH(O42,【参考】数式用!$K$4:$N$4,0)+1,0)),"")</f>
        <v/>
      </c>
      <c r="Z42" s="1059"/>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3" t="str">
        <f>IF(基本情報入力シート!C82="","",基本情報入力シート!C82)</f>
        <v/>
      </c>
      <c r="C43" s="974"/>
      <c r="D43" s="974"/>
      <c r="E43" s="974"/>
      <c r="F43" s="974"/>
      <c r="G43" s="974"/>
      <c r="H43" s="974"/>
      <c r="I43" s="975"/>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89"/>
      <c r="Q43" s="1090"/>
      <c r="R43" s="417" t="str">
        <f>IFERROR(IF('別紙様式3-2（４・５月）'!Z45="ベア加算","",P43*VLOOKUP(N43,【参考】数式用!$AD$2:$AH$37,MATCH(O43,【参考】数式用!$K$4:$N$4,0)+1,0)),"")</f>
        <v/>
      </c>
      <c r="S43" s="72"/>
      <c r="T43" s="1091"/>
      <c r="U43" s="1092"/>
      <c r="V43" s="524" t="str">
        <f>IFERROR(P43*VLOOKUP(AF43,【参考】数式用4!$EY$3:$GF$106,MATCH(N43,【参考】数式用4!$EY$2:$GF$2,0)),"")</f>
        <v/>
      </c>
      <c r="W43" s="49"/>
      <c r="X43" s="71"/>
      <c r="Y43" s="1059" t="str">
        <f>IFERROR(IF('別紙様式3-2（４・５月）'!Z45="ベア加算","",W43*VLOOKUP(N43,【参考】数式用!$AD$2:$AH$27,MATCH(O43,【参考】数式用!$K$4:$N$4,0)+1,0)),"")</f>
        <v/>
      </c>
      <c r="Z43" s="1059"/>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3" t="str">
        <f>IF(基本情報入力シート!C83="","",基本情報入力シート!C83)</f>
        <v/>
      </c>
      <c r="C44" s="974"/>
      <c r="D44" s="974"/>
      <c r="E44" s="974"/>
      <c r="F44" s="974"/>
      <c r="G44" s="974"/>
      <c r="H44" s="974"/>
      <c r="I44" s="975"/>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89"/>
      <c r="Q44" s="1090"/>
      <c r="R44" s="417" t="str">
        <f>IFERROR(IF('別紙様式3-2（４・５月）'!Z46="ベア加算","",P44*VLOOKUP(N44,【参考】数式用!$AD$2:$AH$37,MATCH(O44,【参考】数式用!$K$4:$N$4,0)+1,0)),"")</f>
        <v/>
      </c>
      <c r="S44" s="72"/>
      <c r="T44" s="1091"/>
      <c r="U44" s="1092"/>
      <c r="V44" s="524" t="str">
        <f>IFERROR(P44*VLOOKUP(AF44,【参考】数式用4!$EY$3:$GF$106,MATCH(N44,【参考】数式用4!$EY$2:$GF$2,0)),"")</f>
        <v/>
      </c>
      <c r="W44" s="49"/>
      <c r="X44" s="71"/>
      <c r="Y44" s="1059" t="str">
        <f>IFERROR(IF('別紙様式3-2（４・５月）'!Z46="ベア加算","",W44*VLOOKUP(N44,【参考】数式用!$AD$2:$AH$27,MATCH(O44,【参考】数式用!$K$4:$N$4,0)+1,0)),"")</f>
        <v/>
      </c>
      <c r="Z44" s="1059"/>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3" t="str">
        <f>IF(基本情報入力シート!C84="","",基本情報入力シート!C84)</f>
        <v/>
      </c>
      <c r="C45" s="974"/>
      <c r="D45" s="974"/>
      <c r="E45" s="974"/>
      <c r="F45" s="974"/>
      <c r="G45" s="974"/>
      <c r="H45" s="974"/>
      <c r="I45" s="975"/>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89"/>
      <c r="Q45" s="1090"/>
      <c r="R45" s="417" t="str">
        <f>IFERROR(IF('別紙様式3-2（４・５月）'!Z47="ベア加算","",P45*VLOOKUP(N45,【参考】数式用!$AD$2:$AH$37,MATCH(O45,【参考】数式用!$K$4:$N$4,0)+1,0)),"")</f>
        <v/>
      </c>
      <c r="S45" s="72"/>
      <c r="T45" s="1091"/>
      <c r="U45" s="1092"/>
      <c r="V45" s="524" t="str">
        <f>IFERROR(P45*VLOOKUP(AF45,【参考】数式用4!$EY$3:$GF$106,MATCH(N45,【参考】数式用4!$EY$2:$GF$2,0)),"")</f>
        <v/>
      </c>
      <c r="W45" s="49"/>
      <c r="X45" s="71"/>
      <c r="Y45" s="1059" t="str">
        <f>IFERROR(IF('別紙様式3-2（４・５月）'!Z47="ベア加算","",W45*VLOOKUP(N45,【参考】数式用!$AD$2:$AH$27,MATCH(O45,【参考】数式用!$K$4:$N$4,0)+1,0)),"")</f>
        <v/>
      </c>
      <c r="Z45" s="1059"/>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3" t="str">
        <f>IF(基本情報入力シート!C85="","",基本情報入力シート!C85)</f>
        <v/>
      </c>
      <c r="C46" s="974"/>
      <c r="D46" s="974"/>
      <c r="E46" s="974"/>
      <c r="F46" s="974"/>
      <c r="G46" s="974"/>
      <c r="H46" s="974"/>
      <c r="I46" s="975"/>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89"/>
      <c r="Q46" s="1090"/>
      <c r="R46" s="417" t="str">
        <f>IFERROR(IF('別紙様式3-2（４・５月）'!Z48="ベア加算","",P46*VLOOKUP(N46,【参考】数式用!$AD$2:$AH$37,MATCH(O46,【参考】数式用!$K$4:$N$4,0)+1,0)),"")</f>
        <v/>
      </c>
      <c r="S46" s="72"/>
      <c r="T46" s="1091"/>
      <c r="U46" s="1092"/>
      <c r="V46" s="524" t="str">
        <f>IFERROR(P46*VLOOKUP(AF46,【参考】数式用4!$EY$3:$GF$106,MATCH(N46,【参考】数式用4!$EY$2:$GF$2,0)),"")</f>
        <v/>
      </c>
      <c r="W46" s="49"/>
      <c r="X46" s="71"/>
      <c r="Y46" s="1059" t="str">
        <f>IFERROR(IF('別紙様式3-2（４・５月）'!Z48="ベア加算","",W46*VLOOKUP(N46,【参考】数式用!$AD$2:$AH$27,MATCH(O46,【参考】数式用!$K$4:$N$4,0)+1,0)),"")</f>
        <v/>
      </c>
      <c r="Z46" s="1059"/>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3" t="str">
        <f>IF(基本情報入力シート!C86="","",基本情報入力シート!C86)</f>
        <v/>
      </c>
      <c r="C47" s="974"/>
      <c r="D47" s="974"/>
      <c r="E47" s="974"/>
      <c r="F47" s="974"/>
      <c r="G47" s="974"/>
      <c r="H47" s="974"/>
      <c r="I47" s="975"/>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89"/>
      <c r="Q47" s="1090"/>
      <c r="R47" s="417" t="str">
        <f>IFERROR(IF('別紙様式3-2（４・５月）'!Z49="ベア加算","",P47*VLOOKUP(N47,【参考】数式用!$AD$2:$AH$37,MATCH(O47,【参考】数式用!$K$4:$N$4,0)+1,0)),"")</f>
        <v/>
      </c>
      <c r="S47" s="72"/>
      <c r="T47" s="1091"/>
      <c r="U47" s="1092"/>
      <c r="V47" s="524" t="str">
        <f>IFERROR(P47*VLOOKUP(AF47,【参考】数式用4!$EY$3:$GF$106,MATCH(N47,【参考】数式用4!$EY$2:$GF$2,0)),"")</f>
        <v/>
      </c>
      <c r="W47" s="49"/>
      <c r="X47" s="71"/>
      <c r="Y47" s="1059" t="str">
        <f>IFERROR(IF('別紙様式3-2（４・５月）'!Z49="ベア加算","",W47*VLOOKUP(N47,【参考】数式用!$AD$2:$AH$27,MATCH(O47,【参考】数式用!$K$4:$N$4,0)+1,0)),"")</f>
        <v/>
      </c>
      <c r="Z47" s="1059"/>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3" t="str">
        <f>IF(基本情報入力シート!C87="","",基本情報入力シート!C87)</f>
        <v/>
      </c>
      <c r="C48" s="974"/>
      <c r="D48" s="974"/>
      <c r="E48" s="974"/>
      <c r="F48" s="974"/>
      <c r="G48" s="974"/>
      <c r="H48" s="974"/>
      <c r="I48" s="975"/>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89"/>
      <c r="Q48" s="1090"/>
      <c r="R48" s="417" t="str">
        <f>IFERROR(IF('別紙様式3-2（４・５月）'!Z50="ベア加算","",P48*VLOOKUP(N48,【参考】数式用!$AD$2:$AH$37,MATCH(O48,【参考】数式用!$K$4:$N$4,0)+1,0)),"")</f>
        <v/>
      </c>
      <c r="S48" s="72"/>
      <c r="T48" s="1091"/>
      <c r="U48" s="1092"/>
      <c r="V48" s="524" t="str">
        <f>IFERROR(P48*VLOOKUP(AF48,【参考】数式用4!$EY$3:$GF$106,MATCH(N48,【参考】数式用4!$EY$2:$GF$2,0)),"")</f>
        <v/>
      </c>
      <c r="W48" s="49"/>
      <c r="X48" s="71"/>
      <c r="Y48" s="1059" t="str">
        <f>IFERROR(IF('別紙様式3-2（４・５月）'!Z50="ベア加算","",W48*VLOOKUP(N48,【参考】数式用!$AD$2:$AH$27,MATCH(O48,【参考】数式用!$K$4:$N$4,0)+1,0)),"")</f>
        <v/>
      </c>
      <c r="Z48" s="1059"/>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3" t="str">
        <f>IF(基本情報入力シート!C88="","",基本情報入力シート!C88)</f>
        <v/>
      </c>
      <c r="C49" s="974"/>
      <c r="D49" s="974"/>
      <c r="E49" s="974"/>
      <c r="F49" s="974"/>
      <c r="G49" s="974"/>
      <c r="H49" s="974"/>
      <c r="I49" s="975"/>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89"/>
      <c r="Q49" s="1090"/>
      <c r="R49" s="417" t="str">
        <f>IFERROR(IF('別紙様式3-2（４・５月）'!Z51="ベア加算","",P49*VLOOKUP(N49,【参考】数式用!$AD$2:$AH$37,MATCH(O49,【参考】数式用!$K$4:$N$4,0)+1,0)),"")</f>
        <v/>
      </c>
      <c r="S49" s="72"/>
      <c r="T49" s="1091"/>
      <c r="U49" s="1092"/>
      <c r="V49" s="524" t="str">
        <f>IFERROR(P49*VLOOKUP(AF49,【参考】数式用4!$EY$3:$GF$106,MATCH(N49,【参考】数式用4!$EY$2:$GF$2,0)),"")</f>
        <v/>
      </c>
      <c r="W49" s="49"/>
      <c r="X49" s="71"/>
      <c r="Y49" s="1059" t="str">
        <f>IFERROR(IF('別紙様式3-2（４・５月）'!Z51="ベア加算","",W49*VLOOKUP(N49,【参考】数式用!$AD$2:$AH$27,MATCH(O49,【参考】数式用!$K$4:$N$4,0)+1,0)),"")</f>
        <v/>
      </c>
      <c r="Z49" s="1059"/>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3" t="str">
        <f>IF(基本情報入力シート!C89="","",基本情報入力シート!C89)</f>
        <v/>
      </c>
      <c r="C50" s="974"/>
      <c r="D50" s="974"/>
      <c r="E50" s="974"/>
      <c r="F50" s="974"/>
      <c r="G50" s="974"/>
      <c r="H50" s="974"/>
      <c r="I50" s="975"/>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89"/>
      <c r="Q50" s="1090"/>
      <c r="R50" s="417" t="str">
        <f>IFERROR(IF('別紙様式3-2（４・５月）'!Z52="ベア加算","",P50*VLOOKUP(N50,【参考】数式用!$AD$2:$AH$37,MATCH(O50,【参考】数式用!$K$4:$N$4,0)+1,0)),"")</f>
        <v/>
      </c>
      <c r="S50" s="72"/>
      <c r="T50" s="1091"/>
      <c r="U50" s="1092"/>
      <c r="V50" s="524" t="str">
        <f>IFERROR(P50*VLOOKUP(AF50,【参考】数式用4!$EY$3:$GF$106,MATCH(N50,【参考】数式用4!$EY$2:$GF$2,0)),"")</f>
        <v/>
      </c>
      <c r="W50" s="49"/>
      <c r="X50" s="71"/>
      <c r="Y50" s="1059" t="str">
        <f>IFERROR(IF('別紙様式3-2（４・５月）'!Z52="ベア加算","",W50*VLOOKUP(N50,【参考】数式用!$AD$2:$AH$27,MATCH(O50,【参考】数式用!$K$4:$N$4,0)+1,0)),"")</f>
        <v/>
      </c>
      <c r="Z50" s="1059"/>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3" t="str">
        <f>IF(基本情報入力シート!C90="","",基本情報入力シート!C90)</f>
        <v/>
      </c>
      <c r="C51" s="974"/>
      <c r="D51" s="974"/>
      <c r="E51" s="974"/>
      <c r="F51" s="974"/>
      <c r="G51" s="974"/>
      <c r="H51" s="974"/>
      <c r="I51" s="975"/>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89"/>
      <c r="Q51" s="1090"/>
      <c r="R51" s="417" t="str">
        <f>IFERROR(IF('別紙様式3-2（４・５月）'!Z53="ベア加算","",P51*VLOOKUP(N51,【参考】数式用!$AD$2:$AH$37,MATCH(O51,【参考】数式用!$K$4:$N$4,0)+1,0)),"")</f>
        <v/>
      </c>
      <c r="S51" s="72"/>
      <c r="T51" s="1091"/>
      <c r="U51" s="1092"/>
      <c r="V51" s="524" t="str">
        <f>IFERROR(P51*VLOOKUP(AF51,【参考】数式用4!$EY$3:$GF$106,MATCH(N51,【参考】数式用4!$EY$2:$GF$2,0)),"")</f>
        <v/>
      </c>
      <c r="W51" s="49"/>
      <c r="X51" s="71"/>
      <c r="Y51" s="1059" t="str">
        <f>IFERROR(IF('別紙様式3-2（４・５月）'!Z53="ベア加算","",W51*VLOOKUP(N51,【参考】数式用!$AD$2:$AH$27,MATCH(O51,【参考】数式用!$K$4:$N$4,0)+1,0)),"")</f>
        <v/>
      </c>
      <c r="Z51" s="1059"/>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3" t="str">
        <f>IF(基本情報入力シート!C91="","",基本情報入力シート!C91)</f>
        <v/>
      </c>
      <c r="C52" s="974"/>
      <c r="D52" s="974"/>
      <c r="E52" s="974"/>
      <c r="F52" s="974"/>
      <c r="G52" s="974"/>
      <c r="H52" s="974"/>
      <c r="I52" s="975"/>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89"/>
      <c r="Q52" s="1090"/>
      <c r="R52" s="417" t="str">
        <f>IFERROR(IF('別紙様式3-2（４・５月）'!Z54="ベア加算","",P52*VLOOKUP(N52,【参考】数式用!$AD$2:$AH$37,MATCH(O52,【参考】数式用!$K$4:$N$4,0)+1,0)),"")</f>
        <v/>
      </c>
      <c r="S52" s="72"/>
      <c r="T52" s="1091"/>
      <c r="U52" s="1092"/>
      <c r="V52" s="524" t="str">
        <f>IFERROR(P52*VLOOKUP(AF52,【参考】数式用4!$EY$3:$GF$106,MATCH(N52,【参考】数式用4!$EY$2:$GF$2,0)),"")</f>
        <v/>
      </c>
      <c r="W52" s="49"/>
      <c r="X52" s="71"/>
      <c r="Y52" s="1059" t="str">
        <f>IFERROR(IF('別紙様式3-2（４・５月）'!Z54="ベア加算","",W52*VLOOKUP(N52,【参考】数式用!$AD$2:$AH$27,MATCH(O52,【参考】数式用!$K$4:$N$4,0)+1,0)),"")</f>
        <v/>
      </c>
      <c r="Z52" s="1059"/>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3" t="str">
        <f>IF(基本情報入力シート!C92="","",基本情報入力シート!C92)</f>
        <v/>
      </c>
      <c r="C53" s="974"/>
      <c r="D53" s="974"/>
      <c r="E53" s="974"/>
      <c r="F53" s="974"/>
      <c r="G53" s="974"/>
      <c r="H53" s="974"/>
      <c r="I53" s="975"/>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89"/>
      <c r="Q53" s="1090"/>
      <c r="R53" s="417" t="str">
        <f>IFERROR(IF('別紙様式3-2（４・５月）'!Z55="ベア加算","",P53*VLOOKUP(N53,【参考】数式用!$AD$2:$AH$37,MATCH(O53,【参考】数式用!$K$4:$N$4,0)+1,0)),"")</f>
        <v/>
      </c>
      <c r="S53" s="72"/>
      <c r="T53" s="1091"/>
      <c r="U53" s="1092"/>
      <c r="V53" s="524" t="str">
        <f>IFERROR(P53*VLOOKUP(AF53,【参考】数式用4!$EY$3:$GF$106,MATCH(N53,【参考】数式用4!$EY$2:$GF$2,0)),"")</f>
        <v/>
      </c>
      <c r="W53" s="49"/>
      <c r="X53" s="71"/>
      <c r="Y53" s="1059" t="str">
        <f>IFERROR(IF('別紙様式3-2（４・５月）'!Z55="ベア加算","",W53*VLOOKUP(N53,【参考】数式用!$AD$2:$AH$27,MATCH(O53,【参考】数式用!$K$4:$N$4,0)+1,0)),"")</f>
        <v/>
      </c>
      <c r="Z53" s="1059"/>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3" t="str">
        <f>IF(基本情報入力シート!C93="","",基本情報入力シート!C93)</f>
        <v/>
      </c>
      <c r="C54" s="974"/>
      <c r="D54" s="974"/>
      <c r="E54" s="974"/>
      <c r="F54" s="974"/>
      <c r="G54" s="974"/>
      <c r="H54" s="974"/>
      <c r="I54" s="975"/>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89"/>
      <c r="Q54" s="1090"/>
      <c r="R54" s="417" t="str">
        <f>IFERROR(IF('別紙様式3-2（４・５月）'!Z56="ベア加算","",P54*VLOOKUP(N54,【参考】数式用!$AD$2:$AH$37,MATCH(O54,【参考】数式用!$K$4:$N$4,0)+1,0)),"")</f>
        <v/>
      </c>
      <c r="S54" s="72"/>
      <c r="T54" s="1091"/>
      <c r="U54" s="1092"/>
      <c r="V54" s="524" t="str">
        <f>IFERROR(P54*VLOOKUP(AF54,【参考】数式用4!$EY$3:$GF$106,MATCH(N54,【参考】数式用4!$EY$2:$GF$2,0)),"")</f>
        <v/>
      </c>
      <c r="W54" s="49"/>
      <c r="X54" s="71"/>
      <c r="Y54" s="1059" t="str">
        <f>IFERROR(IF('別紙様式3-2（４・５月）'!Z56="ベア加算","",W54*VLOOKUP(N54,【参考】数式用!$AD$2:$AH$27,MATCH(O54,【参考】数式用!$K$4:$N$4,0)+1,0)),"")</f>
        <v/>
      </c>
      <c r="Z54" s="1059"/>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3" t="str">
        <f>IF(基本情報入力シート!C94="","",基本情報入力シート!C94)</f>
        <v/>
      </c>
      <c r="C55" s="974"/>
      <c r="D55" s="974"/>
      <c r="E55" s="974"/>
      <c r="F55" s="974"/>
      <c r="G55" s="974"/>
      <c r="H55" s="974"/>
      <c r="I55" s="975"/>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89"/>
      <c r="Q55" s="1090"/>
      <c r="R55" s="417" t="str">
        <f>IFERROR(IF('別紙様式3-2（４・５月）'!Z57="ベア加算","",P55*VLOOKUP(N55,【参考】数式用!$AD$2:$AH$37,MATCH(O55,【参考】数式用!$K$4:$N$4,0)+1,0)),"")</f>
        <v/>
      </c>
      <c r="S55" s="72"/>
      <c r="T55" s="1091"/>
      <c r="U55" s="1092"/>
      <c r="V55" s="524" t="str">
        <f>IFERROR(P55*VLOOKUP(AF55,【参考】数式用4!$EY$3:$GF$106,MATCH(N55,【参考】数式用4!$EY$2:$GF$2,0)),"")</f>
        <v/>
      </c>
      <c r="W55" s="49"/>
      <c r="X55" s="71"/>
      <c r="Y55" s="1059" t="str">
        <f>IFERROR(IF('別紙様式3-2（４・５月）'!Z57="ベア加算","",W55*VLOOKUP(N55,【参考】数式用!$AD$2:$AH$27,MATCH(O55,【参考】数式用!$K$4:$N$4,0)+1,0)),"")</f>
        <v/>
      </c>
      <c r="Z55" s="1059"/>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3" t="str">
        <f>IF(基本情報入力シート!C95="","",基本情報入力シート!C95)</f>
        <v/>
      </c>
      <c r="C56" s="974"/>
      <c r="D56" s="974"/>
      <c r="E56" s="974"/>
      <c r="F56" s="974"/>
      <c r="G56" s="974"/>
      <c r="H56" s="974"/>
      <c r="I56" s="975"/>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89"/>
      <c r="Q56" s="1090"/>
      <c r="R56" s="417" t="str">
        <f>IFERROR(IF('別紙様式3-2（４・５月）'!Z58="ベア加算","",P56*VLOOKUP(N56,【参考】数式用!$AD$2:$AH$37,MATCH(O56,【参考】数式用!$K$4:$N$4,0)+1,0)),"")</f>
        <v/>
      </c>
      <c r="S56" s="72"/>
      <c r="T56" s="1091"/>
      <c r="U56" s="1092"/>
      <c r="V56" s="524" t="str">
        <f>IFERROR(P56*VLOOKUP(AF56,【参考】数式用4!$EY$3:$GF$106,MATCH(N56,【参考】数式用4!$EY$2:$GF$2,0)),"")</f>
        <v/>
      </c>
      <c r="W56" s="49"/>
      <c r="X56" s="71"/>
      <c r="Y56" s="1059" t="str">
        <f>IFERROR(IF('別紙様式3-2（４・５月）'!Z58="ベア加算","",W56*VLOOKUP(N56,【参考】数式用!$AD$2:$AH$27,MATCH(O56,【参考】数式用!$K$4:$N$4,0)+1,0)),"")</f>
        <v/>
      </c>
      <c r="Z56" s="1059"/>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3" t="str">
        <f>IF(基本情報入力シート!C96="","",基本情報入力シート!C96)</f>
        <v/>
      </c>
      <c r="C57" s="974"/>
      <c r="D57" s="974"/>
      <c r="E57" s="974"/>
      <c r="F57" s="974"/>
      <c r="G57" s="974"/>
      <c r="H57" s="974"/>
      <c r="I57" s="975"/>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89"/>
      <c r="Q57" s="1090"/>
      <c r="R57" s="417" t="str">
        <f>IFERROR(IF('別紙様式3-2（４・５月）'!Z59="ベア加算","",P57*VLOOKUP(N57,【参考】数式用!$AD$2:$AH$37,MATCH(O57,【参考】数式用!$K$4:$N$4,0)+1,0)),"")</f>
        <v/>
      </c>
      <c r="S57" s="72"/>
      <c r="T57" s="1091"/>
      <c r="U57" s="1092"/>
      <c r="V57" s="524" t="str">
        <f>IFERROR(P57*VLOOKUP(AF57,【参考】数式用4!$EY$3:$GF$106,MATCH(N57,【参考】数式用4!$EY$2:$GF$2,0)),"")</f>
        <v/>
      </c>
      <c r="W57" s="49"/>
      <c r="X57" s="71"/>
      <c r="Y57" s="1059" t="str">
        <f>IFERROR(IF('別紙様式3-2（４・５月）'!Z59="ベア加算","",W57*VLOOKUP(N57,【参考】数式用!$AD$2:$AH$27,MATCH(O57,【参考】数式用!$K$4:$N$4,0)+1,0)),"")</f>
        <v/>
      </c>
      <c r="Z57" s="1059"/>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3" t="str">
        <f>IF(基本情報入力シート!C97="","",基本情報入力シート!C97)</f>
        <v/>
      </c>
      <c r="C58" s="974"/>
      <c r="D58" s="974"/>
      <c r="E58" s="974"/>
      <c r="F58" s="974"/>
      <c r="G58" s="974"/>
      <c r="H58" s="974"/>
      <c r="I58" s="975"/>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89"/>
      <c r="Q58" s="1090"/>
      <c r="R58" s="417" t="str">
        <f>IFERROR(IF('別紙様式3-2（４・５月）'!Z60="ベア加算","",P58*VLOOKUP(N58,【参考】数式用!$AD$2:$AH$37,MATCH(O58,【参考】数式用!$K$4:$N$4,0)+1,0)),"")</f>
        <v/>
      </c>
      <c r="S58" s="72"/>
      <c r="T58" s="1091"/>
      <c r="U58" s="1092"/>
      <c r="V58" s="524" t="str">
        <f>IFERROR(P58*VLOOKUP(AF58,【参考】数式用4!$EY$3:$GF$106,MATCH(N58,【参考】数式用4!$EY$2:$GF$2,0)),"")</f>
        <v/>
      </c>
      <c r="W58" s="49"/>
      <c r="X58" s="71"/>
      <c r="Y58" s="1059" t="str">
        <f>IFERROR(IF('別紙様式3-2（４・５月）'!Z60="ベア加算","",W58*VLOOKUP(N58,【参考】数式用!$AD$2:$AH$27,MATCH(O58,【参考】数式用!$K$4:$N$4,0)+1,0)),"")</f>
        <v/>
      </c>
      <c r="Z58" s="1059"/>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3" t="str">
        <f>IF(基本情報入力シート!C98="","",基本情報入力シート!C98)</f>
        <v/>
      </c>
      <c r="C59" s="974"/>
      <c r="D59" s="974"/>
      <c r="E59" s="974"/>
      <c r="F59" s="974"/>
      <c r="G59" s="974"/>
      <c r="H59" s="974"/>
      <c r="I59" s="975"/>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89"/>
      <c r="Q59" s="1090"/>
      <c r="R59" s="417" t="str">
        <f>IFERROR(IF('別紙様式3-2（４・５月）'!Z61="ベア加算","",P59*VLOOKUP(N59,【参考】数式用!$AD$2:$AH$37,MATCH(O59,【参考】数式用!$K$4:$N$4,0)+1,0)),"")</f>
        <v/>
      </c>
      <c r="S59" s="72"/>
      <c r="T59" s="1091"/>
      <c r="U59" s="1092"/>
      <c r="V59" s="524" t="str">
        <f>IFERROR(P59*VLOOKUP(AF59,【参考】数式用4!$EY$3:$GF$106,MATCH(N59,【参考】数式用4!$EY$2:$GF$2,0)),"")</f>
        <v/>
      </c>
      <c r="W59" s="49"/>
      <c r="X59" s="71"/>
      <c r="Y59" s="1059" t="str">
        <f>IFERROR(IF('別紙様式3-2（４・５月）'!Z61="ベア加算","",W59*VLOOKUP(N59,【参考】数式用!$AD$2:$AH$27,MATCH(O59,【参考】数式用!$K$4:$N$4,0)+1,0)),"")</f>
        <v/>
      </c>
      <c r="Z59" s="1059"/>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3" t="str">
        <f>IF(基本情報入力シート!C99="","",基本情報入力シート!C99)</f>
        <v/>
      </c>
      <c r="C60" s="974"/>
      <c r="D60" s="974"/>
      <c r="E60" s="974"/>
      <c r="F60" s="974"/>
      <c r="G60" s="974"/>
      <c r="H60" s="974"/>
      <c r="I60" s="975"/>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89"/>
      <c r="Q60" s="1090"/>
      <c r="R60" s="417" t="str">
        <f>IFERROR(IF('別紙様式3-2（４・５月）'!Z62="ベア加算","",P60*VLOOKUP(N60,【参考】数式用!$AD$2:$AH$37,MATCH(O60,【参考】数式用!$K$4:$N$4,0)+1,0)),"")</f>
        <v/>
      </c>
      <c r="S60" s="72"/>
      <c r="T60" s="1091"/>
      <c r="U60" s="1092"/>
      <c r="V60" s="524" t="str">
        <f>IFERROR(P60*VLOOKUP(AF60,【参考】数式用4!$EY$3:$GF$106,MATCH(N60,【参考】数式用4!$EY$2:$GF$2,0)),"")</f>
        <v/>
      </c>
      <c r="W60" s="49"/>
      <c r="X60" s="71"/>
      <c r="Y60" s="1059" t="str">
        <f>IFERROR(IF('別紙様式3-2（４・５月）'!Z62="ベア加算","",W60*VLOOKUP(N60,【参考】数式用!$AD$2:$AH$27,MATCH(O60,【参考】数式用!$K$4:$N$4,0)+1,0)),"")</f>
        <v/>
      </c>
      <c r="Z60" s="1059"/>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3" t="str">
        <f>IF(基本情報入力シート!C100="","",基本情報入力シート!C100)</f>
        <v/>
      </c>
      <c r="C61" s="974"/>
      <c r="D61" s="974"/>
      <c r="E61" s="974"/>
      <c r="F61" s="974"/>
      <c r="G61" s="974"/>
      <c r="H61" s="974"/>
      <c r="I61" s="975"/>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89"/>
      <c r="Q61" s="1090"/>
      <c r="R61" s="417" t="str">
        <f>IFERROR(IF('別紙様式3-2（４・５月）'!Z63="ベア加算","",P61*VLOOKUP(N61,【参考】数式用!$AD$2:$AH$37,MATCH(O61,【参考】数式用!$K$4:$N$4,0)+1,0)),"")</f>
        <v/>
      </c>
      <c r="S61" s="72"/>
      <c r="T61" s="1091"/>
      <c r="U61" s="1092"/>
      <c r="V61" s="524" t="str">
        <f>IFERROR(P61*VLOOKUP(AF61,【参考】数式用4!$EY$3:$GF$106,MATCH(N61,【参考】数式用4!$EY$2:$GF$2,0)),"")</f>
        <v/>
      </c>
      <c r="W61" s="49"/>
      <c r="X61" s="71"/>
      <c r="Y61" s="1059" t="str">
        <f>IFERROR(IF('別紙様式3-2（４・５月）'!Z63="ベア加算","",W61*VLOOKUP(N61,【参考】数式用!$AD$2:$AH$27,MATCH(O61,【参考】数式用!$K$4:$N$4,0)+1,0)),"")</f>
        <v/>
      </c>
      <c r="Z61" s="1059"/>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3" t="str">
        <f>IF(基本情報入力シート!C101="","",基本情報入力シート!C101)</f>
        <v/>
      </c>
      <c r="C62" s="974"/>
      <c r="D62" s="974"/>
      <c r="E62" s="974"/>
      <c r="F62" s="974"/>
      <c r="G62" s="974"/>
      <c r="H62" s="974"/>
      <c r="I62" s="975"/>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89"/>
      <c r="Q62" s="1090"/>
      <c r="R62" s="417" t="str">
        <f>IFERROR(IF('別紙様式3-2（４・５月）'!Z64="ベア加算","",P62*VLOOKUP(N62,【参考】数式用!$AD$2:$AH$37,MATCH(O62,【参考】数式用!$K$4:$N$4,0)+1,0)),"")</f>
        <v/>
      </c>
      <c r="S62" s="72"/>
      <c r="T62" s="1091"/>
      <c r="U62" s="1092"/>
      <c r="V62" s="524" t="str">
        <f>IFERROR(P62*VLOOKUP(AF62,【参考】数式用4!$EY$3:$GF$106,MATCH(N62,【参考】数式用4!$EY$2:$GF$2,0)),"")</f>
        <v/>
      </c>
      <c r="W62" s="49"/>
      <c r="X62" s="71"/>
      <c r="Y62" s="1059" t="str">
        <f>IFERROR(IF('別紙様式3-2（４・５月）'!Z64="ベア加算","",W62*VLOOKUP(N62,【参考】数式用!$AD$2:$AH$27,MATCH(O62,【参考】数式用!$K$4:$N$4,0)+1,0)),"")</f>
        <v/>
      </c>
      <c r="Z62" s="1059"/>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3" t="str">
        <f>IF(基本情報入力シート!C102="","",基本情報入力シート!C102)</f>
        <v/>
      </c>
      <c r="C63" s="974"/>
      <c r="D63" s="974"/>
      <c r="E63" s="974"/>
      <c r="F63" s="974"/>
      <c r="G63" s="974"/>
      <c r="H63" s="974"/>
      <c r="I63" s="975"/>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89"/>
      <c r="Q63" s="1090"/>
      <c r="R63" s="417" t="str">
        <f>IFERROR(IF('別紙様式3-2（４・５月）'!Z65="ベア加算","",P63*VLOOKUP(N63,【参考】数式用!$AD$2:$AH$37,MATCH(O63,【参考】数式用!$K$4:$N$4,0)+1,0)),"")</f>
        <v/>
      </c>
      <c r="S63" s="72"/>
      <c r="T63" s="1091"/>
      <c r="U63" s="1092"/>
      <c r="V63" s="524" t="str">
        <f>IFERROR(P63*VLOOKUP(AF63,【参考】数式用4!$EY$3:$GF$106,MATCH(N63,【参考】数式用4!$EY$2:$GF$2,0)),"")</f>
        <v/>
      </c>
      <c r="W63" s="49"/>
      <c r="X63" s="71"/>
      <c r="Y63" s="1059" t="str">
        <f>IFERROR(IF('別紙様式3-2（４・５月）'!Z65="ベア加算","",W63*VLOOKUP(N63,【参考】数式用!$AD$2:$AH$27,MATCH(O63,【参考】数式用!$K$4:$N$4,0)+1,0)),"")</f>
        <v/>
      </c>
      <c r="Z63" s="1059"/>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3" t="str">
        <f>IF(基本情報入力シート!C103="","",基本情報入力シート!C103)</f>
        <v/>
      </c>
      <c r="C64" s="974"/>
      <c r="D64" s="974"/>
      <c r="E64" s="974"/>
      <c r="F64" s="974"/>
      <c r="G64" s="974"/>
      <c r="H64" s="974"/>
      <c r="I64" s="975"/>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89"/>
      <c r="Q64" s="1090"/>
      <c r="R64" s="417" t="str">
        <f>IFERROR(IF('別紙様式3-2（４・５月）'!Z66="ベア加算","",P64*VLOOKUP(N64,【参考】数式用!$AD$2:$AH$37,MATCH(O64,【参考】数式用!$K$4:$N$4,0)+1,0)),"")</f>
        <v/>
      </c>
      <c r="S64" s="72"/>
      <c r="T64" s="1091"/>
      <c r="U64" s="1092"/>
      <c r="V64" s="524" t="str">
        <f>IFERROR(P64*VLOOKUP(AF64,【参考】数式用4!$EY$3:$GF$106,MATCH(N64,【参考】数式用4!$EY$2:$GF$2,0)),"")</f>
        <v/>
      </c>
      <c r="W64" s="49"/>
      <c r="X64" s="71"/>
      <c r="Y64" s="1059" t="str">
        <f>IFERROR(IF('別紙様式3-2（４・５月）'!Z66="ベア加算","",W64*VLOOKUP(N64,【参考】数式用!$AD$2:$AH$27,MATCH(O64,【参考】数式用!$K$4:$N$4,0)+1,0)),"")</f>
        <v/>
      </c>
      <c r="Z64" s="1059"/>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3" t="str">
        <f>IF(基本情報入力シート!C104="","",基本情報入力シート!C104)</f>
        <v/>
      </c>
      <c r="C65" s="974"/>
      <c r="D65" s="974"/>
      <c r="E65" s="974"/>
      <c r="F65" s="974"/>
      <c r="G65" s="974"/>
      <c r="H65" s="974"/>
      <c r="I65" s="975"/>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89"/>
      <c r="Q65" s="1090"/>
      <c r="R65" s="417" t="str">
        <f>IFERROR(IF('別紙様式3-2（４・５月）'!Z67="ベア加算","",P65*VLOOKUP(N65,【参考】数式用!$AD$2:$AH$37,MATCH(O65,【参考】数式用!$K$4:$N$4,0)+1,0)),"")</f>
        <v/>
      </c>
      <c r="S65" s="72"/>
      <c r="T65" s="1091"/>
      <c r="U65" s="1092"/>
      <c r="V65" s="524" t="str">
        <f>IFERROR(P65*VLOOKUP(AF65,【参考】数式用4!$EY$3:$GF$106,MATCH(N65,【参考】数式用4!$EY$2:$GF$2,0)),"")</f>
        <v/>
      </c>
      <c r="W65" s="49"/>
      <c r="X65" s="71"/>
      <c r="Y65" s="1059" t="str">
        <f>IFERROR(IF('別紙様式3-2（４・５月）'!Z67="ベア加算","",W65*VLOOKUP(N65,【参考】数式用!$AD$2:$AH$27,MATCH(O65,【参考】数式用!$K$4:$N$4,0)+1,0)),"")</f>
        <v/>
      </c>
      <c r="Z65" s="1059"/>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3" t="str">
        <f>IF(基本情報入力シート!C105="","",基本情報入力シート!C105)</f>
        <v/>
      </c>
      <c r="C66" s="974"/>
      <c r="D66" s="974"/>
      <c r="E66" s="974"/>
      <c r="F66" s="974"/>
      <c r="G66" s="974"/>
      <c r="H66" s="974"/>
      <c r="I66" s="975"/>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89"/>
      <c r="Q66" s="1090"/>
      <c r="R66" s="417" t="str">
        <f>IFERROR(IF('別紙様式3-2（４・５月）'!Z68="ベア加算","",P66*VLOOKUP(N66,【参考】数式用!$AD$2:$AH$37,MATCH(O66,【参考】数式用!$K$4:$N$4,0)+1,0)),"")</f>
        <v/>
      </c>
      <c r="S66" s="72"/>
      <c r="T66" s="1091"/>
      <c r="U66" s="1092"/>
      <c r="V66" s="524" t="str">
        <f>IFERROR(P66*VLOOKUP(AF66,【参考】数式用4!$EY$3:$GF$106,MATCH(N66,【参考】数式用4!$EY$2:$GF$2,0)),"")</f>
        <v/>
      </c>
      <c r="W66" s="49"/>
      <c r="X66" s="71"/>
      <c r="Y66" s="1059" t="str">
        <f>IFERROR(IF('別紙様式3-2（４・５月）'!Z68="ベア加算","",W66*VLOOKUP(N66,【参考】数式用!$AD$2:$AH$27,MATCH(O66,【参考】数式用!$K$4:$N$4,0)+1,0)),"")</f>
        <v/>
      </c>
      <c r="Z66" s="1059"/>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3" t="str">
        <f>IF(基本情報入力シート!C106="","",基本情報入力シート!C106)</f>
        <v/>
      </c>
      <c r="C67" s="974"/>
      <c r="D67" s="974"/>
      <c r="E67" s="974"/>
      <c r="F67" s="974"/>
      <c r="G67" s="974"/>
      <c r="H67" s="974"/>
      <c r="I67" s="975"/>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89"/>
      <c r="Q67" s="1090"/>
      <c r="R67" s="417" t="str">
        <f>IFERROR(IF('別紙様式3-2（４・５月）'!Z69="ベア加算","",P67*VLOOKUP(N67,【参考】数式用!$AD$2:$AH$37,MATCH(O67,【参考】数式用!$K$4:$N$4,0)+1,0)),"")</f>
        <v/>
      </c>
      <c r="S67" s="72"/>
      <c r="T67" s="1091"/>
      <c r="U67" s="1092"/>
      <c r="V67" s="524" t="str">
        <f>IFERROR(P67*VLOOKUP(AF67,【参考】数式用4!$EY$3:$GF$106,MATCH(N67,【参考】数式用4!$EY$2:$GF$2,0)),"")</f>
        <v/>
      </c>
      <c r="W67" s="49"/>
      <c r="X67" s="71"/>
      <c r="Y67" s="1059" t="str">
        <f>IFERROR(IF('別紙様式3-2（４・５月）'!Z69="ベア加算","",W67*VLOOKUP(N67,【参考】数式用!$AD$2:$AH$27,MATCH(O67,【参考】数式用!$K$4:$N$4,0)+1,0)),"")</f>
        <v/>
      </c>
      <c r="Z67" s="1059"/>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3" t="str">
        <f>IF(基本情報入力シート!C107="","",基本情報入力シート!C107)</f>
        <v/>
      </c>
      <c r="C68" s="974"/>
      <c r="D68" s="974"/>
      <c r="E68" s="974"/>
      <c r="F68" s="974"/>
      <c r="G68" s="974"/>
      <c r="H68" s="974"/>
      <c r="I68" s="975"/>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89"/>
      <c r="Q68" s="1090"/>
      <c r="R68" s="417" t="str">
        <f>IFERROR(IF('別紙様式3-2（４・５月）'!Z70="ベア加算","",P68*VLOOKUP(N68,【参考】数式用!$AD$2:$AH$37,MATCH(O68,【参考】数式用!$K$4:$N$4,0)+1,0)),"")</f>
        <v/>
      </c>
      <c r="S68" s="72"/>
      <c r="T68" s="1091"/>
      <c r="U68" s="1092"/>
      <c r="V68" s="524" t="str">
        <f>IFERROR(P68*VLOOKUP(AF68,【参考】数式用4!$EY$3:$GF$106,MATCH(N68,【参考】数式用4!$EY$2:$GF$2,0)),"")</f>
        <v/>
      </c>
      <c r="W68" s="49"/>
      <c r="X68" s="71"/>
      <c r="Y68" s="1059" t="str">
        <f>IFERROR(IF('別紙様式3-2（４・５月）'!Z70="ベア加算","",W68*VLOOKUP(N68,【参考】数式用!$AD$2:$AH$27,MATCH(O68,【参考】数式用!$K$4:$N$4,0)+1,0)),"")</f>
        <v/>
      </c>
      <c r="Z68" s="1059"/>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3" t="str">
        <f>IF(基本情報入力シート!C108="","",基本情報入力シート!C108)</f>
        <v/>
      </c>
      <c r="C69" s="974"/>
      <c r="D69" s="974"/>
      <c r="E69" s="974"/>
      <c r="F69" s="974"/>
      <c r="G69" s="974"/>
      <c r="H69" s="974"/>
      <c r="I69" s="975"/>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89"/>
      <c r="Q69" s="1090"/>
      <c r="R69" s="417" t="str">
        <f>IFERROR(IF('別紙様式3-2（４・５月）'!Z71="ベア加算","",P69*VLOOKUP(N69,【参考】数式用!$AD$2:$AH$37,MATCH(O69,【参考】数式用!$K$4:$N$4,0)+1,0)),"")</f>
        <v/>
      </c>
      <c r="S69" s="72"/>
      <c r="T69" s="1091"/>
      <c r="U69" s="1092"/>
      <c r="V69" s="524" t="str">
        <f>IFERROR(P69*VLOOKUP(AF69,【参考】数式用4!$EY$3:$GF$106,MATCH(N69,【参考】数式用4!$EY$2:$GF$2,0)),"")</f>
        <v/>
      </c>
      <c r="W69" s="49"/>
      <c r="X69" s="71"/>
      <c r="Y69" s="1059" t="str">
        <f>IFERROR(IF('別紙様式3-2（４・５月）'!Z71="ベア加算","",W69*VLOOKUP(N69,【参考】数式用!$AD$2:$AH$27,MATCH(O69,【参考】数式用!$K$4:$N$4,0)+1,0)),"")</f>
        <v/>
      </c>
      <c r="Z69" s="1059"/>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3" t="str">
        <f>IF(基本情報入力シート!C109="","",基本情報入力シート!C109)</f>
        <v/>
      </c>
      <c r="C70" s="974"/>
      <c r="D70" s="974"/>
      <c r="E70" s="974"/>
      <c r="F70" s="974"/>
      <c r="G70" s="974"/>
      <c r="H70" s="974"/>
      <c r="I70" s="975"/>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89"/>
      <c r="Q70" s="1090"/>
      <c r="R70" s="417" t="str">
        <f>IFERROR(IF('別紙様式3-2（４・５月）'!Z72="ベア加算","",P70*VLOOKUP(N70,【参考】数式用!$AD$2:$AH$37,MATCH(O70,【参考】数式用!$K$4:$N$4,0)+1,0)),"")</f>
        <v/>
      </c>
      <c r="S70" s="72"/>
      <c r="T70" s="1091"/>
      <c r="U70" s="1092"/>
      <c r="V70" s="524" t="str">
        <f>IFERROR(P70*VLOOKUP(AF70,【参考】数式用4!$EY$3:$GF$106,MATCH(N70,【参考】数式用4!$EY$2:$GF$2,0)),"")</f>
        <v/>
      </c>
      <c r="W70" s="49"/>
      <c r="X70" s="71"/>
      <c r="Y70" s="1059" t="str">
        <f>IFERROR(IF('別紙様式3-2（４・５月）'!Z72="ベア加算","",W70*VLOOKUP(N70,【参考】数式用!$AD$2:$AH$27,MATCH(O70,【参考】数式用!$K$4:$N$4,0)+1,0)),"")</f>
        <v/>
      </c>
      <c r="Z70" s="1059"/>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3" t="str">
        <f>IF(基本情報入力シート!C110="","",基本情報入力シート!C110)</f>
        <v/>
      </c>
      <c r="C71" s="974"/>
      <c r="D71" s="974"/>
      <c r="E71" s="974"/>
      <c r="F71" s="974"/>
      <c r="G71" s="974"/>
      <c r="H71" s="974"/>
      <c r="I71" s="975"/>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89"/>
      <c r="Q71" s="1090"/>
      <c r="R71" s="417" t="str">
        <f>IFERROR(IF('別紙様式3-2（４・５月）'!Z73="ベア加算","",P71*VLOOKUP(N71,【参考】数式用!$AD$2:$AH$37,MATCH(O71,【参考】数式用!$K$4:$N$4,0)+1,0)),"")</f>
        <v/>
      </c>
      <c r="S71" s="72"/>
      <c r="T71" s="1091"/>
      <c r="U71" s="1092"/>
      <c r="V71" s="524" t="str">
        <f>IFERROR(P71*VLOOKUP(AF71,【参考】数式用4!$EY$3:$GF$106,MATCH(N71,【参考】数式用4!$EY$2:$GF$2,0)),"")</f>
        <v/>
      </c>
      <c r="W71" s="49"/>
      <c r="X71" s="71"/>
      <c r="Y71" s="1059" t="str">
        <f>IFERROR(IF('別紙様式3-2（４・５月）'!Z73="ベア加算","",W71*VLOOKUP(N71,【参考】数式用!$AD$2:$AH$27,MATCH(O71,【参考】数式用!$K$4:$N$4,0)+1,0)),"")</f>
        <v/>
      </c>
      <c r="Z71" s="1059"/>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3" t="str">
        <f>IF(基本情報入力シート!C111="","",基本情報入力シート!C111)</f>
        <v/>
      </c>
      <c r="C72" s="974"/>
      <c r="D72" s="974"/>
      <c r="E72" s="974"/>
      <c r="F72" s="974"/>
      <c r="G72" s="974"/>
      <c r="H72" s="974"/>
      <c r="I72" s="975"/>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89"/>
      <c r="Q72" s="1090"/>
      <c r="R72" s="417" t="str">
        <f>IFERROR(IF('別紙様式3-2（４・５月）'!Z74="ベア加算","",P72*VLOOKUP(N72,【参考】数式用!$AD$2:$AH$37,MATCH(O72,【参考】数式用!$K$4:$N$4,0)+1,0)),"")</f>
        <v/>
      </c>
      <c r="S72" s="72"/>
      <c r="T72" s="1091"/>
      <c r="U72" s="1092"/>
      <c r="V72" s="524" t="str">
        <f>IFERROR(P72*VLOOKUP(AF72,【参考】数式用4!$EY$3:$GF$106,MATCH(N72,【参考】数式用4!$EY$2:$GF$2,0)),"")</f>
        <v/>
      </c>
      <c r="W72" s="49"/>
      <c r="X72" s="71"/>
      <c r="Y72" s="1059" t="str">
        <f>IFERROR(IF('別紙様式3-2（４・５月）'!Z74="ベア加算","",W72*VLOOKUP(N72,【参考】数式用!$AD$2:$AH$27,MATCH(O72,【参考】数式用!$K$4:$N$4,0)+1,0)),"")</f>
        <v/>
      </c>
      <c r="Z72" s="1059"/>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3" t="str">
        <f>IF(基本情報入力シート!C112="","",基本情報入力シート!C112)</f>
        <v/>
      </c>
      <c r="C73" s="974"/>
      <c r="D73" s="974"/>
      <c r="E73" s="974"/>
      <c r="F73" s="974"/>
      <c r="G73" s="974"/>
      <c r="H73" s="974"/>
      <c r="I73" s="975"/>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89"/>
      <c r="Q73" s="1090"/>
      <c r="R73" s="417" t="str">
        <f>IFERROR(IF('別紙様式3-2（４・５月）'!Z75="ベア加算","",P73*VLOOKUP(N73,【参考】数式用!$AD$2:$AH$37,MATCH(O73,【参考】数式用!$K$4:$N$4,0)+1,0)),"")</f>
        <v/>
      </c>
      <c r="S73" s="72"/>
      <c r="T73" s="1091"/>
      <c r="U73" s="1092"/>
      <c r="V73" s="524" t="str">
        <f>IFERROR(P73*VLOOKUP(AF73,【参考】数式用4!$EY$3:$GF$106,MATCH(N73,【参考】数式用4!$EY$2:$GF$2,0)),"")</f>
        <v/>
      </c>
      <c r="W73" s="49"/>
      <c r="X73" s="71"/>
      <c r="Y73" s="1059" t="str">
        <f>IFERROR(IF('別紙様式3-2（４・５月）'!Z75="ベア加算","",W73*VLOOKUP(N73,【参考】数式用!$AD$2:$AH$27,MATCH(O73,【参考】数式用!$K$4:$N$4,0)+1,0)),"")</f>
        <v/>
      </c>
      <c r="Z73" s="1059"/>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3" t="str">
        <f>IF(基本情報入力シート!C113="","",基本情報入力シート!C113)</f>
        <v/>
      </c>
      <c r="C74" s="974"/>
      <c r="D74" s="974"/>
      <c r="E74" s="974"/>
      <c r="F74" s="974"/>
      <c r="G74" s="974"/>
      <c r="H74" s="974"/>
      <c r="I74" s="975"/>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89"/>
      <c r="Q74" s="1090"/>
      <c r="R74" s="417" t="str">
        <f>IFERROR(IF('別紙様式3-2（４・５月）'!Z76="ベア加算","",P74*VLOOKUP(N74,【参考】数式用!$AD$2:$AH$37,MATCH(O74,【参考】数式用!$K$4:$N$4,0)+1,0)),"")</f>
        <v/>
      </c>
      <c r="S74" s="72"/>
      <c r="T74" s="1091"/>
      <c r="U74" s="1092"/>
      <c r="V74" s="524" t="str">
        <f>IFERROR(P74*VLOOKUP(AF74,【参考】数式用4!$EY$3:$GF$106,MATCH(N74,【参考】数式用4!$EY$2:$GF$2,0)),"")</f>
        <v/>
      </c>
      <c r="W74" s="49"/>
      <c r="X74" s="71"/>
      <c r="Y74" s="1059" t="str">
        <f>IFERROR(IF('別紙様式3-2（４・５月）'!Z76="ベア加算","",W74*VLOOKUP(N74,【参考】数式用!$AD$2:$AH$27,MATCH(O74,【参考】数式用!$K$4:$N$4,0)+1,0)),"")</f>
        <v/>
      </c>
      <c r="Z74" s="1059"/>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3" t="str">
        <f>IF(基本情報入力シート!C114="","",基本情報入力シート!C114)</f>
        <v/>
      </c>
      <c r="C75" s="974"/>
      <c r="D75" s="974"/>
      <c r="E75" s="974"/>
      <c r="F75" s="974"/>
      <c r="G75" s="974"/>
      <c r="H75" s="974"/>
      <c r="I75" s="975"/>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89"/>
      <c r="Q75" s="1090"/>
      <c r="R75" s="417" t="str">
        <f>IFERROR(IF('別紙様式3-2（４・５月）'!Z77="ベア加算","",P75*VLOOKUP(N75,【参考】数式用!$AD$2:$AH$37,MATCH(O75,【参考】数式用!$K$4:$N$4,0)+1,0)),"")</f>
        <v/>
      </c>
      <c r="S75" s="72"/>
      <c r="T75" s="1091"/>
      <c r="U75" s="1092"/>
      <c r="V75" s="524" t="str">
        <f>IFERROR(P75*VLOOKUP(AF75,【参考】数式用4!$EY$3:$GF$106,MATCH(N75,【参考】数式用4!$EY$2:$GF$2,0)),"")</f>
        <v/>
      </c>
      <c r="W75" s="49"/>
      <c r="X75" s="71"/>
      <c r="Y75" s="1059" t="str">
        <f>IFERROR(IF('別紙様式3-2（４・５月）'!Z77="ベア加算","",W75*VLOOKUP(N75,【参考】数式用!$AD$2:$AH$27,MATCH(O75,【参考】数式用!$K$4:$N$4,0)+1,0)),"")</f>
        <v/>
      </c>
      <c r="Z75" s="1059"/>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3" t="str">
        <f>IF(基本情報入力シート!C115="","",基本情報入力シート!C115)</f>
        <v/>
      </c>
      <c r="C76" s="974"/>
      <c r="D76" s="974"/>
      <c r="E76" s="974"/>
      <c r="F76" s="974"/>
      <c r="G76" s="974"/>
      <c r="H76" s="974"/>
      <c r="I76" s="975"/>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89"/>
      <c r="Q76" s="1090"/>
      <c r="R76" s="417" t="str">
        <f>IFERROR(IF('別紙様式3-2（４・５月）'!Z78="ベア加算","",P76*VLOOKUP(N76,【参考】数式用!$AD$2:$AH$37,MATCH(O76,【参考】数式用!$K$4:$N$4,0)+1,0)),"")</f>
        <v/>
      </c>
      <c r="S76" s="72"/>
      <c r="T76" s="1091"/>
      <c r="U76" s="1092"/>
      <c r="V76" s="524" t="str">
        <f>IFERROR(P76*VLOOKUP(AF76,【参考】数式用4!$EY$3:$GF$106,MATCH(N76,【参考】数式用4!$EY$2:$GF$2,0)),"")</f>
        <v/>
      </c>
      <c r="W76" s="49"/>
      <c r="X76" s="71"/>
      <c r="Y76" s="1059" t="str">
        <f>IFERROR(IF('別紙様式3-2（４・５月）'!Z78="ベア加算","",W76*VLOOKUP(N76,【参考】数式用!$AD$2:$AH$27,MATCH(O76,【参考】数式用!$K$4:$N$4,0)+1,0)),"")</f>
        <v/>
      </c>
      <c r="Z76" s="1059"/>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3" t="str">
        <f>IF(基本情報入力シート!C116="","",基本情報入力シート!C116)</f>
        <v/>
      </c>
      <c r="C77" s="974"/>
      <c r="D77" s="974"/>
      <c r="E77" s="974"/>
      <c r="F77" s="974"/>
      <c r="G77" s="974"/>
      <c r="H77" s="974"/>
      <c r="I77" s="975"/>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89"/>
      <c r="Q77" s="1090"/>
      <c r="R77" s="417" t="str">
        <f>IFERROR(IF('別紙様式3-2（４・５月）'!Z79="ベア加算","",P77*VLOOKUP(N77,【参考】数式用!$AD$2:$AH$37,MATCH(O77,【参考】数式用!$K$4:$N$4,0)+1,0)),"")</f>
        <v/>
      </c>
      <c r="S77" s="72"/>
      <c r="T77" s="1091"/>
      <c r="U77" s="1092"/>
      <c r="V77" s="524" t="str">
        <f>IFERROR(P77*VLOOKUP(AF77,【参考】数式用4!$EY$3:$GF$106,MATCH(N77,【参考】数式用4!$EY$2:$GF$2,0)),"")</f>
        <v/>
      </c>
      <c r="W77" s="49"/>
      <c r="X77" s="71"/>
      <c r="Y77" s="1059" t="str">
        <f>IFERROR(IF('別紙様式3-2（４・５月）'!Z79="ベア加算","",W77*VLOOKUP(N77,【参考】数式用!$AD$2:$AH$27,MATCH(O77,【参考】数式用!$K$4:$N$4,0)+1,0)),"")</f>
        <v/>
      </c>
      <c r="Z77" s="1059"/>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3" t="str">
        <f>IF(基本情報入力シート!C117="","",基本情報入力シート!C117)</f>
        <v/>
      </c>
      <c r="C78" s="974"/>
      <c r="D78" s="974"/>
      <c r="E78" s="974"/>
      <c r="F78" s="974"/>
      <c r="G78" s="974"/>
      <c r="H78" s="974"/>
      <c r="I78" s="975"/>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89"/>
      <c r="Q78" s="1090"/>
      <c r="R78" s="417" t="str">
        <f>IFERROR(IF('別紙様式3-2（４・５月）'!Z80="ベア加算","",P78*VLOOKUP(N78,【参考】数式用!$AD$2:$AH$37,MATCH(O78,【参考】数式用!$K$4:$N$4,0)+1,0)),"")</f>
        <v/>
      </c>
      <c r="S78" s="72"/>
      <c r="T78" s="1091"/>
      <c r="U78" s="1092"/>
      <c r="V78" s="524" t="str">
        <f>IFERROR(P78*VLOOKUP(AF78,【参考】数式用4!$EY$3:$GF$106,MATCH(N78,【参考】数式用4!$EY$2:$GF$2,0)),"")</f>
        <v/>
      </c>
      <c r="W78" s="49"/>
      <c r="X78" s="71"/>
      <c r="Y78" s="1059" t="str">
        <f>IFERROR(IF('別紙様式3-2（４・５月）'!Z80="ベア加算","",W78*VLOOKUP(N78,【参考】数式用!$AD$2:$AH$27,MATCH(O78,【参考】数式用!$K$4:$N$4,0)+1,0)),"")</f>
        <v/>
      </c>
      <c r="Z78" s="1059"/>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3" t="str">
        <f>IF(基本情報入力シート!C118="","",基本情報入力シート!C118)</f>
        <v/>
      </c>
      <c r="C79" s="974"/>
      <c r="D79" s="974"/>
      <c r="E79" s="974"/>
      <c r="F79" s="974"/>
      <c r="G79" s="974"/>
      <c r="H79" s="974"/>
      <c r="I79" s="975"/>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89"/>
      <c r="Q79" s="1090"/>
      <c r="R79" s="417" t="str">
        <f>IFERROR(IF('別紙様式3-2（４・５月）'!Z81="ベア加算","",P79*VLOOKUP(N79,【参考】数式用!$AD$2:$AH$37,MATCH(O79,【参考】数式用!$K$4:$N$4,0)+1,0)),"")</f>
        <v/>
      </c>
      <c r="S79" s="72"/>
      <c r="T79" s="1091"/>
      <c r="U79" s="1092"/>
      <c r="V79" s="524" t="str">
        <f>IFERROR(P79*VLOOKUP(AF79,【参考】数式用4!$EY$3:$GF$106,MATCH(N79,【参考】数式用4!$EY$2:$GF$2,0)),"")</f>
        <v/>
      </c>
      <c r="W79" s="49"/>
      <c r="X79" s="71"/>
      <c r="Y79" s="1059" t="str">
        <f>IFERROR(IF('別紙様式3-2（４・５月）'!Z81="ベア加算","",W79*VLOOKUP(N79,【参考】数式用!$AD$2:$AH$27,MATCH(O79,【参考】数式用!$K$4:$N$4,0)+1,0)),"")</f>
        <v/>
      </c>
      <c r="Z79" s="1059"/>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3" t="str">
        <f>IF(基本情報入力シート!C119="","",基本情報入力シート!C119)</f>
        <v/>
      </c>
      <c r="C80" s="974"/>
      <c r="D80" s="974"/>
      <c r="E80" s="974"/>
      <c r="F80" s="974"/>
      <c r="G80" s="974"/>
      <c r="H80" s="974"/>
      <c r="I80" s="975"/>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89"/>
      <c r="Q80" s="1090"/>
      <c r="R80" s="417" t="str">
        <f>IFERROR(IF('別紙様式3-2（４・５月）'!Z82="ベア加算","",P80*VLOOKUP(N80,【参考】数式用!$AD$2:$AH$37,MATCH(O80,【参考】数式用!$K$4:$N$4,0)+1,0)),"")</f>
        <v/>
      </c>
      <c r="S80" s="72"/>
      <c r="T80" s="1091"/>
      <c r="U80" s="1092"/>
      <c r="V80" s="524" t="str">
        <f>IFERROR(P80*VLOOKUP(AF80,【参考】数式用4!$EY$3:$GF$106,MATCH(N80,【参考】数式用4!$EY$2:$GF$2,0)),"")</f>
        <v/>
      </c>
      <c r="W80" s="49"/>
      <c r="X80" s="71"/>
      <c r="Y80" s="1059" t="str">
        <f>IFERROR(IF('別紙様式3-2（４・５月）'!Z82="ベア加算","",W80*VLOOKUP(N80,【参考】数式用!$AD$2:$AH$27,MATCH(O80,【参考】数式用!$K$4:$N$4,0)+1,0)),"")</f>
        <v/>
      </c>
      <c r="Z80" s="1059"/>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3" t="str">
        <f>IF(基本情報入力シート!C120="","",基本情報入力シート!C120)</f>
        <v/>
      </c>
      <c r="C81" s="974"/>
      <c r="D81" s="974"/>
      <c r="E81" s="974"/>
      <c r="F81" s="974"/>
      <c r="G81" s="974"/>
      <c r="H81" s="974"/>
      <c r="I81" s="975"/>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89"/>
      <c r="Q81" s="1090"/>
      <c r="R81" s="417" t="str">
        <f>IFERROR(IF('別紙様式3-2（４・５月）'!Z83="ベア加算","",P81*VLOOKUP(N81,【参考】数式用!$AD$2:$AH$37,MATCH(O81,【参考】数式用!$K$4:$N$4,0)+1,0)),"")</f>
        <v/>
      </c>
      <c r="S81" s="72"/>
      <c r="T81" s="1091"/>
      <c r="U81" s="1092"/>
      <c r="V81" s="524" t="str">
        <f>IFERROR(P81*VLOOKUP(AF81,【参考】数式用4!$EY$3:$GF$106,MATCH(N81,【参考】数式用4!$EY$2:$GF$2,0)),"")</f>
        <v/>
      </c>
      <c r="W81" s="49"/>
      <c r="X81" s="71"/>
      <c r="Y81" s="1059" t="str">
        <f>IFERROR(IF('別紙様式3-2（４・５月）'!Z83="ベア加算","",W81*VLOOKUP(N81,【参考】数式用!$AD$2:$AH$27,MATCH(O81,【参考】数式用!$K$4:$N$4,0)+1,0)),"")</f>
        <v/>
      </c>
      <c r="Z81" s="1059"/>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3" t="str">
        <f>IF(基本情報入力シート!C121="","",基本情報入力シート!C121)</f>
        <v/>
      </c>
      <c r="C82" s="974"/>
      <c r="D82" s="974"/>
      <c r="E82" s="974"/>
      <c r="F82" s="974"/>
      <c r="G82" s="974"/>
      <c r="H82" s="974"/>
      <c r="I82" s="975"/>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89"/>
      <c r="Q82" s="1090"/>
      <c r="R82" s="417" t="str">
        <f>IFERROR(IF('別紙様式3-2（４・５月）'!Z84="ベア加算","",P82*VLOOKUP(N82,【参考】数式用!$AD$2:$AH$37,MATCH(O82,【参考】数式用!$K$4:$N$4,0)+1,0)),"")</f>
        <v/>
      </c>
      <c r="S82" s="72"/>
      <c r="T82" s="1091"/>
      <c r="U82" s="1092"/>
      <c r="V82" s="524" t="str">
        <f>IFERROR(P82*VLOOKUP(AF82,【参考】数式用4!$EY$3:$GF$106,MATCH(N82,【参考】数式用4!$EY$2:$GF$2,0)),"")</f>
        <v/>
      </c>
      <c r="W82" s="49"/>
      <c r="X82" s="71"/>
      <c r="Y82" s="1059" t="str">
        <f>IFERROR(IF('別紙様式3-2（４・５月）'!Z84="ベア加算","",W82*VLOOKUP(N82,【参考】数式用!$AD$2:$AH$27,MATCH(O82,【参考】数式用!$K$4:$N$4,0)+1,0)),"")</f>
        <v/>
      </c>
      <c r="Z82" s="1059"/>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3" t="str">
        <f>IF(基本情報入力シート!C122="","",基本情報入力シート!C122)</f>
        <v/>
      </c>
      <c r="C83" s="974"/>
      <c r="D83" s="974"/>
      <c r="E83" s="974"/>
      <c r="F83" s="974"/>
      <c r="G83" s="974"/>
      <c r="H83" s="974"/>
      <c r="I83" s="975"/>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89"/>
      <c r="Q83" s="1090"/>
      <c r="R83" s="417" t="str">
        <f>IFERROR(IF('別紙様式3-2（４・５月）'!Z85="ベア加算","",P83*VLOOKUP(N83,【参考】数式用!$AD$2:$AH$37,MATCH(O83,【参考】数式用!$K$4:$N$4,0)+1,0)),"")</f>
        <v/>
      </c>
      <c r="S83" s="72"/>
      <c r="T83" s="1091"/>
      <c r="U83" s="1092"/>
      <c r="V83" s="524" t="str">
        <f>IFERROR(P83*VLOOKUP(AF83,【参考】数式用4!$EY$3:$GF$106,MATCH(N83,【参考】数式用4!$EY$2:$GF$2,0)),"")</f>
        <v/>
      </c>
      <c r="W83" s="49"/>
      <c r="X83" s="71"/>
      <c r="Y83" s="1059" t="str">
        <f>IFERROR(IF('別紙様式3-2（４・５月）'!Z85="ベア加算","",W83*VLOOKUP(N83,【参考】数式用!$AD$2:$AH$27,MATCH(O83,【参考】数式用!$K$4:$N$4,0)+1,0)),"")</f>
        <v/>
      </c>
      <c r="Z83" s="1059"/>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3" t="str">
        <f>IF(基本情報入力シート!C123="","",基本情報入力シート!C123)</f>
        <v/>
      </c>
      <c r="C84" s="974"/>
      <c r="D84" s="974"/>
      <c r="E84" s="974"/>
      <c r="F84" s="974"/>
      <c r="G84" s="974"/>
      <c r="H84" s="974"/>
      <c r="I84" s="975"/>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89"/>
      <c r="Q84" s="1090"/>
      <c r="R84" s="417" t="str">
        <f>IFERROR(IF('別紙様式3-2（４・５月）'!Z86="ベア加算","",P84*VLOOKUP(N84,【参考】数式用!$AD$2:$AH$37,MATCH(O84,【参考】数式用!$K$4:$N$4,0)+1,0)),"")</f>
        <v/>
      </c>
      <c r="S84" s="72"/>
      <c r="T84" s="1091"/>
      <c r="U84" s="1092"/>
      <c r="V84" s="524" t="str">
        <f>IFERROR(P84*VLOOKUP(AF84,【参考】数式用4!$EY$3:$GF$106,MATCH(N84,【参考】数式用4!$EY$2:$GF$2,0)),"")</f>
        <v/>
      </c>
      <c r="W84" s="49"/>
      <c r="X84" s="71"/>
      <c r="Y84" s="1059" t="str">
        <f>IFERROR(IF('別紙様式3-2（４・５月）'!Z86="ベア加算","",W84*VLOOKUP(N84,【参考】数式用!$AD$2:$AH$27,MATCH(O84,【参考】数式用!$K$4:$N$4,0)+1,0)),"")</f>
        <v/>
      </c>
      <c r="Z84" s="1059"/>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3" t="str">
        <f>IF(基本情報入力シート!C124="","",基本情報入力シート!C124)</f>
        <v/>
      </c>
      <c r="C85" s="974"/>
      <c r="D85" s="974"/>
      <c r="E85" s="974"/>
      <c r="F85" s="974"/>
      <c r="G85" s="974"/>
      <c r="H85" s="974"/>
      <c r="I85" s="975"/>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89"/>
      <c r="Q85" s="1090"/>
      <c r="R85" s="417" t="str">
        <f>IFERROR(IF('別紙様式3-2（４・５月）'!Z87="ベア加算","",P85*VLOOKUP(N85,【参考】数式用!$AD$2:$AH$37,MATCH(O85,【参考】数式用!$K$4:$N$4,0)+1,0)),"")</f>
        <v/>
      </c>
      <c r="S85" s="72"/>
      <c r="T85" s="1091"/>
      <c r="U85" s="1092"/>
      <c r="V85" s="524" t="str">
        <f>IFERROR(P85*VLOOKUP(AF85,【参考】数式用4!$EY$3:$GF$106,MATCH(N85,【参考】数式用4!$EY$2:$GF$2,0)),"")</f>
        <v/>
      </c>
      <c r="W85" s="49"/>
      <c r="X85" s="71"/>
      <c r="Y85" s="1059" t="str">
        <f>IFERROR(IF('別紙様式3-2（４・５月）'!Z87="ベア加算","",W85*VLOOKUP(N85,【参考】数式用!$AD$2:$AH$27,MATCH(O85,【参考】数式用!$K$4:$N$4,0)+1,0)),"")</f>
        <v/>
      </c>
      <c r="Z85" s="1059"/>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3" t="str">
        <f>IF(基本情報入力シート!C125="","",基本情報入力シート!C125)</f>
        <v/>
      </c>
      <c r="C86" s="974"/>
      <c r="D86" s="974"/>
      <c r="E86" s="974"/>
      <c r="F86" s="974"/>
      <c r="G86" s="974"/>
      <c r="H86" s="974"/>
      <c r="I86" s="975"/>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89"/>
      <c r="Q86" s="1090"/>
      <c r="R86" s="417" t="str">
        <f>IFERROR(IF('別紙様式3-2（４・５月）'!Z88="ベア加算","",P86*VLOOKUP(N86,【参考】数式用!$AD$2:$AH$37,MATCH(O86,【参考】数式用!$K$4:$N$4,0)+1,0)),"")</f>
        <v/>
      </c>
      <c r="S86" s="72"/>
      <c r="T86" s="1091"/>
      <c r="U86" s="1092"/>
      <c r="V86" s="524" t="str">
        <f>IFERROR(P86*VLOOKUP(AF86,【参考】数式用4!$EY$3:$GF$106,MATCH(N86,【参考】数式用4!$EY$2:$GF$2,0)),"")</f>
        <v/>
      </c>
      <c r="W86" s="49"/>
      <c r="X86" s="71"/>
      <c r="Y86" s="1059" t="str">
        <f>IFERROR(IF('別紙様式3-2（４・５月）'!Z88="ベア加算","",W86*VLOOKUP(N86,【参考】数式用!$AD$2:$AH$27,MATCH(O86,【参考】数式用!$K$4:$N$4,0)+1,0)),"")</f>
        <v/>
      </c>
      <c r="Z86" s="1059"/>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3" t="str">
        <f>IF(基本情報入力シート!C126="","",基本情報入力シート!C126)</f>
        <v/>
      </c>
      <c r="C87" s="974"/>
      <c r="D87" s="974"/>
      <c r="E87" s="974"/>
      <c r="F87" s="974"/>
      <c r="G87" s="974"/>
      <c r="H87" s="974"/>
      <c r="I87" s="975"/>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89"/>
      <c r="Q87" s="1090"/>
      <c r="R87" s="417" t="str">
        <f>IFERROR(IF('別紙様式3-2（４・５月）'!Z89="ベア加算","",P87*VLOOKUP(N87,【参考】数式用!$AD$2:$AH$37,MATCH(O87,【参考】数式用!$K$4:$N$4,0)+1,0)),"")</f>
        <v/>
      </c>
      <c r="S87" s="72"/>
      <c r="T87" s="1091"/>
      <c r="U87" s="1092"/>
      <c r="V87" s="524" t="str">
        <f>IFERROR(P87*VLOOKUP(AF87,【参考】数式用4!$EY$3:$GF$106,MATCH(N87,【参考】数式用4!$EY$2:$GF$2,0)),"")</f>
        <v/>
      </c>
      <c r="W87" s="49"/>
      <c r="X87" s="71"/>
      <c r="Y87" s="1059" t="str">
        <f>IFERROR(IF('別紙様式3-2（４・５月）'!Z89="ベア加算","",W87*VLOOKUP(N87,【参考】数式用!$AD$2:$AH$27,MATCH(O87,【参考】数式用!$K$4:$N$4,0)+1,0)),"")</f>
        <v/>
      </c>
      <c r="Z87" s="1059"/>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3" t="str">
        <f>IF(基本情報入力シート!C127="","",基本情報入力シート!C127)</f>
        <v/>
      </c>
      <c r="C88" s="974"/>
      <c r="D88" s="974"/>
      <c r="E88" s="974"/>
      <c r="F88" s="974"/>
      <c r="G88" s="974"/>
      <c r="H88" s="974"/>
      <c r="I88" s="975"/>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89"/>
      <c r="Q88" s="1090"/>
      <c r="R88" s="417" t="str">
        <f>IFERROR(IF('別紙様式3-2（４・５月）'!Z90="ベア加算","",P88*VLOOKUP(N88,【参考】数式用!$AD$2:$AH$37,MATCH(O88,【参考】数式用!$K$4:$N$4,0)+1,0)),"")</f>
        <v/>
      </c>
      <c r="S88" s="72"/>
      <c r="T88" s="1091"/>
      <c r="U88" s="1092"/>
      <c r="V88" s="524" t="str">
        <f>IFERROR(P88*VLOOKUP(AF88,【参考】数式用4!$EY$3:$GF$106,MATCH(N88,【参考】数式用4!$EY$2:$GF$2,0)),"")</f>
        <v/>
      </c>
      <c r="W88" s="49"/>
      <c r="X88" s="71"/>
      <c r="Y88" s="1059" t="str">
        <f>IFERROR(IF('別紙様式3-2（４・５月）'!Z90="ベア加算","",W88*VLOOKUP(N88,【参考】数式用!$AD$2:$AH$27,MATCH(O88,【参考】数式用!$K$4:$N$4,0)+1,0)),"")</f>
        <v/>
      </c>
      <c r="Z88" s="1059"/>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3" t="str">
        <f>IF(基本情報入力シート!C128="","",基本情報入力シート!C128)</f>
        <v/>
      </c>
      <c r="C89" s="974"/>
      <c r="D89" s="974"/>
      <c r="E89" s="974"/>
      <c r="F89" s="974"/>
      <c r="G89" s="974"/>
      <c r="H89" s="974"/>
      <c r="I89" s="975"/>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89"/>
      <c r="Q89" s="1090"/>
      <c r="R89" s="417" t="str">
        <f>IFERROR(IF('別紙様式3-2（４・５月）'!Z91="ベア加算","",P89*VLOOKUP(N89,【参考】数式用!$AD$2:$AH$37,MATCH(O89,【参考】数式用!$K$4:$N$4,0)+1,0)),"")</f>
        <v/>
      </c>
      <c r="S89" s="72"/>
      <c r="T89" s="1091"/>
      <c r="U89" s="1092"/>
      <c r="V89" s="524" t="str">
        <f>IFERROR(P89*VLOOKUP(AF89,【参考】数式用4!$EY$3:$GF$106,MATCH(N89,【参考】数式用4!$EY$2:$GF$2,0)),"")</f>
        <v/>
      </c>
      <c r="W89" s="49"/>
      <c r="X89" s="71"/>
      <c r="Y89" s="1059" t="str">
        <f>IFERROR(IF('別紙様式3-2（４・５月）'!Z91="ベア加算","",W89*VLOOKUP(N89,【参考】数式用!$AD$2:$AH$27,MATCH(O89,【参考】数式用!$K$4:$N$4,0)+1,0)),"")</f>
        <v/>
      </c>
      <c r="Z89" s="1059"/>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3" t="str">
        <f>IF(基本情報入力シート!C129="","",基本情報入力シート!C129)</f>
        <v/>
      </c>
      <c r="C90" s="974"/>
      <c r="D90" s="974"/>
      <c r="E90" s="974"/>
      <c r="F90" s="974"/>
      <c r="G90" s="974"/>
      <c r="H90" s="974"/>
      <c r="I90" s="975"/>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89"/>
      <c r="Q90" s="1090"/>
      <c r="R90" s="417" t="str">
        <f>IFERROR(IF('別紙様式3-2（４・５月）'!Z92="ベア加算","",P90*VLOOKUP(N90,【参考】数式用!$AD$2:$AH$37,MATCH(O90,【参考】数式用!$K$4:$N$4,0)+1,0)),"")</f>
        <v/>
      </c>
      <c r="S90" s="72"/>
      <c r="T90" s="1091"/>
      <c r="U90" s="1092"/>
      <c r="V90" s="524" t="str">
        <f>IFERROR(P90*VLOOKUP(AF90,【参考】数式用4!$EY$3:$GF$106,MATCH(N90,【参考】数式用4!$EY$2:$GF$2,0)),"")</f>
        <v/>
      </c>
      <c r="W90" s="49"/>
      <c r="X90" s="71"/>
      <c r="Y90" s="1059" t="str">
        <f>IFERROR(IF('別紙様式3-2（４・５月）'!Z92="ベア加算","",W90*VLOOKUP(N90,【参考】数式用!$AD$2:$AH$27,MATCH(O90,【参考】数式用!$K$4:$N$4,0)+1,0)),"")</f>
        <v/>
      </c>
      <c r="Z90" s="1059"/>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3" t="str">
        <f>IF(基本情報入力シート!C130="","",基本情報入力シート!C130)</f>
        <v/>
      </c>
      <c r="C91" s="974"/>
      <c r="D91" s="974"/>
      <c r="E91" s="974"/>
      <c r="F91" s="974"/>
      <c r="G91" s="974"/>
      <c r="H91" s="974"/>
      <c r="I91" s="975"/>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89"/>
      <c r="Q91" s="1090"/>
      <c r="R91" s="417" t="str">
        <f>IFERROR(IF('別紙様式3-2（４・５月）'!Z93="ベア加算","",P91*VLOOKUP(N91,【参考】数式用!$AD$2:$AH$37,MATCH(O91,【参考】数式用!$K$4:$N$4,0)+1,0)),"")</f>
        <v/>
      </c>
      <c r="S91" s="72"/>
      <c r="T91" s="1091"/>
      <c r="U91" s="1092"/>
      <c r="V91" s="524" t="str">
        <f>IFERROR(P91*VLOOKUP(AF91,【参考】数式用4!$EY$3:$GF$106,MATCH(N91,【参考】数式用4!$EY$2:$GF$2,0)),"")</f>
        <v/>
      </c>
      <c r="W91" s="49"/>
      <c r="X91" s="71"/>
      <c r="Y91" s="1059" t="str">
        <f>IFERROR(IF('別紙様式3-2（４・５月）'!Z93="ベア加算","",W91*VLOOKUP(N91,【参考】数式用!$AD$2:$AH$27,MATCH(O91,【参考】数式用!$K$4:$N$4,0)+1,0)),"")</f>
        <v/>
      </c>
      <c r="Z91" s="1059"/>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3" t="str">
        <f>IF(基本情報入力シート!C131="","",基本情報入力シート!C131)</f>
        <v/>
      </c>
      <c r="C92" s="974"/>
      <c r="D92" s="974"/>
      <c r="E92" s="974"/>
      <c r="F92" s="974"/>
      <c r="G92" s="974"/>
      <c r="H92" s="974"/>
      <c r="I92" s="975"/>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89"/>
      <c r="Q92" s="1090"/>
      <c r="R92" s="417" t="str">
        <f>IFERROR(IF('別紙様式3-2（４・５月）'!Z94="ベア加算","",P92*VLOOKUP(N92,【参考】数式用!$AD$2:$AH$37,MATCH(O92,【参考】数式用!$K$4:$N$4,0)+1,0)),"")</f>
        <v/>
      </c>
      <c r="S92" s="72"/>
      <c r="T92" s="1091"/>
      <c r="U92" s="1092"/>
      <c r="V92" s="524" t="str">
        <f>IFERROR(P92*VLOOKUP(AF92,【参考】数式用4!$EY$3:$GF$106,MATCH(N92,【参考】数式用4!$EY$2:$GF$2,0)),"")</f>
        <v/>
      </c>
      <c r="W92" s="49"/>
      <c r="X92" s="71"/>
      <c r="Y92" s="1059" t="str">
        <f>IFERROR(IF('別紙様式3-2（４・５月）'!Z94="ベア加算","",W92*VLOOKUP(N92,【参考】数式用!$AD$2:$AH$27,MATCH(O92,【参考】数式用!$K$4:$N$4,0)+1,0)),"")</f>
        <v/>
      </c>
      <c r="Z92" s="1059"/>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3" t="str">
        <f>IF(基本情報入力シート!C132="","",基本情報入力シート!C132)</f>
        <v/>
      </c>
      <c r="C93" s="974"/>
      <c r="D93" s="974"/>
      <c r="E93" s="974"/>
      <c r="F93" s="974"/>
      <c r="G93" s="974"/>
      <c r="H93" s="974"/>
      <c r="I93" s="975"/>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89"/>
      <c r="Q93" s="1090"/>
      <c r="R93" s="417" t="str">
        <f>IFERROR(IF('別紙様式3-2（４・５月）'!Z95="ベア加算","",P93*VLOOKUP(N93,【参考】数式用!$AD$2:$AH$37,MATCH(O93,【参考】数式用!$K$4:$N$4,0)+1,0)),"")</f>
        <v/>
      </c>
      <c r="S93" s="72"/>
      <c r="T93" s="1091"/>
      <c r="U93" s="1092"/>
      <c r="V93" s="524" t="str">
        <f>IFERROR(P93*VLOOKUP(AF93,【参考】数式用4!$EY$3:$GF$106,MATCH(N93,【参考】数式用4!$EY$2:$GF$2,0)),"")</f>
        <v/>
      </c>
      <c r="W93" s="49"/>
      <c r="X93" s="71"/>
      <c r="Y93" s="1059" t="str">
        <f>IFERROR(IF('別紙様式3-2（４・５月）'!Z95="ベア加算","",W93*VLOOKUP(N93,【参考】数式用!$AD$2:$AH$27,MATCH(O93,【参考】数式用!$K$4:$N$4,0)+1,0)),"")</f>
        <v/>
      </c>
      <c r="Z93" s="1059"/>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3" t="str">
        <f>IF(基本情報入力シート!C133="","",基本情報入力シート!C133)</f>
        <v/>
      </c>
      <c r="C94" s="974"/>
      <c r="D94" s="974"/>
      <c r="E94" s="974"/>
      <c r="F94" s="974"/>
      <c r="G94" s="974"/>
      <c r="H94" s="974"/>
      <c r="I94" s="975"/>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89"/>
      <c r="Q94" s="1090"/>
      <c r="R94" s="417" t="str">
        <f>IFERROR(IF('別紙様式3-2（４・５月）'!Z96="ベア加算","",P94*VLOOKUP(N94,【参考】数式用!$AD$2:$AH$37,MATCH(O94,【参考】数式用!$K$4:$N$4,0)+1,0)),"")</f>
        <v/>
      </c>
      <c r="S94" s="72"/>
      <c r="T94" s="1091"/>
      <c r="U94" s="1092"/>
      <c r="V94" s="524" t="str">
        <f>IFERROR(P94*VLOOKUP(AF94,【参考】数式用4!$EY$3:$GF$106,MATCH(N94,【参考】数式用4!$EY$2:$GF$2,0)),"")</f>
        <v/>
      </c>
      <c r="W94" s="49"/>
      <c r="X94" s="71"/>
      <c r="Y94" s="1059" t="str">
        <f>IFERROR(IF('別紙様式3-2（４・５月）'!Z96="ベア加算","",W94*VLOOKUP(N94,【参考】数式用!$AD$2:$AH$27,MATCH(O94,【参考】数式用!$K$4:$N$4,0)+1,0)),"")</f>
        <v/>
      </c>
      <c r="Z94" s="1059"/>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3" t="str">
        <f>IF(基本情報入力シート!C134="","",基本情報入力シート!C134)</f>
        <v/>
      </c>
      <c r="C95" s="974"/>
      <c r="D95" s="974"/>
      <c r="E95" s="974"/>
      <c r="F95" s="974"/>
      <c r="G95" s="974"/>
      <c r="H95" s="974"/>
      <c r="I95" s="975"/>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89"/>
      <c r="Q95" s="1090"/>
      <c r="R95" s="417" t="str">
        <f>IFERROR(IF('別紙様式3-2（４・５月）'!Z97="ベア加算","",P95*VLOOKUP(N95,【参考】数式用!$AD$2:$AH$37,MATCH(O95,【参考】数式用!$K$4:$N$4,0)+1,0)),"")</f>
        <v/>
      </c>
      <c r="S95" s="72"/>
      <c r="T95" s="1091"/>
      <c r="U95" s="1092"/>
      <c r="V95" s="524" t="str">
        <f>IFERROR(P95*VLOOKUP(AF95,【参考】数式用4!$EY$3:$GF$106,MATCH(N95,【参考】数式用4!$EY$2:$GF$2,0)),"")</f>
        <v/>
      </c>
      <c r="W95" s="49"/>
      <c r="X95" s="71"/>
      <c r="Y95" s="1059" t="str">
        <f>IFERROR(IF('別紙様式3-2（４・５月）'!Z97="ベア加算","",W95*VLOOKUP(N95,【参考】数式用!$AD$2:$AH$27,MATCH(O95,【参考】数式用!$K$4:$N$4,0)+1,0)),"")</f>
        <v/>
      </c>
      <c r="Z95" s="1059"/>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3" t="str">
        <f>IF(基本情報入力シート!C135="","",基本情報入力シート!C135)</f>
        <v/>
      </c>
      <c r="C96" s="974"/>
      <c r="D96" s="974"/>
      <c r="E96" s="974"/>
      <c r="F96" s="974"/>
      <c r="G96" s="974"/>
      <c r="H96" s="974"/>
      <c r="I96" s="975"/>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89"/>
      <c r="Q96" s="1090"/>
      <c r="R96" s="417" t="str">
        <f>IFERROR(IF('別紙様式3-2（４・５月）'!Z98="ベア加算","",P96*VLOOKUP(N96,【参考】数式用!$AD$2:$AH$37,MATCH(O96,【参考】数式用!$K$4:$N$4,0)+1,0)),"")</f>
        <v/>
      </c>
      <c r="S96" s="72"/>
      <c r="T96" s="1091"/>
      <c r="U96" s="1092"/>
      <c r="V96" s="524" t="str">
        <f>IFERROR(P96*VLOOKUP(AF96,【参考】数式用4!$EY$3:$GF$106,MATCH(N96,【参考】数式用4!$EY$2:$GF$2,0)),"")</f>
        <v/>
      </c>
      <c r="W96" s="49"/>
      <c r="X96" s="71"/>
      <c r="Y96" s="1059" t="str">
        <f>IFERROR(IF('別紙様式3-2（４・５月）'!Z98="ベア加算","",W96*VLOOKUP(N96,【参考】数式用!$AD$2:$AH$27,MATCH(O96,【参考】数式用!$K$4:$N$4,0)+1,0)),"")</f>
        <v/>
      </c>
      <c r="Z96" s="1059"/>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3" t="str">
        <f>IF(基本情報入力シート!C136="","",基本情報入力シート!C136)</f>
        <v/>
      </c>
      <c r="C97" s="974"/>
      <c r="D97" s="974"/>
      <c r="E97" s="974"/>
      <c r="F97" s="974"/>
      <c r="G97" s="974"/>
      <c r="H97" s="974"/>
      <c r="I97" s="975"/>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89"/>
      <c r="Q97" s="1090"/>
      <c r="R97" s="417" t="str">
        <f>IFERROR(IF('別紙様式3-2（４・５月）'!Z99="ベア加算","",P97*VLOOKUP(N97,【参考】数式用!$AD$2:$AH$37,MATCH(O97,【参考】数式用!$K$4:$N$4,0)+1,0)),"")</f>
        <v/>
      </c>
      <c r="S97" s="72"/>
      <c r="T97" s="1091"/>
      <c r="U97" s="1092"/>
      <c r="V97" s="524" t="str">
        <f>IFERROR(P97*VLOOKUP(AF97,【参考】数式用4!$EY$3:$GF$106,MATCH(N97,【参考】数式用4!$EY$2:$GF$2,0)),"")</f>
        <v/>
      </c>
      <c r="W97" s="49"/>
      <c r="X97" s="71"/>
      <c r="Y97" s="1059" t="str">
        <f>IFERROR(IF('別紙様式3-2（４・５月）'!Z99="ベア加算","",W97*VLOOKUP(N97,【参考】数式用!$AD$2:$AH$27,MATCH(O97,【参考】数式用!$K$4:$N$4,0)+1,0)),"")</f>
        <v/>
      </c>
      <c r="Z97" s="1059"/>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3" t="str">
        <f>IF(基本情報入力シート!C137="","",基本情報入力シート!C137)</f>
        <v/>
      </c>
      <c r="C98" s="974"/>
      <c r="D98" s="974"/>
      <c r="E98" s="974"/>
      <c r="F98" s="974"/>
      <c r="G98" s="974"/>
      <c r="H98" s="974"/>
      <c r="I98" s="975"/>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89"/>
      <c r="Q98" s="1090"/>
      <c r="R98" s="417" t="str">
        <f>IFERROR(IF('別紙様式3-2（４・５月）'!Z100="ベア加算","",P98*VLOOKUP(N98,【参考】数式用!$AD$2:$AH$37,MATCH(O98,【参考】数式用!$K$4:$N$4,0)+1,0)),"")</f>
        <v/>
      </c>
      <c r="S98" s="72"/>
      <c r="T98" s="1091"/>
      <c r="U98" s="1092"/>
      <c r="V98" s="524" t="str">
        <f>IFERROR(P98*VLOOKUP(AF98,【参考】数式用4!$EY$3:$GF$106,MATCH(N98,【参考】数式用4!$EY$2:$GF$2,0)),"")</f>
        <v/>
      </c>
      <c r="W98" s="49"/>
      <c r="X98" s="71"/>
      <c r="Y98" s="1059" t="str">
        <f>IFERROR(IF('別紙様式3-2（４・５月）'!Z100="ベア加算","",W98*VLOOKUP(N98,【参考】数式用!$AD$2:$AH$27,MATCH(O98,【参考】数式用!$K$4:$N$4,0)+1,0)),"")</f>
        <v/>
      </c>
      <c r="Z98" s="1059"/>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3" t="str">
        <f>IF(基本情報入力シート!C138="","",基本情報入力シート!C138)</f>
        <v/>
      </c>
      <c r="C99" s="974"/>
      <c r="D99" s="974"/>
      <c r="E99" s="974"/>
      <c r="F99" s="974"/>
      <c r="G99" s="974"/>
      <c r="H99" s="974"/>
      <c r="I99" s="975"/>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89"/>
      <c r="Q99" s="1090"/>
      <c r="R99" s="417" t="str">
        <f>IFERROR(IF('別紙様式3-2（４・５月）'!Z101="ベア加算","",P99*VLOOKUP(N99,【参考】数式用!$AD$2:$AH$37,MATCH(O99,【参考】数式用!$K$4:$N$4,0)+1,0)),"")</f>
        <v/>
      </c>
      <c r="S99" s="72"/>
      <c r="T99" s="1091"/>
      <c r="U99" s="1092"/>
      <c r="V99" s="524" t="str">
        <f>IFERROR(P99*VLOOKUP(AF99,【参考】数式用4!$EY$3:$GF$106,MATCH(N99,【参考】数式用4!$EY$2:$GF$2,0)),"")</f>
        <v/>
      </c>
      <c r="W99" s="49"/>
      <c r="X99" s="71"/>
      <c r="Y99" s="1059" t="str">
        <f>IFERROR(IF('別紙様式3-2（４・５月）'!Z101="ベア加算","",W99*VLOOKUP(N99,【参考】数式用!$AD$2:$AH$27,MATCH(O99,【参考】数式用!$K$4:$N$4,0)+1,0)),"")</f>
        <v/>
      </c>
      <c r="Z99" s="1059"/>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3" t="str">
        <f>IF(基本情報入力シート!C139="","",基本情報入力シート!C139)</f>
        <v/>
      </c>
      <c r="C100" s="974"/>
      <c r="D100" s="974"/>
      <c r="E100" s="974"/>
      <c r="F100" s="974"/>
      <c r="G100" s="974"/>
      <c r="H100" s="974"/>
      <c r="I100" s="975"/>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89"/>
      <c r="Q100" s="1090"/>
      <c r="R100" s="417" t="str">
        <f>IFERROR(IF('別紙様式3-2（４・５月）'!Z102="ベア加算","",P100*VLOOKUP(N100,【参考】数式用!$AD$2:$AH$37,MATCH(O100,【参考】数式用!$K$4:$N$4,0)+1,0)),"")</f>
        <v/>
      </c>
      <c r="S100" s="72"/>
      <c r="T100" s="1091"/>
      <c r="U100" s="1092"/>
      <c r="V100" s="524" t="str">
        <f>IFERROR(P100*VLOOKUP(AF100,【参考】数式用4!$EY$3:$GF$106,MATCH(N100,【参考】数式用4!$EY$2:$GF$2,0)),"")</f>
        <v/>
      </c>
      <c r="W100" s="49"/>
      <c r="X100" s="71"/>
      <c r="Y100" s="1059" t="str">
        <f>IFERROR(IF('別紙様式3-2（４・５月）'!Z102="ベア加算","",W100*VLOOKUP(N100,【参考】数式用!$AD$2:$AH$27,MATCH(O100,【参考】数式用!$K$4:$N$4,0)+1,0)),"")</f>
        <v/>
      </c>
      <c r="Z100" s="1059"/>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3" t="str">
        <f>IF(基本情報入力シート!C140="","",基本情報入力シート!C140)</f>
        <v/>
      </c>
      <c r="C101" s="974"/>
      <c r="D101" s="974"/>
      <c r="E101" s="974"/>
      <c r="F101" s="974"/>
      <c r="G101" s="974"/>
      <c r="H101" s="974"/>
      <c r="I101" s="975"/>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89"/>
      <c r="Q101" s="1090"/>
      <c r="R101" s="417" t="str">
        <f>IFERROR(IF('別紙様式3-2（４・５月）'!Z103="ベア加算","",P101*VLOOKUP(N101,【参考】数式用!$AD$2:$AH$37,MATCH(O101,【参考】数式用!$K$4:$N$4,0)+1,0)),"")</f>
        <v/>
      </c>
      <c r="S101" s="72"/>
      <c r="T101" s="1091"/>
      <c r="U101" s="1092"/>
      <c r="V101" s="524" t="str">
        <f>IFERROR(P101*VLOOKUP(AF101,【参考】数式用4!$EY$3:$GF$106,MATCH(N101,【参考】数式用4!$EY$2:$GF$2,0)),"")</f>
        <v/>
      </c>
      <c r="W101" s="49"/>
      <c r="X101" s="71"/>
      <c r="Y101" s="1059" t="str">
        <f>IFERROR(IF('別紙様式3-2（４・５月）'!Z103="ベア加算","",W101*VLOOKUP(N101,【参考】数式用!$AD$2:$AH$27,MATCH(O101,【参考】数式用!$K$4:$N$4,0)+1,0)),"")</f>
        <v/>
      </c>
      <c r="Z101" s="1059"/>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3" t="str">
        <f>IF(基本情報入力シート!C141="","",基本情報入力シート!C141)</f>
        <v/>
      </c>
      <c r="C102" s="974"/>
      <c r="D102" s="974"/>
      <c r="E102" s="974"/>
      <c r="F102" s="974"/>
      <c r="G102" s="974"/>
      <c r="H102" s="974"/>
      <c r="I102" s="975"/>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89"/>
      <c r="Q102" s="1090"/>
      <c r="R102" s="417" t="str">
        <f>IFERROR(IF('別紙様式3-2（４・５月）'!Z104="ベア加算","",P102*VLOOKUP(N102,【参考】数式用!$AD$2:$AH$37,MATCH(O102,【参考】数式用!$K$4:$N$4,0)+1,0)),"")</f>
        <v/>
      </c>
      <c r="S102" s="72"/>
      <c r="T102" s="1091"/>
      <c r="U102" s="1092"/>
      <c r="V102" s="524" t="str">
        <f>IFERROR(P102*VLOOKUP(AF102,【参考】数式用4!$EY$3:$GF$106,MATCH(N102,【参考】数式用4!$EY$2:$GF$2,0)),"")</f>
        <v/>
      </c>
      <c r="W102" s="49"/>
      <c r="X102" s="71"/>
      <c r="Y102" s="1059" t="str">
        <f>IFERROR(IF('別紙様式3-2（４・５月）'!Z104="ベア加算","",W102*VLOOKUP(N102,【参考】数式用!$AD$2:$AH$27,MATCH(O102,【参考】数式用!$K$4:$N$4,0)+1,0)),"")</f>
        <v/>
      </c>
      <c r="Z102" s="1059"/>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3" t="str">
        <f>IF(基本情報入力シート!C142="","",基本情報入力シート!C142)</f>
        <v/>
      </c>
      <c r="C103" s="974"/>
      <c r="D103" s="974"/>
      <c r="E103" s="974"/>
      <c r="F103" s="974"/>
      <c r="G103" s="974"/>
      <c r="H103" s="974"/>
      <c r="I103" s="975"/>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89"/>
      <c r="Q103" s="1090"/>
      <c r="R103" s="417" t="str">
        <f>IFERROR(IF('別紙様式3-2（４・５月）'!Z105="ベア加算","",P103*VLOOKUP(N103,【参考】数式用!$AD$2:$AH$37,MATCH(O103,【参考】数式用!$K$4:$N$4,0)+1,0)),"")</f>
        <v/>
      </c>
      <c r="S103" s="72"/>
      <c r="T103" s="1091"/>
      <c r="U103" s="1092"/>
      <c r="V103" s="524" t="str">
        <f>IFERROR(P103*VLOOKUP(AF103,【参考】数式用4!$EY$3:$GF$106,MATCH(N103,【参考】数式用4!$EY$2:$GF$2,0)),"")</f>
        <v/>
      </c>
      <c r="W103" s="49"/>
      <c r="X103" s="71"/>
      <c r="Y103" s="1059" t="str">
        <f>IFERROR(IF('別紙様式3-2（４・５月）'!Z105="ベア加算","",W103*VLOOKUP(N103,【参考】数式用!$AD$2:$AH$27,MATCH(O103,【参考】数式用!$K$4:$N$4,0)+1,0)),"")</f>
        <v/>
      </c>
      <c r="Z103" s="1059"/>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3" t="str">
        <f>IF(基本情報入力シート!C143="","",基本情報入力シート!C143)</f>
        <v/>
      </c>
      <c r="C104" s="974"/>
      <c r="D104" s="974"/>
      <c r="E104" s="974"/>
      <c r="F104" s="974"/>
      <c r="G104" s="974"/>
      <c r="H104" s="974"/>
      <c r="I104" s="975"/>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89"/>
      <c r="Q104" s="1090"/>
      <c r="R104" s="417" t="str">
        <f>IFERROR(IF('別紙様式3-2（４・５月）'!Z106="ベア加算","",P104*VLOOKUP(N104,【参考】数式用!$AD$2:$AH$37,MATCH(O104,【参考】数式用!$K$4:$N$4,0)+1,0)),"")</f>
        <v/>
      </c>
      <c r="S104" s="72"/>
      <c r="T104" s="1091"/>
      <c r="U104" s="1092"/>
      <c r="V104" s="524" t="str">
        <f>IFERROR(P104*VLOOKUP(AF104,【参考】数式用4!$EY$3:$GF$106,MATCH(N104,【参考】数式用4!$EY$2:$GF$2,0)),"")</f>
        <v/>
      </c>
      <c r="W104" s="49"/>
      <c r="X104" s="71"/>
      <c r="Y104" s="1059" t="str">
        <f>IFERROR(IF('別紙様式3-2（４・５月）'!Z106="ベア加算","",W104*VLOOKUP(N104,【参考】数式用!$AD$2:$AH$27,MATCH(O104,【参考】数式用!$K$4:$N$4,0)+1,0)),"")</f>
        <v/>
      </c>
      <c r="Z104" s="1059"/>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3" t="str">
        <f>IF(基本情報入力シート!C144="","",基本情報入力シート!C144)</f>
        <v/>
      </c>
      <c r="C105" s="974"/>
      <c r="D105" s="974"/>
      <c r="E105" s="974"/>
      <c r="F105" s="974"/>
      <c r="G105" s="974"/>
      <c r="H105" s="974"/>
      <c r="I105" s="975"/>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89"/>
      <c r="Q105" s="1090"/>
      <c r="R105" s="417" t="str">
        <f>IFERROR(IF('別紙様式3-2（４・５月）'!Z107="ベア加算","",P105*VLOOKUP(N105,【参考】数式用!$AD$2:$AH$37,MATCH(O105,【参考】数式用!$K$4:$N$4,0)+1,0)),"")</f>
        <v/>
      </c>
      <c r="S105" s="72"/>
      <c r="T105" s="1091"/>
      <c r="U105" s="1092"/>
      <c r="V105" s="524" t="str">
        <f>IFERROR(P105*VLOOKUP(AF105,【参考】数式用4!$EY$3:$GF$106,MATCH(N105,【参考】数式用4!$EY$2:$GF$2,0)),"")</f>
        <v/>
      </c>
      <c r="W105" s="49"/>
      <c r="X105" s="71"/>
      <c r="Y105" s="1059" t="str">
        <f>IFERROR(IF('別紙様式3-2（４・５月）'!Z107="ベア加算","",W105*VLOOKUP(N105,【参考】数式用!$AD$2:$AH$27,MATCH(O105,【参考】数式用!$K$4:$N$4,0)+1,0)),"")</f>
        <v/>
      </c>
      <c r="Z105" s="1059"/>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3" t="str">
        <f>IF(基本情報入力シート!C145="","",基本情報入力シート!C145)</f>
        <v/>
      </c>
      <c r="C106" s="974"/>
      <c r="D106" s="974"/>
      <c r="E106" s="974"/>
      <c r="F106" s="974"/>
      <c r="G106" s="974"/>
      <c r="H106" s="974"/>
      <c r="I106" s="975"/>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89"/>
      <c r="Q106" s="1090"/>
      <c r="R106" s="417" t="str">
        <f>IFERROR(IF('別紙様式3-2（４・５月）'!Z108="ベア加算","",P106*VLOOKUP(N106,【参考】数式用!$AD$2:$AH$37,MATCH(O106,【参考】数式用!$K$4:$N$4,0)+1,0)),"")</f>
        <v/>
      </c>
      <c r="S106" s="72"/>
      <c r="T106" s="1091"/>
      <c r="U106" s="1092"/>
      <c r="V106" s="524" t="str">
        <f>IFERROR(P106*VLOOKUP(AF106,【参考】数式用4!$EY$3:$GF$106,MATCH(N106,【参考】数式用4!$EY$2:$GF$2,0)),"")</f>
        <v/>
      </c>
      <c r="W106" s="49"/>
      <c r="X106" s="71"/>
      <c r="Y106" s="1059" t="str">
        <f>IFERROR(IF('別紙様式3-2（４・５月）'!Z108="ベア加算","",W106*VLOOKUP(N106,【参考】数式用!$AD$2:$AH$27,MATCH(O106,【参考】数式用!$K$4:$N$4,0)+1,0)),"")</f>
        <v/>
      </c>
      <c r="Z106" s="1059"/>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3" t="str">
        <f>IF(基本情報入力シート!C146="","",基本情報入力シート!C146)</f>
        <v/>
      </c>
      <c r="C107" s="974"/>
      <c r="D107" s="974"/>
      <c r="E107" s="974"/>
      <c r="F107" s="974"/>
      <c r="G107" s="974"/>
      <c r="H107" s="974"/>
      <c r="I107" s="975"/>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89"/>
      <c r="Q107" s="1090"/>
      <c r="R107" s="417" t="str">
        <f>IFERROR(IF('別紙様式3-2（４・５月）'!Z109="ベア加算","",P107*VLOOKUP(N107,【参考】数式用!$AD$2:$AH$37,MATCH(O107,【参考】数式用!$K$4:$N$4,0)+1,0)),"")</f>
        <v/>
      </c>
      <c r="S107" s="72"/>
      <c r="T107" s="1091"/>
      <c r="U107" s="1092"/>
      <c r="V107" s="524" t="str">
        <f>IFERROR(P107*VLOOKUP(AF107,【参考】数式用4!$EY$3:$GF$106,MATCH(N107,【参考】数式用4!$EY$2:$GF$2,0)),"")</f>
        <v/>
      </c>
      <c r="W107" s="49"/>
      <c r="X107" s="71"/>
      <c r="Y107" s="1059" t="str">
        <f>IFERROR(IF('別紙様式3-2（４・５月）'!Z109="ベア加算","",W107*VLOOKUP(N107,【参考】数式用!$AD$2:$AH$27,MATCH(O107,【参考】数式用!$K$4:$N$4,0)+1,0)),"")</f>
        <v/>
      </c>
      <c r="Z107" s="1059"/>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3" t="str">
        <f>IF(基本情報入力シート!C147="","",基本情報入力シート!C147)</f>
        <v/>
      </c>
      <c r="C108" s="974"/>
      <c r="D108" s="974"/>
      <c r="E108" s="974"/>
      <c r="F108" s="974"/>
      <c r="G108" s="974"/>
      <c r="H108" s="974"/>
      <c r="I108" s="975"/>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89"/>
      <c r="Q108" s="1090"/>
      <c r="R108" s="417" t="str">
        <f>IFERROR(IF('別紙様式3-2（４・５月）'!Z110="ベア加算","",P108*VLOOKUP(N108,【参考】数式用!$AD$2:$AH$37,MATCH(O108,【参考】数式用!$K$4:$N$4,0)+1,0)),"")</f>
        <v/>
      </c>
      <c r="S108" s="72"/>
      <c r="T108" s="1091"/>
      <c r="U108" s="1092"/>
      <c r="V108" s="524" t="str">
        <f>IFERROR(P108*VLOOKUP(AF108,【参考】数式用4!$EY$3:$GF$106,MATCH(N108,【参考】数式用4!$EY$2:$GF$2,0)),"")</f>
        <v/>
      </c>
      <c r="W108" s="49"/>
      <c r="X108" s="71"/>
      <c r="Y108" s="1059" t="str">
        <f>IFERROR(IF('別紙様式3-2（４・５月）'!Z110="ベア加算","",W108*VLOOKUP(N108,【参考】数式用!$AD$2:$AH$27,MATCH(O108,【参考】数式用!$K$4:$N$4,0)+1,0)),"")</f>
        <v/>
      </c>
      <c r="Z108" s="1059"/>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3" t="str">
        <f>IF(基本情報入力シート!C148="","",基本情報入力シート!C148)</f>
        <v/>
      </c>
      <c r="C109" s="974"/>
      <c r="D109" s="974"/>
      <c r="E109" s="974"/>
      <c r="F109" s="974"/>
      <c r="G109" s="974"/>
      <c r="H109" s="974"/>
      <c r="I109" s="975"/>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89"/>
      <c r="Q109" s="1090"/>
      <c r="R109" s="417" t="str">
        <f>IFERROR(IF('別紙様式3-2（４・５月）'!Z111="ベア加算","",P109*VLOOKUP(N109,【参考】数式用!$AD$2:$AH$37,MATCH(O109,【参考】数式用!$K$4:$N$4,0)+1,0)),"")</f>
        <v/>
      </c>
      <c r="S109" s="72"/>
      <c r="T109" s="1091"/>
      <c r="U109" s="1092"/>
      <c r="V109" s="524" t="str">
        <f>IFERROR(P109*VLOOKUP(AF109,【参考】数式用4!$EY$3:$GF$106,MATCH(N109,【参考】数式用4!$EY$2:$GF$2,0)),"")</f>
        <v/>
      </c>
      <c r="W109" s="49"/>
      <c r="X109" s="71"/>
      <c r="Y109" s="1059" t="str">
        <f>IFERROR(IF('別紙様式3-2（４・５月）'!Z111="ベア加算","",W109*VLOOKUP(N109,【参考】数式用!$AD$2:$AH$27,MATCH(O109,【参考】数式用!$K$4:$N$4,0)+1,0)),"")</f>
        <v/>
      </c>
      <c r="Z109" s="1059"/>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3" t="str">
        <f>IF(基本情報入力シート!C149="","",基本情報入力シート!C149)</f>
        <v/>
      </c>
      <c r="C110" s="974"/>
      <c r="D110" s="974"/>
      <c r="E110" s="974"/>
      <c r="F110" s="974"/>
      <c r="G110" s="974"/>
      <c r="H110" s="974"/>
      <c r="I110" s="975"/>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89"/>
      <c r="Q110" s="1090"/>
      <c r="R110" s="417" t="str">
        <f>IFERROR(IF('別紙様式3-2（４・５月）'!Z112="ベア加算","",P110*VLOOKUP(N110,【参考】数式用!$AD$2:$AH$37,MATCH(O110,【参考】数式用!$K$4:$N$4,0)+1,0)),"")</f>
        <v/>
      </c>
      <c r="S110" s="72"/>
      <c r="T110" s="1091"/>
      <c r="U110" s="1092"/>
      <c r="V110" s="524" t="str">
        <f>IFERROR(P110*VLOOKUP(AF110,【参考】数式用4!$EY$3:$GF$106,MATCH(N110,【参考】数式用4!$EY$2:$GF$2,0)),"")</f>
        <v/>
      </c>
      <c r="W110" s="49"/>
      <c r="X110" s="71"/>
      <c r="Y110" s="1059" t="str">
        <f>IFERROR(IF('別紙様式3-2（４・５月）'!Z112="ベア加算","",W110*VLOOKUP(N110,【参考】数式用!$AD$2:$AH$27,MATCH(O110,【参考】数式用!$K$4:$N$4,0)+1,0)),"")</f>
        <v/>
      </c>
      <c r="Z110" s="1059"/>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3" t="str">
        <f>IF(基本情報入力シート!C150="","",基本情報入力シート!C150)</f>
        <v/>
      </c>
      <c r="C111" s="974"/>
      <c r="D111" s="974"/>
      <c r="E111" s="974"/>
      <c r="F111" s="974"/>
      <c r="G111" s="974"/>
      <c r="H111" s="974"/>
      <c r="I111" s="975"/>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89"/>
      <c r="Q111" s="1090"/>
      <c r="R111" s="417" t="str">
        <f>IFERROR(IF('別紙様式3-2（４・５月）'!Z113="ベア加算","",P111*VLOOKUP(N111,【参考】数式用!$AD$2:$AH$37,MATCH(O111,【参考】数式用!$K$4:$N$4,0)+1,0)),"")</f>
        <v/>
      </c>
      <c r="S111" s="72"/>
      <c r="T111" s="1091"/>
      <c r="U111" s="1092"/>
      <c r="V111" s="524" t="str">
        <f>IFERROR(P111*VLOOKUP(AF111,【参考】数式用4!$EY$3:$GF$106,MATCH(N111,【参考】数式用4!$EY$2:$GF$2,0)),"")</f>
        <v/>
      </c>
      <c r="W111" s="49"/>
      <c r="X111" s="71"/>
      <c r="Y111" s="1059" t="str">
        <f>IFERROR(IF('別紙様式3-2（４・５月）'!Z113="ベア加算","",W111*VLOOKUP(N111,【参考】数式用!$AD$2:$AH$27,MATCH(O111,【参考】数式用!$K$4:$N$4,0)+1,0)),"")</f>
        <v/>
      </c>
      <c r="Z111" s="1059"/>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3" t="str">
        <f>IF(基本情報入力シート!C151="","",基本情報入力シート!C151)</f>
        <v/>
      </c>
      <c r="C112" s="974"/>
      <c r="D112" s="974"/>
      <c r="E112" s="974"/>
      <c r="F112" s="974"/>
      <c r="G112" s="974"/>
      <c r="H112" s="974"/>
      <c r="I112" s="975"/>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89"/>
      <c r="Q112" s="1090"/>
      <c r="R112" s="417" t="str">
        <f>IFERROR(IF('別紙様式3-2（４・５月）'!Z114="ベア加算","",P112*VLOOKUP(N112,【参考】数式用!$AD$2:$AH$37,MATCH(O112,【参考】数式用!$K$4:$N$4,0)+1,0)),"")</f>
        <v/>
      </c>
      <c r="S112" s="72"/>
      <c r="T112" s="1091"/>
      <c r="U112" s="1092"/>
      <c r="V112" s="524" t="str">
        <f>IFERROR(P112*VLOOKUP(AF112,【参考】数式用4!$EY$3:$GF$106,MATCH(N112,【参考】数式用4!$EY$2:$GF$2,0)),"")</f>
        <v/>
      </c>
      <c r="W112" s="49"/>
      <c r="X112" s="71"/>
      <c r="Y112" s="1059" t="str">
        <f>IFERROR(IF('別紙様式3-2（４・５月）'!Z114="ベア加算","",W112*VLOOKUP(N112,【参考】数式用!$AD$2:$AH$27,MATCH(O112,【参考】数式用!$K$4:$N$4,0)+1,0)),"")</f>
        <v/>
      </c>
      <c r="Z112" s="1059"/>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3" t="str">
        <f>IF(基本情報入力シート!C152="","",基本情報入力シート!C152)</f>
        <v/>
      </c>
      <c r="C113" s="974"/>
      <c r="D113" s="974"/>
      <c r="E113" s="974"/>
      <c r="F113" s="974"/>
      <c r="G113" s="974"/>
      <c r="H113" s="974"/>
      <c r="I113" s="975"/>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89"/>
      <c r="Q113" s="1090"/>
      <c r="R113" s="417" t="str">
        <f>IFERROR(IF('別紙様式3-2（４・５月）'!Z115="ベア加算","",P113*VLOOKUP(N113,【参考】数式用!$AD$2:$AH$37,MATCH(O113,【参考】数式用!$K$4:$N$4,0)+1,0)),"")</f>
        <v/>
      </c>
      <c r="S113" s="72"/>
      <c r="T113" s="1091"/>
      <c r="U113" s="1092"/>
      <c r="V113" s="524" t="str">
        <f>IFERROR(P113*VLOOKUP(AF113,【参考】数式用4!$EY$3:$GF$106,MATCH(N113,【参考】数式用4!$EY$2:$GF$2,0)),"")</f>
        <v/>
      </c>
      <c r="W113" s="50"/>
      <c r="X113" s="71"/>
      <c r="Y113" s="1059" t="str">
        <f>IFERROR(IF('別紙様式3-2（４・５月）'!Z115="ベア加算","",W113*VLOOKUP(N113,【参考】数式用!$AD$2:$AH$27,MATCH(O113,【参考】数式用!$K$4:$N$4,0)+1,0)),"")</f>
        <v/>
      </c>
      <c r="Z113" s="1059"/>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algorithmName="SHA-512" hashValue="6m4wka2qQTH60BoIsopod4MLJJEOrACtEYxeSc6uyIFdf4/3SQsC7YYoSk6ofQ75dsGf6KMCo5U8QCrj1JGZ2A==" saltValue="44MXRlyoswaZ2UXez9UJn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88</v>
      </c>
      <c r="B1" s="6"/>
      <c r="C1" s="6"/>
      <c r="D1" s="6"/>
      <c r="E1" s="6"/>
      <c r="AD1" s="32" t="s">
        <v>2001</v>
      </c>
      <c r="AE1"/>
      <c r="AF1"/>
      <c r="AG1"/>
      <c r="AH1"/>
      <c r="AJ1" s="29" t="s">
        <v>1937</v>
      </c>
      <c r="AL1" s="6" t="s">
        <v>1989</v>
      </c>
    </row>
    <row r="2" spans="1:38" ht="24.75" customHeight="1" thickBot="1">
      <c r="A2" s="1145" t="s">
        <v>89</v>
      </c>
      <c r="B2" s="1160" t="s">
        <v>2113</v>
      </c>
      <c r="C2" s="1161"/>
      <c r="D2" s="1161"/>
      <c r="E2" s="1162"/>
      <c r="F2" s="1147" t="s">
        <v>2114</v>
      </c>
      <c r="G2" s="1148"/>
      <c r="H2" s="1148"/>
      <c r="I2" s="1149" t="s">
        <v>2115</v>
      </c>
      <c r="J2" s="1150"/>
      <c r="K2" s="1153" t="s">
        <v>2116</v>
      </c>
      <c r="L2" s="1154"/>
      <c r="M2" s="1154"/>
      <c r="N2" s="1154"/>
      <c r="O2" s="1154"/>
      <c r="P2" s="1154"/>
      <c r="Q2" s="1154"/>
      <c r="R2" s="1154"/>
      <c r="S2" s="1154"/>
      <c r="T2" s="1154"/>
      <c r="U2" s="1154"/>
      <c r="V2" s="1154"/>
      <c r="W2" s="1154"/>
      <c r="X2" s="1154"/>
      <c r="Y2" s="1154"/>
      <c r="Z2" s="1154"/>
      <c r="AA2" s="1154"/>
      <c r="AB2" s="1155"/>
      <c r="AC2" s="8"/>
      <c r="AD2" s="1142" t="s">
        <v>89</v>
      </c>
      <c r="AE2" s="1136" t="s">
        <v>1938</v>
      </c>
      <c r="AF2" s="1137"/>
      <c r="AG2" s="1137"/>
      <c r="AH2" s="1138"/>
      <c r="AI2" s="8"/>
      <c r="AJ2" s="30" t="s">
        <v>1925</v>
      </c>
      <c r="AK2" s="8"/>
      <c r="AL2" s="20" t="s">
        <v>1984</v>
      </c>
    </row>
    <row r="3" spans="1:38" ht="35.25" customHeight="1" thickBot="1">
      <c r="A3" s="1146"/>
      <c r="B3" s="1163" t="s">
        <v>2018</v>
      </c>
      <c r="C3" s="1164"/>
      <c r="D3" s="1164"/>
      <c r="E3" s="1165"/>
      <c r="F3" s="1156" t="s">
        <v>90</v>
      </c>
      <c r="G3" s="1156"/>
      <c r="H3" s="1156"/>
      <c r="I3" s="1151"/>
      <c r="J3" s="1152"/>
      <c r="K3" s="1157" t="s">
        <v>91</v>
      </c>
      <c r="L3" s="1158"/>
      <c r="M3" s="1158"/>
      <c r="N3" s="1158"/>
      <c r="O3" s="1158"/>
      <c r="P3" s="1158"/>
      <c r="Q3" s="1158"/>
      <c r="R3" s="1158"/>
      <c r="S3" s="1158"/>
      <c r="T3" s="1158"/>
      <c r="U3" s="1158"/>
      <c r="V3" s="1158"/>
      <c r="W3" s="1158"/>
      <c r="X3" s="1158"/>
      <c r="Y3" s="1158"/>
      <c r="Z3" s="1158"/>
      <c r="AA3" s="1158"/>
      <c r="AB3" s="1159"/>
      <c r="AC3" s="8"/>
      <c r="AD3" s="1143"/>
      <c r="AE3" s="1139"/>
      <c r="AF3" s="1140"/>
      <c r="AG3" s="1140"/>
      <c r="AH3" s="1141"/>
      <c r="AI3" s="8"/>
      <c r="AJ3" s="31"/>
      <c r="AK3" s="8"/>
      <c r="AL3" s="22" t="s">
        <v>1985</v>
      </c>
    </row>
    <row r="4" spans="1:38" ht="23.25" customHeight="1" thickBot="1">
      <c r="A4" s="1146"/>
      <c r="B4" s="435" t="s">
        <v>92</v>
      </c>
      <c r="C4" s="436" t="s">
        <v>93</v>
      </c>
      <c r="D4" s="436" t="s">
        <v>94</v>
      </c>
      <c r="E4" s="433" t="s">
        <v>2019</v>
      </c>
      <c r="F4" s="437" t="s">
        <v>95</v>
      </c>
      <c r="G4" s="438" t="s">
        <v>96</v>
      </c>
      <c r="H4" s="438" t="s">
        <v>97</v>
      </c>
      <c r="I4" s="439" t="s">
        <v>98</v>
      </c>
      <c r="J4" s="440" t="s">
        <v>99</v>
      </c>
      <c r="K4" s="441" t="s">
        <v>100</v>
      </c>
      <c r="L4" s="442" t="s">
        <v>101</v>
      </c>
      <c r="M4" s="442" t="s">
        <v>102</v>
      </c>
      <c r="N4" s="442" t="s">
        <v>103</v>
      </c>
      <c r="O4" s="442" t="s">
        <v>104</v>
      </c>
      <c r="P4" s="442" t="s">
        <v>105</v>
      </c>
      <c r="Q4" s="442" t="s">
        <v>106</v>
      </c>
      <c r="R4" s="442" t="s">
        <v>107</v>
      </c>
      <c r="S4" s="442" t="s">
        <v>108</v>
      </c>
      <c r="T4" s="442" t="s">
        <v>109</v>
      </c>
      <c r="U4" s="442" t="s">
        <v>110</v>
      </c>
      <c r="V4" s="442" t="s">
        <v>111</v>
      </c>
      <c r="W4" s="442" t="s">
        <v>112</v>
      </c>
      <c r="X4" s="442" t="s">
        <v>113</v>
      </c>
      <c r="Y4" s="442" t="s">
        <v>114</v>
      </c>
      <c r="Z4" s="442" t="s">
        <v>115</v>
      </c>
      <c r="AA4" s="442" t="s">
        <v>116</v>
      </c>
      <c r="AB4" s="443" t="s">
        <v>117</v>
      </c>
      <c r="AC4" s="8"/>
      <c r="AD4" s="1144"/>
      <c r="AE4" s="36" t="s">
        <v>100</v>
      </c>
      <c r="AF4" s="34" t="s">
        <v>101</v>
      </c>
      <c r="AG4" s="34" t="s">
        <v>102</v>
      </c>
      <c r="AH4" s="35" t="s">
        <v>103</v>
      </c>
      <c r="AI4" s="8"/>
      <c r="AJ4" s="8"/>
      <c r="AK4" s="8"/>
      <c r="AL4" s="22" t="s">
        <v>1986</v>
      </c>
    </row>
    <row r="5" spans="1:38" ht="13.5" customHeight="1">
      <c r="A5" s="492" t="s">
        <v>2117</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2117</v>
      </c>
      <c r="AE5" s="33">
        <v>0.107</v>
      </c>
      <c r="AF5" s="33">
        <v>0.111</v>
      </c>
      <c r="AG5" s="33">
        <v>0.129</v>
      </c>
      <c r="AH5" s="479">
        <v>0.16400000000000001</v>
      </c>
      <c r="AI5" s="8"/>
      <c r="AJ5" s="30" t="s">
        <v>79</v>
      </c>
      <c r="AK5" s="8"/>
      <c r="AL5" s="22" t="s">
        <v>1987</v>
      </c>
    </row>
    <row r="6" spans="1:38" ht="13.5" customHeight="1" thickBot="1">
      <c r="A6" s="492" t="s">
        <v>2118</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2118</v>
      </c>
      <c r="AE6" s="33">
        <v>0.13100000000000001</v>
      </c>
      <c r="AF6" s="33">
        <v>0.13700000000000001</v>
      </c>
      <c r="AG6" s="33">
        <v>0.16400000000000001</v>
      </c>
      <c r="AH6" s="479">
        <v>0.20499999999999999</v>
      </c>
      <c r="AI6" s="8"/>
      <c r="AJ6" s="31"/>
      <c r="AK6" s="8"/>
      <c r="AL6" s="37" t="s">
        <v>1988</v>
      </c>
    </row>
    <row r="7" spans="1:38">
      <c r="A7" s="492" t="s">
        <v>2119</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2119</v>
      </c>
      <c r="AE7" s="33">
        <v>0.107</v>
      </c>
      <c r="AF7" s="33">
        <v>0.111</v>
      </c>
      <c r="AG7" s="33">
        <v>0.129</v>
      </c>
      <c r="AH7" s="479">
        <v>0.16400000000000001</v>
      </c>
      <c r="AI7" s="8"/>
      <c r="AJ7" s="8"/>
      <c r="AK7" s="8"/>
    </row>
    <row r="8" spans="1:38" ht="13.5" customHeight="1">
      <c r="A8" s="492" t="s">
        <v>2120</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2120</v>
      </c>
      <c r="AE8" s="33">
        <v>0.11700000000000001</v>
      </c>
      <c r="AF8" s="33">
        <v>0.122</v>
      </c>
      <c r="AG8" s="33">
        <v>0.14399999999999999</v>
      </c>
      <c r="AH8" s="479">
        <v>0.18099999999999999</v>
      </c>
      <c r="AI8" s="8"/>
      <c r="AJ8" s="8"/>
      <c r="AK8" s="8"/>
    </row>
    <row r="9" spans="1:38" ht="13.5" customHeight="1">
      <c r="A9" s="492" t="s">
        <v>2121</v>
      </c>
      <c r="B9" s="13">
        <v>8.8999999999999996E-2</v>
      </c>
      <c r="C9" s="14">
        <v>6.5000000000000002E-2</v>
      </c>
      <c r="D9" s="14">
        <v>3.5999999999999997E-2</v>
      </c>
      <c r="E9" s="12">
        <v>0</v>
      </c>
      <c r="F9" s="11">
        <v>6.0999999999999999E-2</v>
      </c>
      <c r="G9" s="447" t="s">
        <v>2122</v>
      </c>
      <c r="H9" s="15">
        <v>0</v>
      </c>
      <c r="I9" s="13">
        <v>4.4999999999999998E-2</v>
      </c>
      <c r="J9" s="12">
        <v>0</v>
      </c>
      <c r="K9" s="445">
        <v>0.223</v>
      </c>
      <c r="L9" s="447" t="s">
        <v>2122</v>
      </c>
      <c r="M9" s="42">
        <v>0.16200000000000001</v>
      </c>
      <c r="N9" s="42">
        <v>0.13800000000000001</v>
      </c>
      <c r="O9" s="42">
        <v>0.17799999999999999</v>
      </c>
      <c r="P9" s="42">
        <v>0.19899999999999998</v>
      </c>
      <c r="Q9" s="447" t="s">
        <v>2122</v>
      </c>
      <c r="R9" s="447" t="s">
        <v>2122</v>
      </c>
      <c r="S9" s="42">
        <v>0.154</v>
      </c>
      <c r="T9" s="447" t="s">
        <v>2122</v>
      </c>
      <c r="U9" s="42">
        <v>0.17</v>
      </c>
      <c r="V9" s="42">
        <v>0.11699999999999999</v>
      </c>
      <c r="W9" s="447" t="s">
        <v>2122</v>
      </c>
      <c r="X9" s="42">
        <v>0.125</v>
      </c>
      <c r="Y9" s="42">
        <v>9.2999999999999999E-2</v>
      </c>
      <c r="Z9" s="447" t="s">
        <v>2122</v>
      </c>
      <c r="AA9" s="42">
        <v>0.10899999999999999</v>
      </c>
      <c r="AB9" s="446">
        <v>6.4000000000000001E-2</v>
      </c>
      <c r="AC9" s="8"/>
      <c r="AD9" s="444" t="s">
        <v>2121</v>
      </c>
      <c r="AE9" s="33">
        <v>0.20100000000000001</v>
      </c>
      <c r="AF9" s="447" t="s">
        <v>2187</v>
      </c>
      <c r="AG9" s="33">
        <v>0.27700000000000002</v>
      </c>
      <c r="AH9" s="479">
        <v>0.32600000000000001</v>
      </c>
      <c r="AI9" s="8"/>
      <c r="AJ9" s="8"/>
      <c r="AK9" s="8"/>
    </row>
    <row r="10" spans="1:38" ht="13.5" customHeight="1">
      <c r="A10" s="492" t="s">
        <v>2123</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2123</v>
      </c>
      <c r="AE10" s="33">
        <v>0.13500000000000001</v>
      </c>
      <c r="AF10" s="33">
        <v>0.13700000000000001</v>
      </c>
      <c r="AG10" s="33">
        <v>0.16400000000000001</v>
      </c>
      <c r="AH10" s="479">
        <v>0.2</v>
      </c>
      <c r="AI10" s="8"/>
      <c r="AJ10" s="8"/>
      <c r="AK10" s="8"/>
    </row>
    <row r="11" spans="1:38" ht="13.5" customHeight="1">
      <c r="A11" s="492" t="s">
        <v>2124</v>
      </c>
      <c r="B11" s="13">
        <v>8.5999999999999993E-2</v>
      </c>
      <c r="C11" s="14">
        <v>6.3E-2</v>
      </c>
      <c r="D11" s="14">
        <v>3.5000000000000003E-2</v>
      </c>
      <c r="E11" s="12">
        <v>0</v>
      </c>
      <c r="F11" s="11">
        <v>2.1000000000000001E-2</v>
      </c>
      <c r="G11" s="447" t="s">
        <v>2122</v>
      </c>
      <c r="H11" s="15">
        <v>0</v>
      </c>
      <c r="I11" s="13">
        <v>2.8000000000000001E-2</v>
      </c>
      <c r="J11" s="12">
        <v>0</v>
      </c>
      <c r="K11" s="445">
        <v>0.159</v>
      </c>
      <c r="L11" s="447" t="s">
        <v>2122</v>
      </c>
      <c r="M11" s="42">
        <v>0.13799999999999998</v>
      </c>
      <c r="N11" s="42">
        <v>0.11499999999999999</v>
      </c>
      <c r="O11" s="42">
        <v>0.13100000000000001</v>
      </c>
      <c r="P11" s="42">
        <v>0.13600000000000001</v>
      </c>
      <c r="Q11" s="447" t="s">
        <v>2122</v>
      </c>
      <c r="R11" s="447" t="s">
        <v>2122</v>
      </c>
      <c r="S11" s="42">
        <v>0.10800000000000001</v>
      </c>
      <c r="T11" s="447" t="s">
        <v>2122</v>
      </c>
      <c r="U11" s="42">
        <v>0.10800000000000001</v>
      </c>
      <c r="V11" s="42">
        <v>0.10999999999999999</v>
      </c>
      <c r="W11" s="447" t="s">
        <v>2122</v>
      </c>
      <c r="X11" s="42">
        <v>8.0000000000000016E-2</v>
      </c>
      <c r="Y11" s="42">
        <v>8.6999999999999994E-2</v>
      </c>
      <c r="Z11" s="447" t="s">
        <v>2122</v>
      </c>
      <c r="AA11" s="42">
        <v>8.6999999999999994E-2</v>
      </c>
      <c r="AB11" s="446">
        <v>5.9000000000000004E-2</v>
      </c>
      <c r="AC11" s="8"/>
      <c r="AD11" s="444" t="s">
        <v>2124</v>
      </c>
      <c r="AE11" s="33">
        <v>0.17599999999999999</v>
      </c>
      <c r="AF11" s="447" t="s">
        <v>2187</v>
      </c>
      <c r="AG11" s="33">
        <v>0.20200000000000001</v>
      </c>
      <c r="AH11" s="479">
        <v>0.24299999999999999</v>
      </c>
      <c r="AI11" s="8"/>
      <c r="AJ11" s="8"/>
      <c r="AK11" s="8"/>
    </row>
    <row r="12" spans="1:38" ht="13.5" customHeight="1">
      <c r="A12" s="492" t="s">
        <v>2125</v>
      </c>
      <c r="B12" s="13">
        <v>8.5999999999999993E-2</v>
      </c>
      <c r="C12" s="14">
        <v>6.3E-2</v>
      </c>
      <c r="D12" s="14">
        <v>3.5000000000000003E-2</v>
      </c>
      <c r="E12" s="12">
        <v>0</v>
      </c>
      <c r="F12" s="11">
        <v>2.1000000000000001E-2</v>
      </c>
      <c r="G12" s="447" t="s">
        <v>2122</v>
      </c>
      <c r="H12" s="15">
        <v>0</v>
      </c>
      <c r="I12" s="13">
        <v>2.8000000000000001E-2</v>
      </c>
      <c r="J12" s="12">
        <v>0</v>
      </c>
      <c r="K12" s="445">
        <v>0.159</v>
      </c>
      <c r="L12" s="447" t="s">
        <v>2122</v>
      </c>
      <c r="M12" s="42">
        <v>0.13799999999999998</v>
      </c>
      <c r="N12" s="42">
        <v>0.11499999999999999</v>
      </c>
      <c r="O12" s="42">
        <v>0.13100000000000001</v>
      </c>
      <c r="P12" s="42">
        <v>0.13600000000000001</v>
      </c>
      <c r="Q12" s="447" t="s">
        <v>2122</v>
      </c>
      <c r="R12" s="447" t="s">
        <v>2122</v>
      </c>
      <c r="S12" s="42">
        <v>0.10800000000000001</v>
      </c>
      <c r="T12" s="447" t="s">
        <v>2122</v>
      </c>
      <c r="U12" s="42">
        <v>0.10800000000000001</v>
      </c>
      <c r="V12" s="42">
        <v>0.10999999999999999</v>
      </c>
      <c r="W12" s="447" t="s">
        <v>2122</v>
      </c>
      <c r="X12" s="42">
        <v>8.0000000000000016E-2</v>
      </c>
      <c r="Y12" s="42">
        <v>8.6999999999999994E-2</v>
      </c>
      <c r="Z12" s="447" t="s">
        <v>2122</v>
      </c>
      <c r="AA12" s="42">
        <v>8.6999999999999994E-2</v>
      </c>
      <c r="AB12" s="446">
        <v>5.9000000000000004E-2</v>
      </c>
      <c r="AC12" s="8"/>
      <c r="AD12" s="444" t="s">
        <v>2125</v>
      </c>
      <c r="AE12" s="33">
        <v>0.17599999999999999</v>
      </c>
      <c r="AF12" s="447" t="s">
        <v>2187</v>
      </c>
      <c r="AG12" s="33">
        <v>0.20200000000000001</v>
      </c>
      <c r="AH12" s="479">
        <v>0.24299999999999999</v>
      </c>
      <c r="AI12" s="8"/>
      <c r="AJ12" s="8"/>
      <c r="AK12" s="8"/>
    </row>
    <row r="13" spans="1:38" ht="13.5" customHeight="1">
      <c r="A13" s="492" t="s">
        <v>2126</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2126</v>
      </c>
      <c r="AE13" s="33">
        <v>0.20399999999999999</v>
      </c>
      <c r="AF13" s="33">
        <v>0.20699999999999999</v>
      </c>
      <c r="AG13" s="33">
        <v>0.24099999999999999</v>
      </c>
      <c r="AH13" s="479">
        <v>0.28199999999999997</v>
      </c>
      <c r="AI13" s="8"/>
      <c r="AJ13" s="8"/>
      <c r="AK13" s="8"/>
    </row>
    <row r="14" spans="1:38" ht="13.5" customHeight="1">
      <c r="A14" s="492" t="s">
        <v>2127</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2127</v>
      </c>
      <c r="AE14" s="33">
        <v>0.13</v>
      </c>
      <c r="AF14" s="33">
        <v>0.13400000000000001</v>
      </c>
      <c r="AG14" s="33">
        <v>0.183</v>
      </c>
      <c r="AH14" s="479">
        <v>0.22500000000000001</v>
      </c>
      <c r="AI14" s="8"/>
      <c r="AJ14" s="8"/>
      <c r="AK14" s="8"/>
    </row>
    <row r="15" spans="1:38" ht="13.5" customHeight="1">
      <c r="A15" s="492" t="s">
        <v>2128</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2128</v>
      </c>
      <c r="AE15" s="33">
        <v>0.13</v>
      </c>
      <c r="AF15" s="33">
        <v>0.13400000000000001</v>
      </c>
      <c r="AG15" s="33">
        <v>0.183</v>
      </c>
      <c r="AH15" s="479">
        <v>0.22500000000000001</v>
      </c>
      <c r="AI15" s="8"/>
      <c r="AJ15" s="8"/>
      <c r="AK15" s="8"/>
    </row>
    <row r="16" spans="1:38" ht="13.5" customHeight="1">
      <c r="A16" s="492" t="s">
        <v>2129</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2122</v>
      </c>
      <c r="P16" s="447" t="s">
        <v>2122</v>
      </c>
      <c r="Q16" s="447" t="s">
        <v>2122</v>
      </c>
      <c r="R16" s="447" t="s">
        <v>2122</v>
      </c>
      <c r="S16" s="447" t="s">
        <v>2122</v>
      </c>
      <c r="T16" s="447" t="s">
        <v>2122</v>
      </c>
      <c r="U16" s="447" t="s">
        <v>2122</v>
      </c>
      <c r="V16" s="447" t="s">
        <v>2122</v>
      </c>
      <c r="W16" s="447" t="s">
        <v>2122</v>
      </c>
      <c r="X16" s="447" t="s">
        <v>2122</v>
      </c>
      <c r="Y16" s="447" t="s">
        <v>2122</v>
      </c>
      <c r="Z16" s="447" t="s">
        <v>2122</v>
      </c>
      <c r="AA16" s="447" t="s">
        <v>2122</v>
      </c>
      <c r="AB16" s="448" t="s">
        <v>2122</v>
      </c>
      <c r="AC16" s="8"/>
      <c r="AD16" s="444" t="s">
        <v>2129</v>
      </c>
      <c r="AE16" s="33">
        <v>0.126</v>
      </c>
      <c r="AF16" s="33">
        <v>0.128</v>
      </c>
      <c r="AG16" s="33">
        <v>0.151</v>
      </c>
      <c r="AH16" s="479">
        <v>0.188</v>
      </c>
      <c r="AI16" s="8"/>
      <c r="AJ16" s="8"/>
      <c r="AK16" s="8"/>
    </row>
    <row r="17" spans="1:40" ht="13.5" customHeight="1">
      <c r="A17" s="492" t="s">
        <v>2130</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2130</v>
      </c>
      <c r="AE17" s="33">
        <v>0.126</v>
      </c>
      <c r="AF17" s="33">
        <v>0.128</v>
      </c>
      <c r="AG17" s="33">
        <v>0.151</v>
      </c>
      <c r="AH17" s="479">
        <v>0.188</v>
      </c>
      <c r="AI17" s="8"/>
      <c r="AJ17" s="8"/>
      <c r="AK17" s="8"/>
    </row>
    <row r="18" spans="1:40" ht="13.5" customHeight="1">
      <c r="A18" s="492" t="s">
        <v>2131</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2131</v>
      </c>
      <c r="AE18" s="33">
        <v>0.13500000000000001</v>
      </c>
      <c r="AF18" s="33">
        <v>0.13800000000000001</v>
      </c>
      <c r="AG18" s="33">
        <v>0.16400000000000001</v>
      </c>
      <c r="AH18" s="479">
        <v>0.20599999999999999</v>
      </c>
      <c r="AI18" s="8"/>
      <c r="AJ18" s="8"/>
      <c r="AK18" s="8"/>
    </row>
    <row r="19" spans="1:40" ht="13.5" customHeight="1">
      <c r="A19" s="492" t="s">
        <v>2132</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2132</v>
      </c>
      <c r="AE19" s="33">
        <v>0.13900000000000001</v>
      </c>
      <c r="AF19" s="33">
        <v>0.14199999999999999</v>
      </c>
      <c r="AG19" s="33">
        <v>0.17100000000000001</v>
      </c>
      <c r="AH19" s="479">
        <v>0.20899999999999999</v>
      </c>
      <c r="AI19" s="8"/>
      <c r="AJ19" s="8"/>
      <c r="AK19" s="8"/>
    </row>
    <row r="20" spans="1:40" ht="13.5" customHeight="1">
      <c r="A20" s="492" t="s">
        <v>2133</v>
      </c>
      <c r="B20" s="13">
        <v>6.4000000000000001E-2</v>
      </c>
      <c r="C20" s="14">
        <v>4.7E-2</v>
      </c>
      <c r="D20" s="14">
        <v>2.5999999999999999E-2</v>
      </c>
      <c r="E20" s="12">
        <v>0</v>
      </c>
      <c r="F20" s="11">
        <v>1.7000000000000001E-2</v>
      </c>
      <c r="G20" s="447" t="s">
        <v>2122</v>
      </c>
      <c r="H20" s="15">
        <v>0</v>
      </c>
      <c r="I20" s="13">
        <v>1.2999999999999999E-2</v>
      </c>
      <c r="J20" s="12">
        <v>0</v>
      </c>
      <c r="K20" s="445">
        <v>0.10299999999999999</v>
      </c>
      <c r="L20" s="447" t="s">
        <v>2122</v>
      </c>
      <c r="M20" s="42">
        <v>8.5999999999999993E-2</v>
      </c>
      <c r="N20" s="42">
        <v>6.8999999999999992E-2</v>
      </c>
      <c r="O20" s="42">
        <v>0.09</v>
      </c>
      <c r="P20" s="42">
        <v>8.5999999999999993E-2</v>
      </c>
      <c r="Q20" s="447" t="s">
        <v>2122</v>
      </c>
      <c r="R20" s="447" t="s">
        <v>2122</v>
      </c>
      <c r="S20" s="42">
        <v>7.2999999999999995E-2</v>
      </c>
      <c r="T20" s="447" t="s">
        <v>2122</v>
      </c>
      <c r="U20" s="42">
        <v>6.4999999999999988E-2</v>
      </c>
      <c r="V20" s="42">
        <v>7.2999999999999995E-2</v>
      </c>
      <c r="W20" s="447" t="s">
        <v>2122</v>
      </c>
      <c r="X20" s="42">
        <v>5.1999999999999998E-2</v>
      </c>
      <c r="Y20" s="42">
        <v>5.6000000000000001E-2</v>
      </c>
      <c r="Z20" s="447" t="s">
        <v>2122</v>
      </c>
      <c r="AA20" s="42">
        <v>4.8000000000000001E-2</v>
      </c>
      <c r="AB20" s="446">
        <v>3.4999999999999996E-2</v>
      </c>
      <c r="AC20" s="8"/>
      <c r="AD20" s="444" t="s">
        <v>2133</v>
      </c>
      <c r="AE20" s="33">
        <v>0.126</v>
      </c>
      <c r="AF20" s="447" t="s">
        <v>2187</v>
      </c>
      <c r="AG20" s="33">
        <v>0.151</v>
      </c>
      <c r="AH20" s="479">
        <v>0.188</v>
      </c>
      <c r="AI20" s="8"/>
      <c r="AJ20" s="8"/>
      <c r="AK20" s="8"/>
    </row>
    <row r="21" spans="1:40" ht="13.5" customHeight="1">
      <c r="A21" s="492" t="s">
        <v>2134</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2134</v>
      </c>
      <c r="AE21" s="33">
        <v>0.126</v>
      </c>
      <c r="AF21" s="33">
        <v>0.128</v>
      </c>
      <c r="AG21" s="33">
        <v>0.151</v>
      </c>
      <c r="AH21" s="479">
        <v>0.188</v>
      </c>
      <c r="AI21" s="8"/>
      <c r="AJ21" s="8"/>
      <c r="AK21" s="8"/>
    </row>
    <row r="22" spans="1:40" ht="13.5" customHeight="1">
      <c r="A22" s="492" t="s">
        <v>2135</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2135</v>
      </c>
      <c r="AE22" s="33">
        <v>0.17599999999999999</v>
      </c>
      <c r="AF22" s="33">
        <v>0.18</v>
      </c>
      <c r="AG22" s="33">
        <v>0.20300000000000001</v>
      </c>
      <c r="AH22" s="479">
        <v>0.247</v>
      </c>
      <c r="AI22" s="8"/>
      <c r="AJ22" s="8"/>
      <c r="AK22" s="8"/>
    </row>
    <row r="23" spans="1:40" ht="13.5" customHeight="1">
      <c r="A23" s="492" t="s">
        <v>2136</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2136</v>
      </c>
      <c r="AE23" s="33">
        <v>0.17599999999999999</v>
      </c>
      <c r="AF23" s="33">
        <v>0.18</v>
      </c>
      <c r="AG23" s="33">
        <v>0.20300000000000001</v>
      </c>
      <c r="AH23" s="479">
        <v>0.247</v>
      </c>
      <c r="AI23" s="8"/>
      <c r="AJ23" s="8"/>
      <c r="AK23" s="8"/>
    </row>
    <row r="24" spans="1:40">
      <c r="A24" s="492" t="s">
        <v>2137</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2137</v>
      </c>
      <c r="AE24" s="33">
        <v>0.123</v>
      </c>
      <c r="AF24" s="33">
        <v>0.125</v>
      </c>
      <c r="AG24" s="33">
        <v>0.13500000000000001</v>
      </c>
      <c r="AH24" s="479">
        <v>0.17100000000000001</v>
      </c>
      <c r="AI24" s="8"/>
      <c r="AJ24" s="8"/>
      <c r="AK24" s="8"/>
    </row>
    <row r="25" spans="1:40">
      <c r="A25" s="492" t="s">
        <v>2138</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2138</v>
      </c>
      <c r="AE25" s="33">
        <v>0.152</v>
      </c>
      <c r="AF25" s="33">
        <v>0.156</v>
      </c>
      <c r="AG25" s="33">
        <v>0.16900000000000001</v>
      </c>
      <c r="AH25" s="479">
        <v>0.20799999999999999</v>
      </c>
      <c r="AI25" s="8"/>
      <c r="AJ25" s="8"/>
      <c r="AK25" s="8"/>
    </row>
    <row r="26" spans="1:40">
      <c r="A26" s="492" t="s">
        <v>2139</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2139</v>
      </c>
      <c r="AE26" s="33">
        <v>0.113</v>
      </c>
      <c r="AF26" s="33">
        <v>0.115</v>
      </c>
      <c r="AG26" s="33">
        <v>0.122</v>
      </c>
      <c r="AH26" s="479">
        <v>0.155</v>
      </c>
      <c r="AI26" s="8"/>
      <c r="AJ26" s="8"/>
      <c r="AK26" s="8"/>
    </row>
    <row r="27" spans="1:40">
      <c r="A27" s="492" t="s">
        <v>2140</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2140</v>
      </c>
      <c r="AE27" s="33">
        <v>0.14899999999999999</v>
      </c>
      <c r="AF27" s="33">
        <v>0.152</v>
      </c>
      <c r="AG27" s="33">
        <v>0.16500000000000001</v>
      </c>
      <c r="AH27" s="479">
        <v>0.20399999999999999</v>
      </c>
      <c r="AI27" s="8"/>
      <c r="AJ27" s="8"/>
      <c r="AK27" s="8"/>
    </row>
    <row r="28" spans="1:40">
      <c r="A28" s="492" t="s">
        <v>2141</v>
      </c>
      <c r="B28" s="449">
        <v>8.1000000000000003E-2</v>
      </c>
      <c r="C28" s="450">
        <v>5.8999999999999997E-2</v>
      </c>
      <c r="D28" s="450">
        <v>3.3000000000000002E-2</v>
      </c>
      <c r="E28" s="12">
        <v>0</v>
      </c>
      <c r="F28" s="451">
        <v>1.0999999999999999E-2</v>
      </c>
      <c r="G28" s="447" t="s">
        <v>2122</v>
      </c>
      <c r="H28" s="15">
        <v>0</v>
      </c>
      <c r="I28" s="449">
        <v>0.02</v>
      </c>
      <c r="J28" s="12">
        <v>0</v>
      </c>
      <c r="K28" s="452">
        <v>0.129</v>
      </c>
      <c r="L28" s="447" t="s">
        <v>2122</v>
      </c>
      <c r="M28" s="453">
        <v>0.11800000000000001</v>
      </c>
      <c r="N28" s="453">
        <v>9.6000000000000002E-2</v>
      </c>
      <c r="O28" s="453">
        <v>0.109</v>
      </c>
      <c r="P28" s="453">
        <v>0.107</v>
      </c>
      <c r="Q28" s="447" t="s">
        <v>2122</v>
      </c>
      <c r="R28" s="447" t="s">
        <v>2122</v>
      </c>
      <c r="S28" s="453">
        <v>8.6999999999999994E-2</v>
      </c>
      <c r="T28" s="447" t="s">
        <v>2122</v>
      </c>
      <c r="U28" s="453">
        <v>8.1000000000000003E-2</v>
      </c>
      <c r="V28" s="453">
        <v>9.8000000000000004E-2</v>
      </c>
      <c r="W28" s="447" t="s">
        <v>2122</v>
      </c>
      <c r="X28" s="453">
        <v>6.0999999999999999E-2</v>
      </c>
      <c r="Y28" s="453">
        <v>7.5999999999999998E-2</v>
      </c>
      <c r="Z28" s="447" t="s">
        <v>2122</v>
      </c>
      <c r="AA28" s="453">
        <v>7.0000000000000007E-2</v>
      </c>
      <c r="AB28" s="454">
        <v>0.05</v>
      </c>
      <c r="AC28" s="8"/>
      <c r="AD28" s="444" t="s">
        <v>2141</v>
      </c>
      <c r="AE28" s="33">
        <v>0.155</v>
      </c>
      <c r="AF28" s="447" t="s">
        <v>2187</v>
      </c>
      <c r="AG28" s="33">
        <v>0.16900000000000001</v>
      </c>
      <c r="AH28" s="479">
        <v>0.20799999999999999</v>
      </c>
      <c r="AI28" s="8"/>
      <c r="AJ28" s="8"/>
      <c r="AK28" s="8"/>
    </row>
    <row r="29" spans="1:40">
      <c r="A29" s="492" t="s">
        <v>2142</v>
      </c>
      <c r="B29" s="449">
        <v>8.1000000000000003E-2</v>
      </c>
      <c r="C29" s="450">
        <v>5.8999999999999997E-2</v>
      </c>
      <c r="D29" s="450">
        <v>3.3000000000000002E-2</v>
      </c>
      <c r="E29" s="12">
        <v>0</v>
      </c>
      <c r="F29" s="451">
        <v>1.0999999999999999E-2</v>
      </c>
      <c r="G29" s="447" t="s">
        <v>2122</v>
      </c>
      <c r="H29" s="15">
        <v>0</v>
      </c>
      <c r="I29" s="449">
        <v>0.02</v>
      </c>
      <c r="J29" s="12">
        <v>0</v>
      </c>
      <c r="K29" s="452">
        <v>0.129</v>
      </c>
      <c r="L29" s="447" t="s">
        <v>2122</v>
      </c>
      <c r="M29" s="453">
        <v>0.11800000000000001</v>
      </c>
      <c r="N29" s="453">
        <v>9.6000000000000002E-2</v>
      </c>
      <c r="O29" s="453">
        <v>0.109</v>
      </c>
      <c r="P29" s="453">
        <v>0.107</v>
      </c>
      <c r="Q29" s="447" t="s">
        <v>2122</v>
      </c>
      <c r="R29" s="447" t="s">
        <v>2122</v>
      </c>
      <c r="S29" s="453">
        <v>8.6999999999999994E-2</v>
      </c>
      <c r="T29" s="447" t="s">
        <v>2122</v>
      </c>
      <c r="U29" s="453">
        <v>8.1000000000000003E-2</v>
      </c>
      <c r="V29" s="453">
        <v>9.8000000000000004E-2</v>
      </c>
      <c r="W29" s="447" t="s">
        <v>2122</v>
      </c>
      <c r="X29" s="453">
        <v>6.0999999999999999E-2</v>
      </c>
      <c r="Y29" s="453">
        <v>7.5999999999999998E-2</v>
      </c>
      <c r="Z29" s="447" t="s">
        <v>2122</v>
      </c>
      <c r="AA29" s="453">
        <v>7.0000000000000007E-2</v>
      </c>
      <c r="AB29" s="454">
        <v>0.05</v>
      </c>
      <c r="AC29" s="8"/>
      <c r="AD29" s="444" t="s">
        <v>2142</v>
      </c>
      <c r="AE29" s="33">
        <v>0.155</v>
      </c>
      <c r="AF29" s="447" t="s">
        <v>2187</v>
      </c>
      <c r="AG29" s="33">
        <v>0.16900000000000001</v>
      </c>
      <c r="AH29" s="479">
        <v>0.20799999999999999</v>
      </c>
      <c r="AI29" s="8"/>
      <c r="AJ29" s="8"/>
      <c r="AK29" s="8"/>
      <c r="AM29" s="8"/>
      <c r="AN29" s="8"/>
    </row>
    <row r="30" spans="1:40">
      <c r="A30" s="492" t="s">
        <v>2143</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2143</v>
      </c>
      <c r="AE30" s="33">
        <v>0.18</v>
      </c>
      <c r="AF30" s="33">
        <v>0.183</v>
      </c>
      <c r="AG30" s="33">
        <v>0.22600000000000001</v>
      </c>
      <c r="AH30" s="479">
        <v>0.26900000000000002</v>
      </c>
      <c r="AI30" s="8"/>
      <c r="AJ30" s="8"/>
      <c r="AK30" s="8"/>
      <c r="AM30" s="8"/>
      <c r="AN30" s="8"/>
    </row>
    <row r="31" spans="1:40" ht="13.8" thickBot="1">
      <c r="A31" s="493" t="s">
        <v>2144</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2144</v>
      </c>
      <c r="AE31" s="485">
        <v>0.19800000000000001</v>
      </c>
      <c r="AF31" s="485">
        <v>0.20300000000000001</v>
      </c>
      <c r="AG31" s="485">
        <v>0.25600000000000001</v>
      </c>
      <c r="AH31" s="486">
        <v>0.29899999999999999</v>
      </c>
      <c r="AI31" s="8"/>
      <c r="AJ31" s="8"/>
      <c r="AK31" s="8"/>
      <c r="AM31" s="8"/>
      <c r="AN31" s="8"/>
    </row>
    <row r="32" spans="1:40" ht="13.8" thickTop="1">
      <c r="A32" s="494" t="s">
        <v>2145</v>
      </c>
      <c r="B32" s="464">
        <v>6.1000000000000006E-2</v>
      </c>
      <c r="C32" s="465">
        <v>4.4000000000000004E-2</v>
      </c>
      <c r="D32" s="465">
        <v>2.5000000000000001E-2</v>
      </c>
      <c r="E32" s="10">
        <v>0</v>
      </c>
      <c r="F32" s="466">
        <v>1.7000000000000001E-2</v>
      </c>
      <c r="G32" s="467" t="s">
        <v>2122</v>
      </c>
      <c r="H32" s="9">
        <v>0</v>
      </c>
      <c r="I32" s="464">
        <v>1.0999999999999999E-2</v>
      </c>
      <c r="J32" s="10">
        <v>0</v>
      </c>
      <c r="K32" s="468">
        <v>0.10100000000000001</v>
      </c>
      <c r="L32" s="467" t="s">
        <v>2122</v>
      </c>
      <c r="M32" s="469">
        <v>8.4000000000000005E-2</v>
      </c>
      <c r="N32" s="469">
        <v>6.7000000000000004E-2</v>
      </c>
      <c r="O32" s="469">
        <v>9.0000000000000011E-2</v>
      </c>
      <c r="P32" s="469">
        <v>8.4000000000000005E-2</v>
      </c>
      <c r="Q32" s="467" t="s">
        <v>2122</v>
      </c>
      <c r="R32" s="467" t="s">
        <v>2122</v>
      </c>
      <c r="S32" s="469">
        <v>7.3000000000000009E-2</v>
      </c>
      <c r="T32" s="467" t="s">
        <v>2122</v>
      </c>
      <c r="U32" s="469">
        <v>6.5000000000000002E-2</v>
      </c>
      <c r="V32" s="469">
        <v>7.3000000000000009E-2</v>
      </c>
      <c r="W32" s="467" t="s">
        <v>2122</v>
      </c>
      <c r="X32" s="469">
        <v>5.4000000000000006E-2</v>
      </c>
      <c r="Y32" s="469">
        <v>5.6000000000000008E-2</v>
      </c>
      <c r="Z32" s="467" t="s">
        <v>2122</v>
      </c>
      <c r="AA32" s="469">
        <v>4.8000000000000001E-2</v>
      </c>
      <c r="AB32" s="470">
        <v>3.7000000000000005E-2</v>
      </c>
      <c r="AC32" s="8"/>
      <c r="AD32" s="480" t="s">
        <v>2145</v>
      </c>
      <c r="AE32" s="33">
        <v>0.108</v>
      </c>
      <c r="AF32" s="467" t="s">
        <v>2187</v>
      </c>
      <c r="AG32" s="33">
        <v>0.13</v>
      </c>
      <c r="AH32" s="479">
        <v>0.16400000000000001</v>
      </c>
      <c r="AI32" s="8"/>
      <c r="AJ32" s="8"/>
      <c r="AK32" s="8"/>
      <c r="AM32" s="8"/>
      <c r="AN32" s="8"/>
    </row>
    <row r="33" spans="1:40">
      <c r="A33" s="495" t="s">
        <v>2146</v>
      </c>
      <c r="B33" s="449">
        <v>6.8000000000000005E-2</v>
      </c>
      <c r="C33" s="450">
        <v>0.05</v>
      </c>
      <c r="D33" s="450">
        <v>2.8000000000000001E-2</v>
      </c>
      <c r="E33" s="12">
        <v>0</v>
      </c>
      <c r="F33" s="451">
        <v>2.5999999999999999E-2</v>
      </c>
      <c r="G33" s="447" t="s">
        <v>2122</v>
      </c>
      <c r="H33" s="15">
        <v>0</v>
      </c>
      <c r="I33" s="449">
        <v>1.7999999999999999E-2</v>
      </c>
      <c r="J33" s="12">
        <v>0</v>
      </c>
      <c r="K33" s="452">
        <v>0.125</v>
      </c>
      <c r="L33" s="447" t="s">
        <v>2122</v>
      </c>
      <c r="M33" s="453">
        <v>9.9000000000000005E-2</v>
      </c>
      <c r="N33" s="453">
        <v>8.1000000000000003E-2</v>
      </c>
      <c r="O33" s="453">
        <v>0.107</v>
      </c>
      <c r="P33" s="453">
        <v>0.107</v>
      </c>
      <c r="Q33" s="447" t="s">
        <v>2122</v>
      </c>
      <c r="R33" s="447" t="s">
        <v>2122</v>
      </c>
      <c r="S33" s="453">
        <v>8.8999999999999996E-2</v>
      </c>
      <c r="T33" s="447" t="s">
        <v>2122</v>
      </c>
      <c r="U33" s="453">
        <v>8.4999999999999992E-2</v>
      </c>
      <c r="V33" s="453">
        <v>8.1000000000000003E-2</v>
      </c>
      <c r="W33" s="447" t="s">
        <v>2122</v>
      </c>
      <c r="X33" s="453">
        <v>6.7000000000000004E-2</v>
      </c>
      <c r="Y33" s="453">
        <v>6.3E-2</v>
      </c>
      <c r="Z33" s="447" t="s">
        <v>2122</v>
      </c>
      <c r="AA33" s="453">
        <v>5.8999999999999997E-2</v>
      </c>
      <c r="AB33" s="454">
        <v>4.1000000000000002E-2</v>
      </c>
      <c r="AC33" s="8"/>
      <c r="AD33" s="481" t="s">
        <v>2146</v>
      </c>
      <c r="AE33" s="33">
        <v>0.14399999999999999</v>
      </c>
      <c r="AF33" s="447" t="s">
        <v>2187</v>
      </c>
      <c r="AG33" s="33">
        <v>0.18099999999999999</v>
      </c>
      <c r="AH33" s="479">
        <v>0.222</v>
      </c>
      <c r="AI33" s="8"/>
      <c r="AJ33" s="8"/>
      <c r="AK33" s="8"/>
      <c r="AM33" s="8"/>
      <c r="AN33" s="8"/>
    </row>
    <row r="34" spans="1:40">
      <c r="A34" s="495" t="s">
        <v>2147</v>
      </c>
      <c r="B34" s="449">
        <v>6.8000000000000005E-2</v>
      </c>
      <c r="C34" s="450">
        <v>0.05</v>
      </c>
      <c r="D34" s="450">
        <v>2.8000000000000001E-2</v>
      </c>
      <c r="E34" s="12">
        <v>0</v>
      </c>
      <c r="F34" s="451">
        <v>2.5999999999999999E-2</v>
      </c>
      <c r="G34" s="447" t="s">
        <v>2122</v>
      </c>
      <c r="H34" s="15">
        <v>0</v>
      </c>
      <c r="I34" s="449">
        <v>1.7999999999999999E-2</v>
      </c>
      <c r="J34" s="12">
        <v>0</v>
      </c>
      <c r="K34" s="452">
        <v>0.125</v>
      </c>
      <c r="L34" s="447" t="s">
        <v>2122</v>
      </c>
      <c r="M34" s="453">
        <v>9.9000000000000005E-2</v>
      </c>
      <c r="N34" s="453">
        <v>8.1000000000000003E-2</v>
      </c>
      <c r="O34" s="453">
        <v>0.107</v>
      </c>
      <c r="P34" s="453">
        <v>0.107</v>
      </c>
      <c r="Q34" s="447" t="s">
        <v>2122</v>
      </c>
      <c r="R34" s="447" t="s">
        <v>2122</v>
      </c>
      <c r="S34" s="453">
        <v>8.8999999999999996E-2</v>
      </c>
      <c r="T34" s="447" t="s">
        <v>2122</v>
      </c>
      <c r="U34" s="453">
        <v>8.4999999999999992E-2</v>
      </c>
      <c r="V34" s="453">
        <v>8.1000000000000003E-2</v>
      </c>
      <c r="W34" s="447" t="s">
        <v>2122</v>
      </c>
      <c r="X34" s="453">
        <v>6.7000000000000004E-2</v>
      </c>
      <c r="Y34" s="453">
        <v>6.3E-2</v>
      </c>
      <c r="Z34" s="447" t="s">
        <v>2122</v>
      </c>
      <c r="AA34" s="453">
        <v>5.8999999999999997E-2</v>
      </c>
      <c r="AB34" s="454">
        <v>4.1000000000000002E-2</v>
      </c>
      <c r="AC34" s="8"/>
      <c r="AD34" s="481" t="s">
        <v>2147</v>
      </c>
      <c r="AE34" s="33">
        <v>0.14399999999999999</v>
      </c>
      <c r="AF34" s="447" t="s">
        <v>2187</v>
      </c>
      <c r="AG34" s="33">
        <v>0.18099999999999999</v>
      </c>
      <c r="AH34" s="479">
        <v>0.222</v>
      </c>
      <c r="AI34" s="8"/>
      <c r="AJ34" s="8"/>
      <c r="AK34" s="8"/>
      <c r="AM34" s="8"/>
      <c r="AN34" s="8"/>
    </row>
    <row r="35" spans="1:40">
      <c r="A35" s="495" t="s">
        <v>2148</v>
      </c>
      <c r="B35" s="449">
        <v>6.7000000000000004E-2</v>
      </c>
      <c r="C35" s="450">
        <v>4.9000000000000002E-2</v>
      </c>
      <c r="D35" s="450">
        <v>2.7E-2</v>
      </c>
      <c r="E35" s="12">
        <v>0</v>
      </c>
      <c r="F35" s="451">
        <v>1.7999999999999999E-2</v>
      </c>
      <c r="G35" s="447" t="s">
        <v>2122</v>
      </c>
      <c r="H35" s="15">
        <v>0</v>
      </c>
      <c r="I35" s="449">
        <v>1.2999999999999999E-2</v>
      </c>
      <c r="J35" s="12">
        <v>0</v>
      </c>
      <c r="K35" s="452">
        <v>0.107</v>
      </c>
      <c r="L35" s="447" t="s">
        <v>2122</v>
      </c>
      <c r="M35" s="453">
        <v>8.8999999999999996E-2</v>
      </c>
      <c r="N35" s="453">
        <v>7.0999999999999994E-2</v>
      </c>
      <c r="O35" s="453">
        <v>9.4E-2</v>
      </c>
      <c r="P35" s="453">
        <v>8.8999999999999996E-2</v>
      </c>
      <c r="Q35" s="447" t="s">
        <v>2122</v>
      </c>
      <c r="R35" s="447" t="s">
        <v>2122</v>
      </c>
      <c r="S35" s="453">
        <v>7.5999999999999998E-2</v>
      </c>
      <c r="T35" s="447" t="s">
        <v>2122</v>
      </c>
      <c r="U35" s="453">
        <v>6.699999999999999E-2</v>
      </c>
      <c r="V35" s="453">
        <v>7.5999999999999998E-2</v>
      </c>
      <c r="W35" s="447" t="s">
        <v>2122</v>
      </c>
      <c r="X35" s="453">
        <v>5.3999999999999999E-2</v>
      </c>
      <c r="Y35" s="453">
        <v>5.8000000000000003E-2</v>
      </c>
      <c r="Z35" s="447" t="s">
        <v>2122</v>
      </c>
      <c r="AA35" s="453">
        <v>4.9000000000000002E-2</v>
      </c>
      <c r="AB35" s="454">
        <v>3.5999999999999997E-2</v>
      </c>
      <c r="AC35" s="8"/>
      <c r="AD35" s="481" t="s">
        <v>2148</v>
      </c>
      <c r="AE35" s="33">
        <v>0.121</v>
      </c>
      <c r="AF35" s="447" t="s">
        <v>2187</v>
      </c>
      <c r="AG35" s="33">
        <v>0.14599999999999999</v>
      </c>
      <c r="AH35" s="479">
        <v>0.183</v>
      </c>
      <c r="AI35" s="8"/>
      <c r="AJ35" s="8"/>
      <c r="AK35" s="8"/>
      <c r="AM35" s="8"/>
      <c r="AN35" s="8"/>
    </row>
    <row r="36" spans="1:40">
      <c r="A36" s="495" t="s">
        <v>2149</v>
      </c>
      <c r="B36" s="449">
        <v>6.5000000000000002E-2</v>
      </c>
      <c r="C36" s="450">
        <v>4.7E-2</v>
      </c>
      <c r="D36" s="450">
        <v>2.6000000000000002E-2</v>
      </c>
      <c r="E36" s="12">
        <v>0</v>
      </c>
      <c r="F36" s="451">
        <v>1.7999999999999999E-2</v>
      </c>
      <c r="G36" s="447" t="s">
        <v>2122</v>
      </c>
      <c r="H36" s="15">
        <v>0</v>
      </c>
      <c r="I36" s="449">
        <v>1.2999999999999999E-2</v>
      </c>
      <c r="J36" s="12">
        <v>0</v>
      </c>
      <c r="K36" s="452">
        <v>0.105</v>
      </c>
      <c r="L36" s="447" t="s">
        <v>2122</v>
      </c>
      <c r="M36" s="453">
        <v>8.6999999999999994E-2</v>
      </c>
      <c r="N36" s="453">
        <v>6.8999999999999992E-2</v>
      </c>
      <c r="O36" s="453">
        <v>9.1999999999999998E-2</v>
      </c>
      <c r="P36" s="453">
        <v>8.6999999999999994E-2</v>
      </c>
      <c r="Q36" s="447" t="s">
        <v>2122</v>
      </c>
      <c r="R36" s="447" t="s">
        <v>2122</v>
      </c>
      <c r="S36" s="453">
        <v>7.3999999999999996E-2</v>
      </c>
      <c r="T36" s="447" t="s">
        <v>2122</v>
      </c>
      <c r="U36" s="453">
        <v>6.5999999999999989E-2</v>
      </c>
      <c r="V36" s="453">
        <v>7.3999999999999996E-2</v>
      </c>
      <c r="W36" s="447" t="s">
        <v>2122</v>
      </c>
      <c r="X36" s="453">
        <v>5.2999999999999999E-2</v>
      </c>
      <c r="Y36" s="453">
        <v>5.6000000000000001E-2</v>
      </c>
      <c r="Z36" s="447" t="s">
        <v>2122</v>
      </c>
      <c r="AA36" s="453">
        <v>4.8000000000000001E-2</v>
      </c>
      <c r="AB36" s="454">
        <v>3.5000000000000003E-2</v>
      </c>
      <c r="AC36" s="8"/>
      <c r="AD36" s="481" t="s">
        <v>2149</v>
      </c>
      <c r="AE36" s="33">
        <v>0.123</v>
      </c>
      <c r="AF36" s="447" t="s">
        <v>2187</v>
      </c>
      <c r="AG36" s="33">
        <v>0.14899999999999999</v>
      </c>
      <c r="AH36" s="479">
        <v>0.188</v>
      </c>
      <c r="AI36" s="8"/>
      <c r="AJ36" s="8"/>
      <c r="AK36" s="8"/>
      <c r="AM36" s="8"/>
      <c r="AN36" s="8"/>
    </row>
    <row r="37" spans="1:40" ht="13.8" thickBot="1">
      <c r="A37" s="496" t="s">
        <v>2150</v>
      </c>
      <c r="B37" s="471">
        <v>6.4000000000000001E-2</v>
      </c>
      <c r="C37" s="472">
        <v>4.7E-2</v>
      </c>
      <c r="D37" s="472">
        <v>2.6000000000000002E-2</v>
      </c>
      <c r="E37" s="16">
        <v>0</v>
      </c>
      <c r="F37" s="473">
        <v>1.7999999999999999E-2</v>
      </c>
      <c r="G37" s="474" t="s">
        <v>2122</v>
      </c>
      <c r="H37" s="17">
        <v>0</v>
      </c>
      <c r="I37" s="471">
        <v>1.2999999999999999E-2</v>
      </c>
      <c r="J37" s="16">
        <v>0</v>
      </c>
      <c r="K37" s="475">
        <v>0.104</v>
      </c>
      <c r="L37" s="474" t="s">
        <v>2122</v>
      </c>
      <c r="M37" s="476">
        <v>8.5999999999999993E-2</v>
      </c>
      <c r="N37" s="476">
        <v>6.8999999999999992E-2</v>
      </c>
      <c r="O37" s="476">
        <v>9.0999999999999998E-2</v>
      </c>
      <c r="P37" s="476">
        <v>8.6999999999999994E-2</v>
      </c>
      <c r="Q37" s="474" t="s">
        <v>2122</v>
      </c>
      <c r="R37" s="474" t="s">
        <v>2122</v>
      </c>
      <c r="S37" s="476">
        <v>7.3999999999999996E-2</v>
      </c>
      <c r="T37" s="474" t="s">
        <v>2122</v>
      </c>
      <c r="U37" s="476">
        <v>6.5999999999999989E-2</v>
      </c>
      <c r="V37" s="476">
        <v>7.2999999999999995E-2</v>
      </c>
      <c r="W37" s="474" t="s">
        <v>2122</v>
      </c>
      <c r="X37" s="476">
        <v>5.2999999999999999E-2</v>
      </c>
      <c r="Y37" s="476">
        <v>5.6000000000000001E-2</v>
      </c>
      <c r="Z37" s="474" t="s">
        <v>2122</v>
      </c>
      <c r="AA37" s="476">
        <v>4.8000000000000001E-2</v>
      </c>
      <c r="AB37" s="477">
        <v>3.5000000000000003E-2</v>
      </c>
      <c r="AC37" s="8"/>
      <c r="AD37" s="482" t="s">
        <v>2150</v>
      </c>
      <c r="AE37" s="483">
        <v>0.125</v>
      </c>
      <c r="AF37" s="474" t="s">
        <v>2187</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2117</v>
      </c>
      <c r="E2" s="488" t="s">
        <v>2118</v>
      </c>
      <c r="F2" s="488" t="s">
        <v>2119</v>
      </c>
      <c r="G2" s="488" t="s">
        <v>2120</v>
      </c>
      <c r="H2" s="488" t="s">
        <v>2121</v>
      </c>
      <c r="I2" s="488" t="s">
        <v>2123</v>
      </c>
      <c r="J2" s="488" t="s">
        <v>2124</v>
      </c>
      <c r="K2" s="488" t="s">
        <v>2125</v>
      </c>
      <c r="L2" s="488" t="s">
        <v>2126</v>
      </c>
      <c r="M2" s="488" t="s">
        <v>2127</v>
      </c>
      <c r="N2" s="488" t="s">
        <v>2128</v>
      </c>
      <c r="O2" s="488" t="s">
        <v>2129</v>
      </c>
      <c r="P2" s="488" t="s">
        <v>2130</v>
      </c>
      <c r="Q2" s="488" t="s">
        <v>2131</v>
      </c>
      <c r="R2" s="488" t="s">
        <v>2132</v>
      </c>
      <c r="S2" s="488" t="s">
        <v>2133</v>
      </c>
      <c r="T2" s="488" t="s">
        <v>2134</v>
      </c>
      <c r="U2" s="488" t="s">
        <v>2135</v>
      </c>
      <c r="V2" s="488" t="s">
        <v>2136</v>
      </c>
      <c r="W2" s="488" t="s">
        <v>2137</v>
      </c>
      <c r="X2" s="488" t="s">
        <v>2138</v>
      </c>
      <c r="Y2" s="488" t="s">
        <v>2139</v>
      </c>
      <c r="Z2" s="488" t="s">
        <v>2140</v>
      </c>
      <c r="AA2" s="488" t="s">
        <v>2141</v>
      </c>
      <c r="AB2" s="488" t="s">
        <v>2142</v>
      </c>
      <c r="AC2" s="488" t="s">
        <v>2143</v>
      </c>
      <c r="AD2" s="488" t="s">
        <v>2144</v>
      </c>
      <c r="AE2" s="489" t="s">
        <v>2145</v>
      </c>
      <c r="AF2" s="489" t="s">
        <v>2146</v>
      </c>
      <c r="AG2" s="489" t="s">
        <v>2147</v>
      </c>
      <c r="AH2" s="489" t="s">
        <v>2148</v>
      </c>
      <c r="AI2" s="489" t="s">
        <v>2149</v>
      </c>
      <c r="AJ2" s="489" t="s">
        <v>2150</v>
      </c>
      <c r="AL2" s="47" t="s">
        <v>2041</v>
      </c>
      <c r="AM2" s="47" t="s">
        <v>2040</v>
      </c>
      <c r="AN2" s="47" t="s">
        <v>2043</v>
      </c>
      <c r="AO2" s="488" t="s">
        <v>2117</v>
      </c>
      <c r="AP2" s="488" t="s">
        <v>2118</v>
      </c>
      <c r="AQ2" s="488" t="s">
        <v>2119</v>
      </c>
      <c r="AR2" s="488" t="s">
        <v>2120</v>
      </c>
      <c r="AS2" s="488" t="s">
        <v>2121</v>
      </c>
      <c r="AT2" s="488" t="s">
        <v>2123</v>
      </c>
      <c r="AU2" s="488" t="s">
        <v>2124</v>
      </c>
      <c r="AV2" s="488" t="s">
        <v>2125</v>
      </c>
      <c r="AW2" s="488" t="s">
        <v>2126</v>
      </c>
      <c r="AX2" s="488" t="s">
        <v>2127</v>
      </c>
      <c r="AY2" s="488" t="s">
        <v>2128</v>
      </c>
      <c r="AZ2" s="488" t="s">
        <v>2129</v>
      </c>
      <c r="BA2" s="488" t="s">
        <v>2130</v>
      </c>
      <c r="BB2" s="488" t="s">
        <v>2131</v>
      </c>
      <c r="BC2" s="488" t="s">
        <v>2132</v>
      </c>
      <c r="BD2" s="488" t="s">
        <v>2133</v>
      </c>
      <c r="BE2" s="488" t="s">
        <v>2134</v>
      </c>
      <c r="BF2" s="488" t="s">
        <v>2135</v>
      </c>
      <c r="BG2" s="488" t="s">
        <v>2136</v>
      </c>
      <c r="BH2" s="488" t="s">
        <v>2137</v>
      </c>
      <c r="BI2" s="488" t="s">
        <v>2138</v>
      </c>
      <c r="BJ2" s="488" t="s">
        <v>2139</v>
      </c>
      <c r="BK2" s="488" t="s">
        <v>2140</v>
      </c>
      <c r="BL2" s="488" t="s">
        <v>2141</v>
      </c>
      <c r="BM2" s="488" t="s">
        <v>2142</v>
      </c>
      <c r="BN2" s="488" t="s">
        <v>2143</v>
      </c>
      <c r="BO2" s="488" t="s">
        <v>2144</v>
      </c>
      <c r="BP2" s="489" t="s">
        <v>2145</v>
      </c>
      <c r="BQ2" s="489" t="s">
        <v>2146</v>
      </c>
      <c r="BR2" s="489" t="s">
        <v>2147</v>
      </c>
      <c r="BS2" s="489" t="s">
        <v>2148</v>
      </c>
      <c r="BT2" s="489" t="s">
        <v>2149</v>
      </c>
      <c r="BU2" s="489" t="s">
        <v>2150</v>
      </c>
    </row>
    <row r="3" spans="2:73" ht="24">
      <c r="B3" s="44">
        <v>1</v>
      </c>
      <c r="C3" s="38"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96</v>
      </c>
      <c r="D8" s="14">
        <v>5.5E-2</v>
      </c>
      <c r="E8" s="14">
        <v>5.5E-2</v>
      </c>
      <c r="F8" s="14">
        <v>5.5E-2</v>
      </c>
      <c r="G8" s="14">
        <v>5.5E-2</v>
      </c>
      <c r="H8" s="447" t="s">
        <v>2122</v>
      </c>
      <c r="I8" s="14">
        <v>1.2999999999999999E-2</v>
      </c>
      <c r="J8" s="447" t="s">
        <v>2122</v>
      </c>
      <c r="K8" s="447" t="s">
        <v>2122</v>
      </c>
      <c r="L8" s="14">
        <v>1.9E-2</v>
      </c>
      <c r="M8" s="14">
        <v>3.5999999999999997E-2</v>
      </c>
      <c r="N8" s="14">
        <v>3.5999999999999997E-2</v>
      </c>
      <c r="O8" s="14">
        <v>1.4999999999999999E-2</v>
      </c>
      <c r="P8" s="14">
        <v>1.4999999999999999E-2</v>
      </c>
      <c r="Q8" s="14">
        <v>1.4999999999999999E-2</v>
      </c>
      <c r="R8" s="14">
        <v>1.4999999999999999E-2</v>
      </c>
      <c r="S8" s="447" t="s">
        <v>2122</v>
      </c>
      <c r="T8" s="14">
        <v>1.4999999999999999E-2</v>
      </c>
      <c r="U8" s="14">
        <v>1.6E-2</v>
      </c>
      <c r="V8" s="14">
        <v>1.6E-2</v>
      </c>
      <c r="W8" s="14">
        <v>1.6E-2</v>
      </c>
      <c r="X8" s="14">
        <v>0.01</v>
      </c>
      <c r="Y8" s="14">
        <v>0.01</v>
      </c>
      <c r="Z8" s="14">
        <v>0.01</v>
      </c>
      <c r="AA8" s="447" t="s">
        <v>2122</v>
      </c>
      <c r="AB8" s="447" t="s">
        <v>2122</v>
      </c>
      <c r="AC8" s="450">
        <v>3.9E-2</v>
      </c>
      <c r="AD8" s="450">
        <v>3.9E-2</v>
      </c>
      <c r="AE8" s="447" t="s">
        <v>2122</v>
      </c>
      <c r="AF8" s="447" t="s">
        <v>2122</v>
      </c>
      <c r="AG8" s="447" t="s">
        <v>2122</v>
      </c>
      <c r="AH8" s="447" t="s">
        <v>2122</v>
      </c>
      <c r="AI8" s="447" t="s">
        <v>2122</v>
      </c>
      <c r="AJ8" s="447"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2117</v>
      </c>
      <c r="E2" s="488" t="s">
        <v>2118</v>
      </c>
      <c r="F2" s="488" t="s">
        <v>2119</v>
      </c>
      <c r="G2" s="488" t="s">
        <v>2120</v>
      </c>
      <c r="H2" s="488" t="s">
        <v>2121</v>
      </c>
      <c r="I2" s="488" t="s">
        <v>2123</v>
      </c>
      <c r="J2" s="488" t="s">
        <v>2124</v>
      </c>
      <c r="K2" s="488" t="s">
        <v>2125</v>
      </c>
      <c r="L2" s="488" t="s">
        <v>2126</v>
      </c>
      <c r="M2" s="488" t="s">
        <v>2127</v>
      </c>
      <c r="N2" s="488" t="s">
        <v>2128</v>
      </c>
      <c r="O2" s="488" t="s">
        <v>2129</v>
      </c>
      <c r="P2" s="488" t="s">
        <v>2130</v>
      </c>
      <c r="Q2" s="488" t="s">
        <v>2131</v>
      </c>
      <c r="R2" s="488" t="s">
        <v>2132</v>
      </c>
      <c r="S2" s="488" t="s">
        <v>2133</v>
      </c>
      <c r="T2" s="488" t="s">
        <v>2134</v>
      </c>
      <c r="U2" s="488" t="s">
        <v>2135</v>
      </c>
      <c r="V2" s="488" t="s">
        <v>2136</v>
      </c>
      <c r="W2" s="488" t="s">
        <v>2137</v>
      </c>
      <c r="X2" s="488" t="s">
        <v>2138</v>
      </c>
      <c r="Y2" s="488" t="s">
        <v>2139</v>
      </c>
      <c r="Z2" s="488" t="s">
        <v>2140</v>
      </c>
      <c r="AA2" s="488" t="s">
        <v>2141</v>
      </c>
      <c r="AB2" s="488" t="s">
        <v>2142</v>
      </c>
      <c r="AC2" s="488" t="s">
        <v>2143</v>
      </c>
      <c r="AD2" s="488" t="s">
        <v>2144</v>
      </c>
      <c r="AE2" s="489" t="s">
        <v>2145</v>
      </c>
      <c r="AF2" s="489" t="s">
        <v>2146</v>
      </c>
      <c r="AG2" s="489" t="s">
        <v>2147</v>
      </c>
      <c r="AH2" s="489" t="s">
        <v>2148</v>
      </c>
      <c r="AI2" s="489" t="s">
        <v>2149</v>
      </c>
      <c r="AJ2" s="489" t="s">
        <v>2150</v>
      </c>
      <c r="AL2" s="1166" t="s">
        <v>2039</v>
      </c>
      <c r="AM2" s="1166"/>
      <c r="AN2" s="488" t="s">
        <v>2117</v>
      </c>
      <c r="AO2" s="488" t="s">
        <v>2118</v>
      </c>
      <c r="AP2" s="488" t="s">
        <v>2119</v>
      </c>
      <c r="AQ2" s="488" t="s">
        <v>2120</v>
      </c>
      <c r="AR2" s="488" t="s">
        <v>2121</v>
      </c>
      <c r="AS2" s="488" t="s">
        <v>2123</v>
      </c>
      <c r="AT2" s="488" t="s">
        <v>2124</v>
      </c>
      <c r="AU2" s="488" t="s">
        <v>2125</v>
      </c>
      <c r="AV2" s="488" t="s">
        <v>2126</v>
      </c>
      <c r="AW2" s="488" t="s">
        <v>2127</v>
      </c>
      <c r="AX2" s="488" t="s">
        <v>2128</v>
      </c>
      <c r="AY2" s="488" t="s">
        <v>2129</v>
      </c>
      <c r="AZ2" s="488" t="s">
        <v>2130</v>
      </c>
      <c r="BA2" s="488" t="s">
        <v>2131</v>
      </c>
      <c r="BB2" s="488" t="s">
        <v>2132</v>
      </c>
      <c r="BC2" s="488" t="s">
        <v>2133</v>
      </c>
      <c r="BD2" s="488" t="s">
        <v>2134</v>
      </c>
      <c r="BE2" s="488" t="s">
        <v>2135</v>
      </c>
      <c r="BF2" s="488" t="s">
        <v>2136</v>
      </c>
      <c r="BG2" s="488" t="s">
        <v>2137</v>
      </c>
      <c r="BH2" s="488" t="s">
        <v>2138</v>
      </c>
      <c r="BI2" s="488" t="s">
        <v>2139</v>
      </c>
      <c r="BJ2" s="488" t="s">
        <v>2140</v>
      </c>
      <c r="BK2" s="488" t="s">
        <v>2141</v>
      </c>
      <c r="BL2" s="488" t="s">
        <v>2142</v>
      </c>
      <c r="BM2" s="488" t="s">
        <v>2143</v>
      </c>
      <c r="BN2" s="488" t="s">
        <v>2144</v>
      </c>
      <c r="BO2" s="489" t="s">
        <v>2145</v>
      </c>
      <c r="BP2" s="489" t="s">
        <v>2146</v>
      </c>
      <c r="BQ2" s="489" t="s">
        <v>2147</v>
      </c>
      <c r="BR2" s="489" t="s">
        <v>2148</v>
      </c>
      <c r="BS2" s="489" t="s">
        <v>2149</v>
      </c>
      <c r="BT2" s="489" t="s">
        <v>2150</v>
      </c>
      <c r="BU2" s="487"/>
      <c r="BW2" s="518" t="s">
        <v>2045</v>
      </c>
      <c r="BX2" s="518"/>
      <c r="BY2" s="488" t="s">
        <v>2117</v>
      </c>
      <c r="BZ2" s="488" t="s">
        <v>2118</v>
      </c>
      <c r="CA2" s="488" t="s">
        <v>2119</v>
      </c>
      <c r="CB2" s="488" t="s">
        <v>2120</v>
      </c>
      <c r="CC2" s="488" t="s">
        <v>2121</v>
      </c>
      <c r="CD2" s="488" t="s">
        <v>2123</v>
      </c>
      <c r="CE2" s="488" t="s">
        <v>2124</v>
      </c>
      <c r="CF2" s="488" t="s">
        <v>2125</v>
      </c>
      <c r="CG2" s="488" t="s">
        <v>2126</v>
      </c>
      <c r="CH2" s="488" t="s">
        <v>2127</v>
      </c>
      <c r="CI2" s="488" t="s">
        <v>2128</v>
      </c>
      <c r="CJ2" s="488" t="s">
        <v>2129</v>
      </c>
      <c r="CK2" s="488" t="s">
        <v>2130</v>
      </c>
      <c r="CL2" s="488" t="s">
        <v>2131</v>
      </c>
      <c r="CM2" s="488" t="s">
        <v>2132</v>
      </c>
      <c r="CN2" s="488" t="s">
        <v>2133</v>
      </c>
      <c r="CO2" s="488" t="s">
        <v>2134</v>
      </c>
      <c r="CP2" s="488" t="s">
        <v>2135</v>
      </c>
      <c r="CQ2" s="488" t="s">
        <v>2136</v>
      </c>
      <c r="CR2" s="488" t="s">
        <v>2137</v>
      </c>
      <c r="CS2" s="488" t="s">
        <v>2138</v>
      </c>
      <c r="CT2" s="488" t="s">
        <v>2139</v>
      </c>
      <c r="CU2" s="488" t="s">
        <v>2140</v>
      </c>
      <c r="CV2" s="488" t="s">
        <v>2141</v>
      </c>
      <c r="CW2" s="488" t="s">
        <v>2142</v>
      </c>
      <c r="CX2" s="488" t="s">
        <v>2143</v>
      </c>
      <c r="CY2" s="488" t="s">
        <v>2144</v>
      </c>
      <c r="CZ2" s="489" t="s">
        <v>2145</v>
      </c>
      <c r="DA2" s="489" t="s">
        <v>2146</v>
      </c>
      <c r="DB2" s="489" t="s">
        <v>2147</v>
      </c>
      <c r="DC2" s="489" t="s">
        <v>2148</v>
      </c>
      <c r="DD2" s="489" t="s">
        <v>2149</v>
      </c>
      <c r="DE2" s="489" t="s">
        <v>2150</v>
      </c>
      <c r="DF2" s="487"/>
      <c r="DG2" s="487"/>
      <c r="DH2" s="487"/>
      <c r="DI2" s="487"/>
      <c r="DJ2" s="487"/>
      <c r="DK2" s="487"/>
      <c r="DM2" s="43" t="s">
        <v>2041</v>
      </c>
      <c r="DN2" s="43" t="s">
        <v>2046</v>
      </c>
      <c r="DO2" s="43" t="s">
        <v>2047</v>
      </c>
      <c r="DP2" s="488" t="s">
        <v>2117</v>
      </c>
      <c r="DQ2" s="488" t="s">
        <v>2118</v>
      </c>
      <c r="DR2" s="488" t="s">
        <v>2119</v>
      </c>
      <c r="DS2" s="488" t="s">
        <v>2120</v>
      </c>
      <c r="DT2" s="488" t="s">
        <v>2121</v>
      </c>
      <c r="DU2" s="488" t="s">
        <v>2123</v>
      </c>
      <c r="DV2" s="488" t="s">
        <v>2124</v>
      </c>
      <c r="DW2" s="488" t="s">
        <v>2125</v>
      </c>
      <c r="DX2" s="488" t="s">
        <v>2126</v>
      </c>
      <c r="DY2" s="488" t="s">
        <v>2127</v>
      </c>
      <c r="DZ2" s="488" t="s">
        <v>2128</v>
      </c>
      <c r="EA2" s="488" t="s">
        <v>2129</v>
      </c>
      <c r="EB2" s="488" t="s">
        <v>2130</v>
      </c>
      <c r="EC2" s="488" t="s">
        <v>2131</v>
      </c>
      <c r="ED2" s="488" t="s">
        <v>2132</v>
      </c>
      <c r="EE2" s="488" t="s">
        <v>2133</v>
      </c>
      <c r="EF2" s="488" t="s">
        <v>2134</v>
      </c>
      <c r="EG2" s="488" t="s">
        <v>2135</v>
      </c>
      <c r="EH2" s="488" t="s">
        <v>2136</v>
      </c>
      <c r="EI2" s="488" t="s">
        <v>2137</v>
      </c>
      <c r="EJ2" s="488" t="s">
        <v>2138</v>
      </c>
      <c r="EK2" s="488" t="s">
        <v>2139</v>
      </c>
      <c r="EL2" s="488" t="s">
        <v>2140</v>
      </c>
      <c r="EM2" s="488" t="s">
        <v>2141</v>
      </c>
      <c r="EN2" s="488" t="s">
        <v>2142</v>
      </c>
      <c r="EO2" s="488" t="s">
        <v>2143</v>
      </c>
      <c r="EP2" s="488" t="s">
        <v>2144</v>
      </c>
      <c r="EQ2" s="489" t="s">
        <v>2145</v>
      </c>
      <c r="ER2" s="489" t="s">
        <v>2146</v>
      </c>
      <c r="ES2" s="489" t="s">
        <v>2147</v>
      </c>
      <c r="ET2" s="489" t="s">
        <v>2148</v>
      </c>
      <c r="EU2" s="489" t="s">
        <v>2149</v>
      </c>
      <c r="EV2" s="489" t="s">
        <v>2150</v>
      </c>
      <c r="EY2" s="38" t="s">
        <v>2047</v>
      </c>
      <c r="EZ2" s="488" t="s">
        <v>2117</v>
      </c>
      <c r="FA2" s="488" t="s">
        <v>2118</v>
      </c>
      <c r="FB2" s="488" t="s">
        <v>2119</v>
      </c>
      <c r="FC2" s="488" t="s">
        <v>2120</v>
      </c>
      <c r="FD2" s="488" t="s">
        <v>2121</v>
      </c>
      <c r="FE2" s="488" t="s">
        <v>2123</v>
      </c>
      <c r="FF2" s="488" t="s">
        <v>2124</v>
      </c>
      <c r="FG2" s="488" t="s">
        <v>2125</v>
      </c>
      <c r="FH2" s="488" t="s">
        <v>2126</v>
      </c>
      <c r="FI2" s="488" t="s">
        <v>2127</v>
      </c>
      <c r="FJ2" s="488" t="s">
        <v>2128</v>
      </c>
      <c r="FK2" s="488" t="s">
        <v>2129</v>
      </c>
      <c r="FL2" s="488" t="s">
        <v>2130</v>
      </c>
      <c r="FM2" s="488" t="s">
        <v>2131</v>
      </c>
      <c r="FN2" s="488" t="s">
        <v>2132</v>
      </c>
      <c r="FO2" s="488" t="s">
        <v>2133</v>
      </c>
      <c r="FP2" s="488" t="s">
        <v>2134</v>
      </c>
      <c r="FQ2" s="488" t="s">
        <v>2135</v>
      </c>
      <c r="FR2" s="488" t="s">
        <v>2136</v>
      </c>
      <c r="FS2" s="488" t="s">
        <v>2137</v>
      </c>
      <c r="FT2" s="488" t="s">
        <v>2138</v>
      </c>
      <c r="FU2" s="488" t="s">
        <v>2139</v>
      </c>
      <c r="FV2" s="488" t="s">
        <v>2140</v>
      </c>
      <c r="FW2" s="488" t="s">
        <v>2141</v>
      </c>
      <c r="FX2" s="488" t="s">
        <v>2142</v>
      </c>
      <c r="FY2" s="488" t="s">
        <v>2143</v>
      </c>
      <c r="FZ2" s="488" t="s">
        <v>2144</v>
      </c>
      <c r="GA2" s="489" t="s">
        <v>2192</v>
      </c>
      <c r="GB2" s="489" t="s">
        <v>2146</v>
      </c>
      <c r="GC2" s="489" t="s">
        <v>2147</v>
      </c>
      <c r="GD2" s="489" t="s">
        <v>2148</v>
      </c>
      <c r="GE2" s="489" t="s">
        <v>2149</v>
      </c>
      <c r="GF2" s="489" t="s">
        <v>2150</v>
      </c>
    </row>
    <row r="3" spans="2:188">
      <c r="B3" s="44">
        <v>1</v>
      </c>
      <c r="C3" s="38"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100</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101</v>
      </c>
      <c r="BY4" s="42">
        <v>0.40200000000000002</v>
      </c>
      <c r="BZ4" s="42">
        <v>0.32800000000000001</v>
      </c>
      <c r="CA4" s="42">
        <v>0.40200000000000002</v>
      </c>
      <c r="CB4" s="42">
        <v>0.36699999999999999</v>
      </c>
      <c r="CC4" s="447" t="s">
        <v>2122</v>
      </c>
      <c r="CD4" s="42">
        <v>7.9999999999999988E-2</v>
      </c>
      <c r="CE4" s="447" t="s">
        <v>2122</v>
      </c>
      <c r="CF4" s="447" t="s">
        <v>2122</v>
      </c>
      <c r="CG4" s="42">
        <v>0.13500000000000001</v>
      </c>
      <c r="CH4" s="42">
        <v>0.13400000000000001</v>
      </c>
      <c r="CI4" s="42">
        <v>0.13400000000000001</v>
      </c>
      <c r="CJ4" s="42">
        <v>0.10099999999999999</v>
      </c>
      <c r="CK4" s="42">
        <v>0.10099999999999999</v>
      </c>
      <c r="CL4" s="42">
        <v>9.4E-2</v>
      </c>
      <c r="CM4" s="42">
        <v>9.0999999999999998E-2</v>
      </c>
      <c r="CN4" s="447" t="s">
        <v>2122</v>
      </c>
      <c r="CO4" s="42">
        <v>0.10099999999999999</v>
      </c>
      <c r="CP4" s="42">
        <v>0.14400000000000002</v>
      </c>
      <c r="CQ4" s="42">
        <v>0.14400000000000002</v>
      </c>
      <c r="CR4" s="42">
        <v>0.20799999999999996</v>
      </c>
      <c r="CS4" s="42">
        <v>0.128</v>
      </c>
      <c r="CT4" s="42">
        <v>0.17299999999999999</v>
      </c>
      <c r="CU4" s="42">
        <v>0.13100000000000001</v>
      </c>
      <c r="CV4" s="447" t="s">
        <v>2122</v>
      </c>
      <c r="CW4" s="447" t="s">
        <v>2122</v>
      </c>
      <c r="CX4" s="453">
        <v>0.20700000000000002</v>
      </c>
      <c r="CY4" s="453">
        <v>0.187</v>
      </c>
      <c r="CZ4" s="447" t="s">
        <v>2122</v>
      </c>
      <c r="DA4" s="447" t="s">
        <v>2122</v>
      </c>
      <c r="DB4" s="447" t="s">
        <v>2122</v>
      </c>
      <c r="DC4" s="447" t="s">
        <v>2122</v>
      </c>
      <c r="DD4" s="447" t="s">
        <v>2122</v>
      </c>
      <c r="DE4" s="447" t="s">
        <v>2122</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7" t="s">
        <v>2122</v>
      </c>
      <c r="FE4" s="45">
        <f t="shared" si="12"/>
        <v>0.13749999999999998</v>
      </c>
      <c r="FF4" s="447" t="s">
        <v>2122</v>
      </c>
      <c r="FG4" s="447"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2122</v>
      </c>
      <c r="FX4" s="447" t="s">
        <v>2122</v>
      </c>
      <c r="FY4" s="45">
        <f t="shared" si="7"/>
        <v>0.13043478260869562</v>
      </c>
      <c r="FZ4" s="45">
        <f t="shared" si="7"/>
        <v>0.14438502673796788</v>
      </c>
      <c r="GA4" s="447" t="s">
        <v>2122</v>
      </c>
      <c r="GB4" s="447" t="s">
        <v>2122</v>
      </c>
      <c r="GC4" s="447" t="s">
        <v>2122</v>
      </c>
      <c r="GD4" s="447" t="s">
        <v>2122</v>
      </c>
      <c r="GE4" s="447" t="s">
        <v>2122</v>
      </c>
      <c r="GF4" s="447" t="s">
        <v>2122</v>
      </c>
    </row>
    <row r="5" spans="2:188">
      <c r="B5" s="44">
        <v>3</v>
      </c>
      <c r="C5" s="38"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102</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103</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104</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2122</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96</v>
      </c>
      <c r="D8" s="14">
        <v>5.5E-2</v>
      </c>
      <c r="E8" s="14">
        <v>5.5E-2</v>
      </c>
      <c r="F8" s="14">
        <v>5.5E-2</v>
      </c>
      <c r="G8" s="14">
        <v>5.5E-2</v>
      </c>
      <c r="H8" s="447" t="s">
        <v>2122</v>
      </c>
      <c r="I8" s="14">
        <v>1.2999999999999999E-2</v>
      </c>
      <c r="J8" s="447" t="s">
        <v>2122</v>
      </c>
      <c r="K8" s="447" t="s">
        <v>2122</v>
      </c>
      <c r="L8" s="14">
        <v>1.9E-2</v>
      </c>
      <c r="M8" s="14">
        <v>3.5999999999999997E-2</v>
      </c>
      <c r="N8" s="14">
        <v>3.5999999999999997E-2</v>
      </c>
      <c r="O8" s="14">
        <v>1.4999999999999999E-2</v>
      </c>
      <c r="P8" s="14">
        <v>1.4999999999999999E-2</v>
      </c>
      <c r="Q8" s="14">
        <v>1.4999999999999999E-2</v>
      </c>
      <c r="R8" s="14">
        <v>1.4999999999999999E-2</v>
      </c>
      <c r="S8" s="447" t="s">
        <v>2122</v>
      </c>
      <c r="T8" s="14">
        <v>1.4999999999999999E-2</v>
      </c>
      <c r="U8" s="14">
        <v>1.6E-2</v>
      </c>
      <c r="V8" s="14">
        <v>1.6E-2</v>
      </c>
      <c r="W8" s="14">
        <v>1.6E-2</v>
      </c>
      <c r="X8" s="14">
        <v>0.01</v>
      </c>
      <c r="Y8" s="14">
        <v>0.01</v>
      </c>
      <c r="Z8" s="14">
        <v>0.01</v>
      </c>
      <c r="AA8" s="447" t="s">
        <v>2122</v>
      </c>
      <c r="AB8" s="447" t="s">
        <v>2122</v>
      </c>
      <c r="AC8" s="490">
        <v>3.9E-2</v>
      </c>
      <c r="AD8" s="490">
        <v>3.9E-2</v>
      </c>
      <c r="AE8" s="447" t="s">
        <v>2122</v>
      </c>
      <c r="AF8" s="447" t="s">
        <v>2122</v>
      </c>
      <c r="AG8" s="447" t="s">
        <v>2122</v>
      </c>
      <c r="AH8" s="447" t="s">
        <v>2122</v>
      </c>
      <c r="AI8" s="447" t="s">
        <v>2122</v>
      </c>
      <c r="AJ8" s="447"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105</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7" t="s">
        <v>2122</v>
      </c>
      <c r="FE8" s="45">
        <f t="shared" si="23"/>
        <v>0.27499999999999997</v>
      </c>
      <c r="FF8" s="447" t="s">
        <v>2122</v>
      </c>
      <c r="FG8" s="447"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2122</v>
      </c>
      <c r="FX8" s="447" t="s">
        <v>2122</v>
      </c>
      <c r="FY8" s="45">
        <f t="shared" si="23"/>
        <v>0.3140096618357488</v>
      </c>
      <c r="FZ8" s="45">
        <f t="shared" si="23"/>
        <v>0.34759358288770054</v>
      </c>
      <c r="GA8" s="447" t="s">
        <v>2122</v>
      </c>
      <c r="GB8" s="447" t="s">
        <v>2122</v>
      </c>
      <c r="GC8" s="447" t="s">
        <v>2122</v>
      </c>
      <c r="GD8" s="447" t="s">
        <v>2122</v>
      </c>
      <c r="GE8" s="447" t="s">
        <v>2122</v>
      </c>
      <c r="GF8" s="447" t="s">
        <v>2122</v>
      </c>
    </row>
    <row r="9" spans="2:188">
      <c r="B9" s="44">
        <v>7</v>
      </c>
      <c r="C9" s="38"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106</v>
      </c>
      <c r="BY9" s="42">
        <v>0.35700000000000004</v>
      </c>
      <c r="BZ9" s="42">
        <v>0.28300000000000003</v>
      </c>
      <c r="CA9" s="42">
        <v>0.35700000000000004</v>
      </c>
      <c r="CB9" s="42">
        <v>0.32200000000000001</v>
      </c>
      <c r="CC9" s="447" t="s">
        <v>2122</v>
      </c>
      <c r="CD9" s="42">
        <v>6.8999999999999992E-2</v>
      </c>
      <c r="CE9" s="447" t="s">
        <v>2122</v>
      </c>
      <c r="CF9" s="447" t="s">
        <v>2122</v>
      </c>
      <c r="CG9" s="42">
        <v>0.10700000000000001</v>
      </c>
      <c r="CH9" s="42">
        <v>0.11600000000000001</v>
      </c>
      <c r="CI9" s="42">
        <v>0.11600000000000001</v>
      </c>
      <c r="CJ9" s="447" t="s">
        <v>2122</v>
      </c>
      <c r="CK9" s="42">
        <v>8.7999999999999995E-2</v>
      </c>
      <c r="CL9" s="42">
        <v>8.1000000000000003E-2</v>
      </c>
      <c r="CM9" s="42">
        <v>7.8E-2</v>
      </c>
      <c r="CN9" s="447" t="s">
        <v>2122</v>
      </c>
      <c r="CO9" s="42">
        <v>8.7999999999999995E-2</v>
      </c>
      <c r="CP9" s="42">
        <v>0.11799999999999999</v>
      </c>
      <c r="CQ9" s="42">
        <v>0.11799999999999999</v>
      </c>
      <c r="CR9" s="42">
        <v>0.182</v>
      </c>
      <c r="CS9" s="42">
        <v>0.108</v>
      </c>
      <c r="CT9" s="42">
        <v>0.15300000000000002</v>
      </c>
      <c r="CU9" s="42">
        <v>0.111</v>
      </c>
      <c r="CV9" s="447" t="s">
        <v>2122</v>
      </c>
      <c r="CW9" s="447" t="s">
        <v>2122</v>
      </c>
      <c r="CX9" s="453">
        <v>0.16900000000000001</v>
      </c>
      <c r="CY9" s="453">
        <v>0.14899999999999999</v>
      </c>
      <c r="CZ9" s="447" t="s">
        <v>2122</v>
      </c>
      <c r="DA9" s="447" t="s">
        <v>2122</v>
      </c>
      <c r="DB9" s="447" t="s">
        <v>2122</v>
      </c>
      <c r="DC9" s="447" t="s">
        <v>2122</v>
      </c>
      <c r="DD9" s="447" t="s">
        <v>2122</v>
      </c>
      <c r="DE9" s="447" t="s">
        <v>2122</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107</v>
      </c>
      <c r="BY10" s="42">
        <v>0.32800000000000001</v>
      </c>
      <c r="BZ10" s="42">
        <v>0.27400000000000002</v>
      </c>
      <c r="CA10" s="42">
        <v>0.32800000000000001</v>
      </c>
      <c r="CB10" s="42">
        <v>0.30299999999999999</v>
      </c>
      <c r="CC10" s="447" t="s">
        <v>2122</v>
      </c>
      <c r="CD10" s="42">
        <v>6.7999999999999991E-2</v>
      </c>
      <c r="CE10" s="447" t="s">
        <v>2122</v>
      </c>
      <c r="CF10" s="447" t="s">
        <v>2122</v>
      </c>
      <c r="CG10" s="42">
        <v>0.11799999999999999</v>
      </c>
      <c r="CH10" s="42">
        <v>0.11599999999999999</v>
      </c>
      <c r="CI10" s="42">
        <v>0.11599999999999999</v>
      </c>
      <c r="CJ10" s="447" t="s">
        <v>2122</v>
      </c>
      <c r="CK10" s="42">
        <v>8.3999999999999991E-2</v>
      </c>
      <c r="CL10" s="42">
        <v>7.8E-2</v>
      </c>
      <c r="CM10" s="42">
        <v>7.6999999999999999E-2</v>
      </c>
      <c r="CN10" s="447" t="s">
        <v>2122</v>
      </c>
      <c r="CO10" s="42">
        <v>8.3999999999999991E-2</v>
      </c>
      <c r="CP10" s="42">
        <v>0.121</v>
      </c>
      <c r="CQ10" s="42">
        <v>0.121</v>
      </c>
      <c r="CR10" s="42">
        <v>0.16799999999999998</v>
      </c>
      <c r="CS10" s="42">
        <v>0.106</v>
      </c>
      <c r="CT10" s="42">
        <v>0.13900000000000001</v>
      </c>
      <c r="CU10" s="42">
        <v>0.108</v>
      </c>
      <c r="CV10" s="447" t="s">
        <v>2122</v>
      </c>
      <c r="CW10" s="447" t="s">
        <v>2122</v>
      </c>
      <c r="CX10" s="453">
        <v>0.18</v>
      </c>
      <c r="CY10" s="453">
        <v>0.16600000000000001</v>
      </c>
      <c r="CZ10" s="447" t="s">
        <v>2122</v>
      </c>
      <c r="DA10" s="447" t="s">
        <v>2122</v>
      </c>
      <c r="DB10" s="447" t="s">
        <v>2122</v>
      </c>
      <c r="DC10" s="447" t="s">
        <v>2122</v>
      </c>
      <c r="DD10" s="447" t="s">
        <v>2122</v>
      </c>
      <c r="DE10" s="447" t="s">
        <v>2122</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108</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109</v>
      </c>
      <c r="BY12" s="42">
        <v>0.28300000000000003</v>
      </c>
      <c r="BZ12" s="42">
        <v>0.22899999999999998</v>
      </c>
      <c r="CA12" s="42">
        <v>0.28300000000000003</v>
      </c>
      <c r="CB12" s="42">
        <v>0.25800000000000001</v>
      </c>
      <c r="CC12" s="447" t="s">
        <v>2122</v>
      </c>
      <c r="CD12" s="42">
        <v>5.6999999999999995E-2</v>
      </c>
      <c r="CE12" s="447" t="s">
        <v>2122</v>
      </c>
      <c r="CF12" s="447" t="s">
        <v>2122</v>
      </c>
      <c r="CG12" s="42">
        <v>0.09</v>
      </c>
      <c r="CH12" s="42">
        <v>9.799999999999999E-2</v>
      </c>
      <c r="CI12" s="42">
        <v>9.799999999999999E-2</v>
      </c>
      <c r="CJ12" s="447" t="s">
        <v>2122</v>
      </c>
      <c r="CK12" s="42">
        <v>7.0999999999999994E-2</v>
      </c>
      <c r="CL12" s="42">
        <v>6.5000000000000002E-2</v>
      </c>
      <c r="CM12" s="42">
        <v>6.4000000000000001E-2</v>
      </c>
      <c r="CN12" s="447" t="s">
        <v>2122</v>
      </c>
      <c r="CO12" s="42">
        <v>7.0999999999999994E-2</v>
      </c>
      <c r="CP12" s="42">
        <v>9.5000000000000001E-2</v>
      </c>
      <c r="CQ12" s="42">
        <v>9.5000000000000001E-2</v>
      </c>
      <c r="CR12" s="42">
        <v>0.14200000000000002</v>
      </c>
      <c r="CS12" s="42">
        <v>8.5999999999999993E-2</v>
      </c>
      <c r="CT12" s="42">
        <v>0.11899999999999999</v>
      </c>
      <c r="CU12" s="42">
        <v>8.7999999999999995E-2</v>
      </c>
      <c r="CV12" s="447" t="s">
        <v>2122</v>
      </c>
      <c r="CW12" s="447" t="s">
        <v>2122</v>
      </c>
      <c r="CX12" s="453">
        <v>0.14199999999999999</v>
      </c>
      <c r="CY12" s="453">
        <v>0.128</v>
      </c>
      <c r="CZ12" s="447" t="s">
        <v>2122</v>
      </c>
      <c r="DA12" s="447" t="s">
        <v>2122</v>
      </c>
      <c r="DB12" s="447" t="s">
        <v>2122</v>
      </c>
      <c r="DC12" s="447" t="s">
        <v>2122</v>
      </c>
      <c r="DD12" s="447" t="s">
        <v>2122</v>
      </c>
      <c r="DE12" s="447" t="s">
        <v>2122</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7" t="s">
        <v>2122</v>
      </c>
      <c r="FE12" s="45">
        <f t="shared" si="40"/>
        <v>0.16049382716049382</v>
      </c>
      <c r="FF12" s="447" t="s">
        <v>2122</v>
      </c>
      <c r="FG12" s="447"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2122</v>
      </c>
      <c r="FX12" s="447" t="s">
        <v>2122</v>
      </c>
      <c r="FY12" s="45">
        <f t="shared" si="40"/>
        <v>0.16587677725118483</v>
      </c>
      <c r="FZ12" s="45">
        <f t="shared" si="40"/>
        <v>0.18324607329842935</v>
      </c>
      <c r="GA12" s="447" t="s">
        <v>2122</v>
      </c>
      <c r="GB12" s="447" t="s">
        <v>2122</v>
      </c>
      <c r="GC12" s="447" t="s">
        <v>2122</v>
      </c>
      <c r="GD12" s="447" t="s">
        <v>2122</v>
      </c>
      <c r="GE12" s="447" t="s">
        <v>2122</v>
      </c>
      <c r="GF12" s="447"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110</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7" t="s">
        <v>2122</v>
      </c>
      <c r="FE13" s="45">
        <f t="shared" si="40"/>
        <v>0.15</v>
      </c>
      <c r="FF13" s="447" t="s">
        <v>2122</v>
      </c>
      <c r="FG13" s="447"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2122</v>
      </c>
      <c r="FX13" s="447" t="s">
        <v>2122</v>
      </c>
      <c r="FY13" s="45">
        <f t="shared" si="40"/>
        <v>0.14975845410628019</v>
      </c>
      <c r="FZ13" s="45">
        <f t="shared" si="40"/>
        <v>0.16577540106951871</v>
      </c>
      <c r="GA13" s="447" t="s">
        <v>2122</v>
      </c>
      <c r="GB13" s="447" t="s">
        <v>2122</v>
      </c>
      <c r="GC13" s="447" t="s">
        <v>2122</v>
      </c>
      <c r="GD13" s="447" t="s">
        <v>2122</v>
      </c>
      <c r="GE13" s="447" t="s">
        <v>2122</v>
      </c>
      <c r="GF13" s="447"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111</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7" t="s">
        <v>2122</v>
      </c>
      <c r="FE14" s="45">
        <f t="shared" si="40"/>
        <v>-1.4925373134328374E-2</v>
      </c>
      <c r="FF14" s="447" t="s">
        <v>2122</v>
      </c>
      <c r="FG14" s="447"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2122</v>
      </c>
      <c r="FX14" s="447" t="s">
        <v>2122</v>
      </c>
      <c r="FY14" s="45">
        <f t="shared" si="40"/>
        <v>-4.7619047619047658E-2</v>
      </c>
      <c r="FZ14" s="45">
        <f t="shared" si="40"/>
        <v>-5.4054054054054106E-2</v>
      </c>
      <c r="GA14" s="447" t="s">
        <v>2122</v>
      </c>
      <c r="GB14" s="447" t="s">
        <v>2122</v>
      </c>
      <c r="GC14" s="447" t="s">
        <v>2122</v>
      </c>
      <c r="GD14" s="447" t="s">
        <v>2122</v>
      </c>
      <c r="GE14" s="447" t="s">
        <v>2122</v>
      </c>
      <c r="GF14" s="447"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112</v>
      </c>
      <c r="BY15" s="42">
        <v>0.23900000000000002</v>
      </c>
      <c r="BZ15" s="42">
        <v>0.20899999999999999</v>
      </c>
      <c r="CA15" s="42">
        <v>0.23900000000000002</v>
      </c>
      <c r="CB15" s="42">
        <v>0.22500000000000001</v>
      </c>
      <c r="CC15" s="447" t="s">
        <v>2122</v>
      </c>
      <c r="CD15" s="42">
        <v>5.3999999999999992E-2</v>
      </c>
      <c r="CE15" s="447" t="s">
        <v>2122</v>
      </c>
      <c r="CF15" s="447" t="s">
        <v>2122</v>
      </c>
      <c r="CG15" s="42">
        <v>9.7000000000000003E-2</v>
      </c>
      <c r="CH15" s="42">
        <v>9.4E-2</v>
      </c>
      <c r="CI15" s="42">
        <v>9.4E-2</v>
      </c>
      <c r="CJ15" s="447" t="s">
        <v>2122</v>
      </c>
      <c r="CK15" s="42">
        <v>6.2999999999999987E-2</v>
      </c>
      <c r="CL15" s="42">
        <v>0.06</v>
      </c>
      <c r="CM15" s="42">
        <v>5.8999999999999997E-2</v>
      </c>
      <c r="CN15" s="447" t="s">
        <v>2122</v>
      </c>
      <c r="CO15" s="42">
        <v>6.2999999999999987E-2</v>
      </c>
      <c r="CP15" s="42">
        <v>9.2999999999999999E-2</v>
      </c>
      <c r="CQ15" s="42">
        <v>9.2999999999999999E-2</v>
      </c>
      <c r="CR15" s="42">
        <v>0.11899999999999999</v>
      </c>
      <c r="CS15" s="42">
        <v>0.08</v>
      </c>
      <c r="CT15" s="42">
        <v>9.8000000000000004E-2</v>
      </c>
      <c r="CU15" s="42">
        <v>8.1000000000000003E-2</v>
      </c>
      <c r="CV15" s="447" t="s">
        <v>2122</v>
      </c>
      <c r="CW15" s="447" t="s">
        <v>2122</v>
      </c>
      <c r="CX15" s="453">
        <v>0.14799999999999999</v>
      </c>
      <c r="CY15" s="453">
        <v>0.14000000000000001</v>
      </c>
      <c r="CZ15" s="447" t="s">
        <v>2122</v>
      </c>
      <c r="DA15" s="447" t="s">
        <v>2122</v>
      </c>
      <c r="DB15" s="447" t="s">
        <v>2122</v>
      </c>
      <c r="DC15" s="447" t="s">
        <v>2122</v>
      </c>
      <c r="DD15" s="447" t="s">
        <v>2122</v>
      </c>
      <c r="DE15" s="447" t="s">
        <v>2122</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7" t="s">
        <v>2122</v>
      </c>
      <c r="FE15" s="45">
        <f t="shared" si="40"/>
        <v>-0.23636363636363636</v>
      </c>
      <c r="FF15" s="447" t="s">
        <v>2122</v>
      </c>
      <c r="FG15" s="447"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2122</v>
      </c>
      <c r="FX15" s="447" t="s">
        <v>2122</v>
      </c>
      <c r="FY15" s="45">
        <f t="shared" si="40"/>
        <v>-0.24822695035461018</v>
      </c>
      <c r="FZ15" s="45">
        <f t="shared" si="40"/>
        <v>-0.22834645669291337</v>
      </c>
      <c r="GA15" s="447" t="s">
        <v>2122</v>
      </c>
      <c r="GB15" s="447" t="s">
        <v>2122</v>
      </c>
      <c r="GC15" s="447" t="s">
        <v>2122</v>
      </c>
      <c r="GD15" s="447" t="s">
        <v>2122</v>
      </c>
      <c r="GE15" s="447" t="s">
        <v>2122</v>
      </c>
      <c r="GF15" s="447"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113</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7" t="s">
        <v>2122</v>
      </c>
      <c r="FE16" s="45">
        <f t="shared" si="54"/>
        <v>0.29629629629629628</v>
      </c>
      <c r="FF16" s="447" t="s">
        <v>2122</v>
      </c>
      <c r="FG16" s="447"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2122</v>
      </c>
      <c r="FX16" s="447" t="s">
        <v>2122</v>
      </c>
      <c r="FY16" s="45">
        <f t="shared" si="54"/>
        <v>0.34597156398104267</v>
      </c>
      <c r="FZ16" s="45">
        <f t="shared" si="54"/>
        <v>0.38219895287958122</v>
      </c>
      <c r="GA16" s="447" t="s">
        <v>2122</v>
      </c>
      <c r="GB16" s="447" t="s">
        <v>2122</v>
      </c>
      <c r="GC16" s="447" t="s">
        <v>2122</v>
      </c>
      <c r="GD16" s="447" t="s">
        <v>2122</v>
      </c>
      <c r="GE16" s="447" t="s">
        <v>2122</v>
      </c>
      <c r="GF16" s="447"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114</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7" t="s">
        <v>2122</v>
      </c>
      <c r="FE17" s="45">
        <f t="shared" si="54"/>
        <v>0.28749999999999998</v>
      </c>
      <c r="FF17" s="447" t="s">
        <v>2122</v>
      </c>
      <c r="FG17" s="447"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2122</v>
      </c>
      <c r="FX17" s="447" t="s">
        <v>2122</v>
      </c>
      <c r="FY17" s="45">
        <f t="shared" si="54"/>
        <v>0.33333333333333331</v>
      </c>
      <c r="FZ17" s="45">
        <f t="shared" si="54"/>
        <v>0.36898395721925137</v>
      </c>
      <c r="GA17" s="447" t="s">
        <v>2122</v>
      </c>
      <c r="GB17" s="447" t="s">
        <v>2122</v>
      </c>
      <c r="GC17" s="447" t="s">
        <v>2122</v>
      </c>
      <c r="GD17" s="447" t="s">
        <v>2122</v>
      </c>
      <c r="GE17" s="447" t="s">
        <v>2122</v>
      </c>
      <c r="GF17" s="447"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115</v>
      </c>
      <c r="BY18" s="42">
        <v>0.19400000000000001</v>
      </c>
      <c r="BZ18" s="42">
        <v>0.16400000000000001</v>
      </c>
      <c r="CA18" s="42">
        <v>0.19400000000000001</v>
      </c>
      <c r="CB18" s="42">
        <v>0.18</v>
      </c>
      <c r="CC18" s="447" t="s">
        <v>2122</v>
      </c>
      <c r="CD18" s="42">
        <v>4.2999999999999997E-2</v>
      </c>
      <c r="CE18" s="447" t="s">
        <v>2122</v>
      </c>
      <c r="CF18" s="447" t="s">
        <v>2122</v>
      </c>
      <c r="CG18" s="42">
        <v>6.9000000000000006E-2</v>
      </c>
      <c r="CH18" s="42">
        <v>7.5999999999999998E-2</v>
      </c>
      <c r="CI18" s="42">
        <v>7.5999999999999998E-2</v>
      </c>
      <c r="CJ18" s="447" t="s">
        <v>2122</v>
      </c>
      <c r="CK18" s="42">
        <v>4.9999999999999996E-2</v>
      </c>
      <c r="CL18" s="42">
        <v>4.7E-2</v>
      </c>
      <c r="CM18" s="42">
        <v>4.5999999999999999E-2</v>
      </c>
      <c r="CN18" s="447" t="s">
        <v>2122</v>
      </c>
      <c r="CO18" s="42">
        <v>4.9999999999999996E-2</v>
      </c>
      <c r="CP18" s="42">
        <v>6.7000000000000004E-2</v>
      </c>
      <c r="CQ18" s="42">
        <v>6.7000000000000004E-2</v>
      </c>
      <c r="CR18" s="42">
        <v>9.2999999999999999E-2</v>
      </c>
      <c r="CS18" s="42">
        <v>6.0000000000000005E-2</v>
      </c>
      <c r="CT18" s="42">
        <v>7.8E-2</v>
      </c>
      <c r="CU18" s="42">
        <v>6.1000000000000006E-2</v>
      </c>
      <c r="CV18" s="447" t="s">
        <v>2122</v>
      </c>
      <c r="CW18" s="447" t="s">
        <v>2122</v>
      </c>
      <c r="CX18" s="453">
        <v>0.11</v>
      </c>
      <c r="CY18" s="453">
        <v>0.10200000000000001</v>
      </c>
      <c r="CZ18" s="447" t="s">
        <v>2122</v>
      </c>
      <c r="DA18" s="447" t="s">
        <v>2122</v>
      </c>
      <c r="DB18" s="447" t="s">
        <v>2122</v>
      </c>
      <c r="DC18" s="447" t="s">
        <v>2122</v>
      </c>
      <c r="DD18" s="447" t="s">
        <v>2122</v>
      </c>
      <c r="DE18" s="447" t="s">
        <v>2122</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7" t="s">
        <v>2122</v>
      </c>
      <c r="FE18" s="45">
        <f t="shared" si="54"/>
        <v>0.14925373134328354</v>
      </c>
      <c r="FF18" s="447" t="s">
        <v>2122</v>
      </c>
      <c r="FG18" s="447"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2122</v>
      </c>
      <c r="FX18" s="447" t="s">
        <v>2122</v>
      </c>
      <c r="FY18" s="45">
        <f t="shared" si="54"/>
        <v>0.17857142857142855</v>
      </c>
      <c r="FZ18" s="45">
        <f t="shared" si="54"/>
        <v>0.20270270270270271</v>
      </c>
      <c r="GA18" s="447" t="s">
        <v>2122</v>
      </c>
      <c r="GB18" s="447" t="s">
        <v>2122</v>
      </c>
      <c r="GC18" s="447" t="s">
        <v>2122</v>
      </c>
      <c r="GD18" s="447" t="s">
        <v>2122</v>
      </c>
      <c r="GE18" s="447" t="s">
        <v>2122</v>
      </c>
      <c r="GF18" s="447"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116</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7" t="s">
        <v>2122</v>
      </c>
      <c r="FE19" s="45">
        <f t="shared" si="54"/>
        <v>-3.6363636363636404E-2</v>
      </c>
      <c r="FF19" s="447" t="s">
        <v>2122</v>
      </c>
      <c r="FG19" s="447"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2122</v>
      </c>
      <c r="FX19" s="447" t="s">
        <v>2122</v>
      </c>
      <c r="FY19" s="45">
        <f t="shared" si="54"/>
        <v>2.1276595744680674E-2</v>
      </c>
      <c r="FZ19" s="45">
        <f t="shared" si="54"/>
        <v>7.0866141732283533E-2</v>
      </c>
      <c r="GA19" s="447" t="s">
        <v>2122</v>
      </c>
      <c r="GB19" s="447" t="s">
        <v>2122</v>
      </c>
      <c r="GC19" s="447" t="s">
        <v>2122</v>
      </c>
      <c r="GD19" s="447" t="s">
        <v>2122</v>
      </c>
      <c r="GE19" s="447" t="s">
        <v>2122</v>
      </c>
      <c r="GF19" s="447"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117</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7" t="s">
        <v>2122</v>
      </c>
      <c r="FE20" s="45">
        <f t="shared" si="68"/>
        <v>0.17391304347826084</v>
      </c>
      <c r="FF20" s="447" t="s">
        <v>2122</v>
      </c>
      <c r="FG20" s="447" t="s">
        <v>2122</v>
      </c>
      <c r="FH20" s="45">
        <f t="shared" si="68"/>
        <v>0.2242990654205608</v>
      </c>
      <c r="FI20" s="45">
        <f t="shared" si="68"/>
        <v>0.11206896551724135</v>
      </c>
      <c r="FJ20" s="45">
        <f t="shared" si="68"/>
        <v>0.11206896551724135</v>
      </c>
      <c r="FK20" s="447" t="s">
        <v>2122</v>
      </c>
      <c r="FL20" s="45">
        <f t="shared" si="68"/>
        <v>0.10227272727272721</v>
      </c>
      <c r="FM20" s="45">
        <f t="shared" si="68"/>
        <v>0.11111111111111104</v>
      </c>
      <c r="FN20" s="45">
        <f t="shared" si="68"/>
        <v>0.11538461538461531</v>
      </c>
      <c r="FO20" s="447"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2122</v>
      </c>
      <c r="FX20" s="447" t="s">
        <v>2122</v>
      </c>
      <c r="FY20" s="45">
        <f t="shared" si="68"/>
        <v>0.18343195266272189</v>
      </c>
      <c r="FZ20" s="45">
        <f t="shared" si="68"/>
        <v>0.20805369127516779</v>
      </c>
      <c r="GA20" s="447" t="s">
        <v>2122</v>
      </c>
      <c r="GB20" s="447" t="s">
        <v>2122</v>
      </c>
      <c r="GC20" s="447" t="s">
        <v>2122</v>
      </c>
      <c r="GD20" s="447" t="s">
        <v>2122</v>
      </c>
      <c r="GE20" s="447" t="s">
        <v>2122</v>
      </c>
      <c r="GF20" s="447"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7" t="s">
        <v>2122</v>
      </c>
      <c r="FE22" s="45">
        <f t="shared" si="73"/>
        <v>0.3125</v>
      </c>
      <c r="FF22" s="447" t="s">
        <v>2122</v>
      </c>
      <c r="FG22" s="447"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2122</v>
      </c>
      <c r="FX22" s="447" t="s">
        <v>2122</v>
      </c>
      <c r="FY22" s="45">
        <f t="shared" si="73"/>
        <v>0.33816425120772947</v>
      </c>
      <c r="FZ22" s="45">
        <f t="shared" si="73"/>
        <v>0.37433155080213909</v>
      </c>
      <c r="GA22" s="447" t="s">
        <v>2122</v>
      </c>
      <c r="GB22" s="447" t="s">
        <v>2122</v>
      </c>
      <c r="GC22" s="447" t="s">
        <v>2122</v>
      </c>
      <c r="GD22" s="447" t="s">
        <v>2122</v>
      </c>
      <c r="GE22" s="447" t="s">
        <v>2122</v>
      </c>
      <c r="GF22" s="447"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7" t="s">
        <v>2122</v>
      </c>
      <c r="FE26" s="45">
        <f t="shared" si="79"/>
        <v>0.44999999999999996</v>
      </c>
      <c r="FF26" s="447" t="s">
        <v>2122</v>
      </c>
      <c r="FG26" s="447"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2122</v>
      </c>
      <c r="FX26" s="447" t="s">
        <v>2122</v>
      </c>
      <c r="FY26" s="45">
        <f t="shared" si="79"/>
        <v>0.52173913043478259</v>
      </c>
      <c r="FZ26" s="45">
        <f t="shared" si="79"/>
        <v>0.57754010695187163</v>
      </c>
      <c r="GA26" s="447" t="s">
        <v>2122</v>
      </c>
      <c r="GB26" s="447" t="s">
        <v>2122</v>
      </c>
      <c r="GC26" s="447" t="s">
        <v>2122</v>
      </c>
      <c r="GD26" s="447" t="s">
        <v>2122</v>
      </c>
      <c r="GE26" s="447" t="s">
        <v>2122</v>
      </c>
      <c r="GF26" s="447"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7" t="s">
        <v>2122</v>
      </c>
      <c r="FE31" s="45">
        <f t="shared" si="88"/>
        <v>0.28749999999999998</v>
      </c>
      <c r="FF31" s="447" t="s">
        <v>2122</v>
      </c>
      <c r="FG31" s="447"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2122</v>
      </c>
      <c r="FX31" s="447" t="s">
        <v>2122</v>
      </c>
      <c r="FY31" s="45">
        <f t="shared" si="88"/>
        <v>0.26086956521739135</v>
      </c>
      <c r="FZ31" s="45">
        <f t="shared" si="88"/>
        <v>0.25668449197860954</v>
      </c>
      <c r="GA31" s="447" t="s">
        <v>2122</v>
      </c>
      <c r="GB31" s="447" t="s">
        <v>2122</v>
      </c>
      <c r="GC31" s="447" t="s">
        <v>2122</v>
      </c>
      <c r="GD31" s="447" t="s">
        <v>2122</v>
      </c>
      <c r="GE31" s="447" t="s">
        <v>2122</v>
      </c>
      <c r="GF31" s="447"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7" t="s">
        <v>2122</v>
      </c>
      <c r="FE36" s="45">
        <f t="shared" si="98"/>
        <v>0.42499999999999993</v>
      </c>
      <c r="FF36" s="447" t="s">
        <v>2122</v>
      </c>
      <c r="FG36" s="447"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2122</v>
      </c>
      <c r="FX36" s="447" t="s">
        <v>2122</v>
      </c>
      <c r="FY36" s="45">
        <f t="shared" si="98"/>
        <v>0.44444444444444453</v>
      </c>
      <c r="FZ36" s="45">
        <f t="shared" si="98"/>
        <v>0.4598930481283422</v>
      </c>
      <c r="GA36" s="447" t="s">
        <v>2122</v>
      </c>
      <c r="GB36" s="447" t="s">
        <v>2122</v>
      </c>
      <c r="GC36" s="447" t="s">
        <v>2122</v>
      </c>
      <c r="GD36" s="447" t="s">
        <v>2122</v>
      </c>
      <c r="GE36" s="447" t="s">
        <v>2122</v>
      </c>
      <c r="GF36" s="447"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7" t="s">
        <v>2122</v>
      </c>
      <c r="FE40" s="45">
        <f t="shared" si="107"/>
        <v>0.30864197530864196</v>
      </c>
      <c r="FF40" s="447" t="s">
        <v>2122</v>
      </c>
      <c r="FG40" s="447"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2122</v>
      </c>
      <c r="FX40" s="447" t="s">
        <v>2122</v>
      </c>
      <c r="FY40" s="45">
        <f t="shared" si="107"/>
        <v>0.2938388625592418</v>
      </c>
      <c r="FZ40" s="45">
        <f t="shared" si="107"/>
        <v>0.29319371727748689</v>
      </c>
      <c r="GA40" s="447" t="s">
        <v>2122</v>
      </c>
      <c r="GB40" s="447" t="s">
        <v>2122</v>
      </c>
      <c r="GC40" s="447" t="s">
        <v>2122</v>
      </c>
      <c r="GD40" s="447" t="s">
        <v>2122</v>
      </c>
      <c r="GE40" s="447" t="s">
        <v>2122</v>
      </c>
      <c r="GF40" s="447"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7" t="s">
        <v>2122</v>
      </c>
      <c r="FE41" s="45">
        <f t="shared" si="107"/>
        <v>0.3</v>
      </c>
      <c r="FF41" s="447" t="s">
        <v>2122</v>
      </c>
      <c r="FG41" s="447"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2122</v>
      </c>
      <c r="FX41" s="447" t="s">
        <v>2122</v>
      </c>
      <c r="FY41" s="45">
        <f t="shared" si="107"/>
        <v>0.28019323671497592</v>
      </c>
      <c r="FZ41" s="45">
        <f t="shared" si="107"/>
        <v>0.27807486631016037</v>
      </c>
      <c r="GA41" s="447" t="s">
        <v>2122</v>
      </c>
      <c r="GB41" s="447" t="s">
        <v>2122</v>
      </c>
      <c r="GC41" s="447" t="s">
        <v>2122</v>
      </c>
      <c r="GD41" s="447" t="s">
        <v>2122</v>
      </c>
      <c r="GE41" s="447" t="s">
        <v>2122</v>
      </c>
      <c r="GF41" s="447"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7" t="s">
        <v>2122</v>
      </c>
      <c r="FE42" s="45">
        <f t="shared" si="107"/>
        <v>0.16417910447761191</v>
      </c>
      <c r="FF42" s="447" t="s">
        <v>2122</v>
      </c>
      <c r="FG42" s="447"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2122</v>
      </c>
      <c r="FX42" s="447" t="s">
        <v>2122</v>
      </c>
      <c r="FY42" s="45">
        <f t="shared" si="107"/>
        <v>0.11309523809523819</v>
      </c>
      <c r="FZ42" s="45">
        <f t="shared" si="107"/>
        <v>8.7837837837837732E-2</v>
      </c>
      <c r="GA42" s="447" t="s">
        <v>2122</v>
      </c>
      <c r="GB42" s="447" t="s">
        <v>2122</v>
      </c>
      <c r="GC42" s="447" t="s">
        <v>2122</v>
      </c>
      <c r="GD42" s="447" t="s">
        <v>2122</v>
      </c>
      <c r="GE42" s="447" t="s">
        <v>2122</v>
      </c>
      <c r="GF42" s="447"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7" t="s">
        <v>2122</v>
      </c>
      <c r="FE43" s="45">
        <f t="shared" si="107"/>
        <v>-1.8181818181818202E-2</v>
      </c>
      <c r="FF43" s="447" t="s">
        <v>2122</v>
      </c>
      <c r="FG43" s="447"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2122</v>
      </c>
      <c r="FX43" s="447" t="s">
        <v>2122</v>
      </c>
      <c r="FY43" s="45">
        <f t="shared" si="107"/>
        <v>-5.6737588652482324E-2</v>
      </c>
      <c r="FZ43" s="45">
        <f t="shared" si="107"/>
        <v>-6.2992125984252023E-2</v>
      </c>
      <c r="GA43" s="447" t="s">
        <v>2122</v>
      </c>
      <c r="GB43" s="447" t="s">
        <v>2122</v>
      </c>
      <c r="GC43" s="447" t="s">
        <v>2122</v>
      </c>
      <c r="GD43" s="447" t="s">
        <v>2122</v>
      </c>
      <c r="GE43" s="447" t="s">
        <v>2122</v>
      </c>
      <c r="GF43" s="447"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7" t="s">
        <v>2122</v>
      </c>
      <c r="FE44" s="45">
        <f t="shared" si="113"/>
        <v>0.1764705882352941</v>
      </c>
      <c r="FF44" s="447" t="s">
        <v>2122</v>
      </c>
      <c r="FG44" s="447" t="s">
        <v>2122</v>
      </c>
      <c r="FH44" s="45">
        <f t="shared" si="113"/>
        <v>0.20338983050847453</v>
      </c>
      <c r="FI44" s="45">
        <f t="shared" si="113"/>
        <v>0.11206896551724137</v>
      </c>
      <c r="FJ44" s="45">
        <f t="shared" si="113"/>
        <v>0.11206896551724137</v>
      </c>
      <c r="FK44" s="447" t="s">
        <v>2122</v>
      </c>
      <c r="FL44" s="45">
        <f t="shared" si="113"/>
        <v>0.10714285714285708</v>
      </c>
      <c r="FM44" s="45">
        <f t="shared" si="113"/>
        <v>0.11538461538461531</v>
      </c>
      <c r="FN44" s="45">
        <f t="shared" si="113"/>
        <v>0.11688311688311681</v>
      </c>
      <c r="FO44" s="447"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2122</v>
      </c>
      <c r="FX44" s="447" t="s">
        <v>2122</v>
      </c>
      <c r="FY44" s="45">
        <f t="shared" si="113"/>
        <v>0.17222222222222222</v>
      </c>
      <c r="FZ44" s="45">
        <f t="shared" si="113"/>
        <v>0.18674698795180722</v>
      </c>
      <c r="GA44" s="447" t="s">
        <v>2122</v>
      </c>
      <c r="GB44" s="447" t="s">
        <v>2122</v>
      </c>
      <c r="GC44" s="447" t="s">
        <v>2122</v>
      </c>
      <c r="GD44" s="447" t="s">
        <v>2122</v>
      </c>
      <c r="GE44" s="447" t="s">
        <v>2122</v>
      </c>
      <c r="GF44" s="447"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7" t="s">
        <v>2122</v>
      </c>
      <c r="FE45" s="45">
        <f t="shared" si="116"/>
        <v>0.44444444444444436</v>
      </c>
      <c r="FF45" s="447" t="s">
        <v>2122</v>
      </c>
      <c r="FG45" s="447"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2122</v>
      </c>
      <c r="FX45" s="447" t="s">
        <v>2122</v>
      </c>
      <c r="FY45" s="45">
        <f t="shared" si="116"/>
        <v>0.47393364928909965</v>
      </c>
      <c r="FZ45" s="45">
        <f t="shared" si="116"/>
        <v>0.49214659685863876</v>
      </c>
      <c r="GA45" s="447" t="s">
        <v>2122</v>
      </c>
      <c r="GB45" s="447" t="s">
        <v>2122</v>
      </c>
      <c r="GC45" s="447" t="s">
        <v>2122</v>
      </c>
      <c r="GD45" s="447" t="s">
        <v>2122</v>
      </c>
      <c r="GE45" s="447" t="s">
        <v>2122</v>
      </c>
      <c r="GF45" s="447"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7" t="s">
        <v>2122</v>
      </c>
      <c r="FE46" s="45">
        <f t="shared" si="116"/>
        <v>0.43749999999999994</v>
      </c>
      <c r="FF46" s="447" t="s">
        <v>2122</v>
      </c>
      <c r="FG46" s="447"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2122</v>
      </c>
      <c r="FX46" s="447" t="s">
        <v>2122</v>
      </c>
      <c r="FY46" s="45">
        <f t="shared" si="116"/>
        <v>0.4637681159420291</v>
      </c>
      <c r="FZ46" s="45">
        <f t="shared" si="116"/>
        <v>0.48128342245989303</v>
      </c>
      <c r="GA46" s="447" t="s">
        <v>2122</v>
      </c>
      <c r="GB46" s="447" t="s">
        <v>2122</v>
      </c>
      <c r="GC46" s="447" t="s">
        <v>2122</v>
      </c>
      <c r="GD46" s="447" t="s">
        <v>2122</v>
      </c>
      <c r="GE46" s="447" t="s">
        <v>2122</v>
      </c>
      <c r="GF46" s="447"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7" t="s">
        <v>2122</v>
      </c>
      <c r="FE47" s="45">
        <f t="shared" si="116"/>
        <v>0.32835820895522383</v>
      </c>
      <c r="FF47" s="447" t="s">
        <v>2122</v>
      </c>
      <c r="FG47" s="447"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2122</v>
      </c>
      <c r="FX47" s="447" t="s">
        <v>2122</v>
      </c>
      <c r="FY47" s="45">
        <f t="shared" si="116"/>
        <v>0.33928571428571441</v>
      </c>
      <c r="FZ47" s="45">
        <f t="shared" si="116"/>
        <v>0.34459459459459452</v>
      </c>
      <c r="GA47" s="447" t="s">
        <v>2122</v>
      </c>
      <c r="GB47" s="447" t="s">
        <v>2122</v>
      </c>
      <c r="GC47" s="447" t="s">
        <v>2122</v>
      </c>
      <c r="GD47" s="447" t="s">
        <v>2122</v>
      </c>
      <c r="GE47" s="447" t="s">
        <v>2122</v>
      </c>
      <c r="GF47" s="447"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7" t="s">
        <v>2122</v>
      </c>
      <c r="FE48" s="45">
        <f t="shared" si="116"/>
        <v>0.18181818181818174</v>
      </c>
      <c r="FF48" s="447" t="s">
        <v>2122</v>
      </c>
      <c r="FG48" s="447"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2122</v>
      </c>
      <c r="FX48" s="447" t="s">
        <v>2122</v>
      </c>
      <c r="FY48" s="45">
        <f t="shared" si="116"/>
        <v>0.21276595744680851</v>
      </c>
      <c r="FZ48" s="45">
        <f t="shared" si="116"/>
        <v>0.23622047244094488</v>
      </c>
      <c r="GA48" s="447" t="s">
        <v>2122</v>
      </c>
      <c r="GB48" s="447" t="s">
        <v>2122</v>
      </c>
      <c r="GC48" s="447" t="s">
        <v>2122</v>
      </c>
      <c r="GD48" s="447" t="s">
        <v>2122</v>
      </c>
      <c r="GE48" s="447" t="s">
        <v>2122</v>
      </c>
      <c r="GF48" s="447"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7" t="s">
        <v>2122</v>
      </c>
      <c r="FE49" s="45">
        <f t="shared" si="122"/>
        <v>0.21052631578947364</v>
      </c>
      <c r="FF49" s="447" t="s">
        <v>2122</v>
      </c>
      <c r="FG49" s="447" t="s">
        <v>2122</v>
      </c>
      <c r="FH49" s="45">
        <f t="shared" si="122"/>
        <v>0.26666666666666661</v>
      </c>
      <c r="FI49" s="45">
        <f t="shared" si="122"/>
        <v>0.13265306122448978</v>
      </c>
      <c r="FJ49" s="45">
        <f t="shared" si="122"/>
        <v>0.13265306122448978</v>
      </c>
      <c r="FK49" s="447" t="s">
        <v>2122</v>
      </c>
      <c r="FL49" s="45">
        <f t="shared" si="122"/>
        <v>0.12676056338028163</v>
      </c>
      <c r="FM49" s="45">
        <f t="shared" si="122"/>
        <v>0.13846153846153847</v>
      </c>
      <c r="FN49" s="45">
        <f t="shared" si="122"/>
        <v>0.140625</v>
      </c>
      <c r="FO49" s="447"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2122</v>
      </c>
      <c r="FX49" s="447" t="s">
        <v>2122</v>
      </c>
      <c r="FY49" s="45">
        <f t="shared" si="122"/>
        <v>0.21830985915492959</v>
      </c>
      <c r="FZ49" s="45">
        <f t="shared" si="122"/>
        <v>0.2421875</v>
      </c>
      <c r="GA49" s="447" t="s">
        <v>2122</v>
      </c>
      <c r="GB49" s="447" t="s">
        <v>2122</v>
      </c>
      <c r="GC49" s="447" t="s">
        <v>2122</v>
      </c>
      <c r="GD49" s="447" t="s">
        <v>2122</v>
      </c>
      <c r="GE49" s="447" t="s">
        <v>2122</v>
      </c>
      <c r="GF49" s="447"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7" t="s">
        <v>2122</v>
      </c>
      <c r="FE51" s="45">
        <f t="shared" si="125"/>
        <v>0.46249999999999997</v>
      </c>
      <c r="FF51" s="447" t="s">
        <v>2122</v>
      </c>
      <c r="FG51" s="447"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2122</v>
      </c>
      <c r="FX51" s="447" t="s">
        <v>2122</v>
      </c>
      <c r="FY51" s="45">
        <f t="shared" si="125"/>
        <v>0.4685990338164252</v>
      </c>
      <c r="FZ51" s="45">
        <f t="shared" si="125"/>
        <v>0.48663101604278075</v>
      </c>
      <c r="GA51" s="447" t="s">
        <v>2122</v>
      </c>
      <c r="GB51" s="447" t="s">
        <v>2122</v>
      </c>
      <c r="GC51" s="447" t="s">
        <v>2122</v>
      </c>
      <c r="GD51" s="447" t="s">
        <v>2122</v>
      </c>
      <c r="GE51" s="447" t="s">
        <v>2122</v>
      </c>
      <c r="GF51" s="447"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7" t="s">
        <v>2122</v>
      </c>
      <c r="FE55" s="45">
        <f t="shared" si="131"/>
        <v>0.6</v>
      </c>
      <c r="FF55" s="447" t="s">
        <v>2122</v>
      </c>
      <c r="FG55" s="447"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2122</v>
      </c>
      <c r="FX55" s="447" t="s">
        <v>2122</v>
      </c>
      <c r="FY55" s="45">
        <f t="shared" si="131"/>
        <v>0.65217391304347827</v>
      </c>
      <c r="FZ55" s="45">
        <f t="shared" si="131"/>
        <v>0.68983957219251335</v>
      </c>
      <c r="GA55" s="447" t="s">
        <v>2122</v>
      </c>
      <c r="GB55" s="447" t="s">
        <v>2122</v>
      </c>
      <c r="GC55" s="447" t="s">
        <v>2122</v>
      </c>
      <c r="GD55" s="447" t="s">
        <v>2122</v>
      </c>
      <c r="GE55" s="447" t="s">
        <v>2122</v>
      </c>
      <c r="GF55" s="447"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7" t="s">
        <v>2122</v>
      </c>
      <c r="FE60" s="45">
        <f t="shared" si="140"/>
        <v>0.46249999999999997</v>
      </c>
      <c r="FF60" s="447" t="s">
        <v>2122</v>
      </c>
      <c r="FG60" s="447"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2122</v>
      </c>
      <c r="FX60" s="447" t="s">
        <v>2122</v>
      </c>
      <c r="FY60" s="45">
        <f t="shared" si="140"/>
        <v>0.4154589371980677</v>
      </c>
      <c r="FZ60" s="45">
        <f t="shared" si="140"/>
        <v>0.39572192513368992</v>
      </c>
      <c r="GA60" s="447" t="s">
        <v>2122</v>
      </c>
      <c r="GB60" s="447" t="s">
        <v>2122</v>
      </c>
      <c r="GC60" s="447" t="s">
        <v>2122</v>
      </c>
      <c r="GD60" s="447" t="s">
        <v>2122</v>
      </c>
      <c r="GE60" s="447" t="s">
        <v>2122</v>
      </c>
      <c r="GF60" s="447"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7" t="s">
        <v>2122</v>
      </c>
      <c r="FE65" s="45">
        <f t="shared" si="149"/>
        <v>0.6</v>
      </c>
      <c r="FF65" s="447" t="s">
        <v>2122</v>
      </c>
      <c r="FG65" s="447"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2122</v>
      </c>
      <c r="FX65" s="447" t="s">
        <v>2122</v>
      </c>
      <c r="FY65" s="45">
        <f t="shared" si="149"/>
        <v>0.59903381642512088</v>
      </c>
      <c r="FZ65" s="45">
        <f t="shared" si="149"/>
        <v>0.59893048128342252</v>
      </c>
      <c r="GA65" s="447" t="s">
        <v>2122</v>
      </c>
      <c r="GB65" s="447" t="s">
        <v>2122</v>
      </c>
      <c r="GC65" s="447" t="s">
        <v>2122</v>
      </c>
      <c r="GD65" s="447" t="s">
        <v>2122</v>
      </c>
      <c r="GE65" s="447" t="s">
        <v>2122</v>
      </c>
      <c r="GF65" s="447"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7" t="s">
        <v>2122</v>
      </c>
      <c r="FE69" s="45">
        <f t="shared" si="159"/>
        <v>0.48148148148148145</v>
      </c>
      <c r="FF69" s="447" t="s">
        <v>2122</v>
      </c>
      <c r="FG69" s="447"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2122</v>
      </c>
      <c r="FX69" s="447" t="s">
        <v>2122</v>
      </c>
      <c r="FY69" s="45">
        <f t="shared" si="159"/>
        <v>0.44549763033175366</v>
      </c>
      <c r="FZ69" s="45">
        <f t="shared" si="159"/>
        <v>0.42931937172774864</v>
      </c>
      <c r="GA69" s="447" t="s">
        <v>2122</v>
      </c>
      <c r="GB69" s="447" t="s">
        <v>2122</v>
      </c>
      <c r="GC69" s="447" t="s">
        <v>2122</v>
      </c>
      <c r="GD69" s="447" t="s">
        <v>2122</v>
      </c>
      <c r="GE69" s="447" t="s">
        <v>2122</v>
      </c>
      <c r="GF69" s="447"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7" t="s">
        <v>2122</v>
      </c>
      <c r="FE70" s="45">
        <f t="shared" si="159"/>
        <v>0.47499999999999998</v>
      </c>
      <c r="FF70" s="447" t="s">
        <v>2122</v>
      </c>
      <c r="FG70" s="447"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2122</v>
      </c>
      <c r="FX70" s="447" t="s">
        <v>2122</v>
      </c>
      <c r="FY70" s="45">
        <f t="shared" si="159"/>
        <v>0.43478260869565227</v>
      </c>
      <c r="FZ70" s="45">
        <f t="shared" si="159"/>
        <v>0.41711229946524059</v>
      </c>
      <c r="GA70" s="447" t="s">
        <v>2122</v>
      </c>
      <c r="GB70" s="447" t="s">
        <v>2122</v>
      </c>
      <c r="GC70" s="447" t="s">
        <v>2122</v>
      </c>
      <c r="GD70" s="447" t="s">
        <v>2122</v>
      </c>
      <c r="GE70" s="447" t="s">
        <v>2122</v>
      </c>
      <c r="GF70" s="447"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7" t="s">
        <v>2122</v>
      </c>
      <c r="FE71" s="45">
        <f t="shared" si="159"/>
        <v>0.37313432835820892</v>
      </c>
      <c r="FF71" s="447" t="s">
        <v>2122</v>
      </c>
      <c r="FG71" s="447"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2122</v>
      </c>
      <c r="FX71" s="447" t="s">
        <v>2122</v>
      </c>
      <c r="FY71" s="45">
        <f t="shared" si="159"/>
        <v>0.30357142857142866</v>
      </c>
      <c r="FZ71" s="45">
        <f t="shared" si="159"/>
        <v>0.26351351351351338</v>
      </c>
      <c r="GA71" s="447" t="s">
        <v>2122</v>
      </c>
      <c r="GB71" s="447" t="s">
        <v>2122</v>
      </c>
      <c r="GC71" s="447" t="s">
        <v>2122</v>
      </c>
      <c r="GD71" s="447" t="s">
        <v>2122</v>
      </c>
      <c r="GE71" s="447" t="s">
        <v>2122</v>
      </c>
      <c r="GF71" s="447"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7" t="s">
        <v>2122</v>
      </c>
      <c r="FE72" s="45">
        <f t="shared" si="159"/>
        <v>0.23636363636363636</v>
      </c>
      <c r="FF72" s="447" t="s">
        <v>2122</v>
      </c>
      <c r="FG72" s="447"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2122</v>
      </c>
      <c r="FX72" s="447" t="s">
        <v>2122</v>
      </c>
      <c r="FY72" s="45">
        <f t="shared" si="159"/>
        <v>0.17021276595744678</v>
      </c>
      <c r="FZ72" s="45">
        <f t="shared" si="159"/>
        <v>0.14173228346456684</v>
      </c>
      <c r="GA72" s="447" t="s">
        <v>2122</v>
      </c>
      <c r="GB72" s="447" t="s">
        <v>2122</v>
      </c>
      <c r="GC72" s="447" t="s">
        <v>2122</v>
      </c>
      <c r="GD72" s="447" t="s">
        <v>2122</v>
      </c>
      <c r="GE72" s="447" t="s">
        <v>2122</v>
      </c>
      <c r="GF72" s="447"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7" t="s">
        <v>2122</v>
      </c>
      <c r="FE73" s="45">
        <f t="shared" si="165"/>
        <v>0.22222222222222218</v>
      </c>
      <c r="FF73" s="447" t="s">
        <v>2122</v>
      </c>
      <c r="FG73" s="447" t="s">
        <v>2122</v>
      </c>
      <c r="FH73" s="45">
        <f t="shared" si="165"/>
        <v>0.2474226804123712</v>
      </c>
      <c r="FI73" s="45">
        <f t="shared" si="165"/>
        <v>0.13829787234042551</v>
      </c>
      <c r="FJ73" s="45">
        <f t="shared" si="165"/>
        <v>0.13829787234042551</v>
      </c>
      <c r="FK73" s="447" t="s">
        <v>2122</v>
      </c>
      <c r="FL73" s="45">
        <f t="shared" si="165"/>
        <v>0.14285714285714279</v>
      </c>
      <c r="FM73" s="45">
        <f t="shared" si="165"/>
        <v>0.15000000000000002</v>
      </c>
      <c r="FN73" s="45">
        <f t="shared" si="165"/>
        <v>0.15254237288135597</v>
      </c>
      <c r="FO73" s="447"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2122</v>
      </c>
      <c r="FX73" s="447" t="s">
        <v>2122</v>
      </c>
      <c r="FY73" s="45">
        <f t="shared" si="165"/>
        <v>0.20945945945945946</v>
      </c>
      <c r="FZ73" s="45">
        <f t="shared" si="165"/>
        <v>0.22142857142857142</v>
      </c>
      <c r="GA73" s="447" t="s">
        <v>2122</v>
      </c>
      <c r="GB73" s="447" t="s">
        <v>2122</v>
      </c>
      <c r="GC73" s="447" t="s">
        <v>2122</v>
      </c>
      <c r="GD73" s="447" t="s">
        <v>2122</v>
      </c>
      <c r="GE73" s="447" t="s">
        <v>2122</v>
      </c>
      <c r="GF73" s="447"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7" t="s">
        <v>2122</v>
      </c>
      <c r="FE74" s="45">
        <f t="shared" si="168"/>
        <v>0.61728395061728392</v>
      </c>
      <c r="FF74" s="447" t="s">
        <v>2122</v>
      </c>
      <c r="FG74" s="447"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2122</v>
      </c>
      <c r="FX74" s="447" t="s">
        <v>2122</v>
      </c>
      <c r="FY74" s="45">
        <f t="shared" si="168"/>
        <v>0.62559241706161139</v>
      </c>
      <c r="FZ74" s="45">
        <f t="shared" si="168"/>
        <v>0.62827225130890052</v>
      </c>
      <c r="GA74" s="447" t="s">
        <v>2122</v>
      </c>
      <c r="GB74" s="447" t="s">
        <v>2122</v>
      </c>
      <c r="GC74" s="447" t="s">
        <v>2122</v>
      </c>
      <c r="GD74" s="447" t="s">
        <v>2122</v>
      </c>
      <c r="GE74" s="447" t="s">
        <v>2122</v>
      </c>
      <c r="GF74" s="447"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7" t="s">
        <v>2122</v>
      </c>
      <c r="FE75" s="45">
        <f t="shared" si="168"/>
        <v>0.61249999999999993</v>
      </c>
      <c r="FF75" s="447" t="s">
        <v>2122</v>
      </c>
      <c r="FG75" s="447"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2122</v>
      </c>
      <c r="FX75" s="447" t="s">
        <v>2122</v>
      </c>
      <c r="FY75" s="45">
        <f t="shared" si="168"/>
        <v>0.61835748792270528</v>
      </c>
      <c r="FZ75" s="45">
        <f t="shared" si="168"/>
        <v>0.62032085561497319</v>
      </c>
      <c r="GA75" s="447" t="s">
        <v>2122</v>
      </c>
      <c r="GB75" s="447" t="s">
        <v>2122</v>
      </c>
      <c r="GC75" s="447" t="s">
        <v>2122</v>
      </c>
      <c r="GD75" s="447" t="s">
        <v>2122</v>
      </c>
      <c r="GE75" s="447" t="s">
        <v>2122</v>
      </c>
      <c r="GF75" s="447"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7" t="s">
        <v>2122</v>
      </c>
      <c r="FE76" s="45">
        <f t="shared" si="168"/>
        <v>0.53731343283582078</v>
      </c>
      <c r="FF76" s="447" t="s">
        <v>2122</v>
      </c>
      <c r="FG76" s="447"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2122</v>
      </c>
      <c r="FX76" s="447" t="s">
        <v>2122</v>
      </c>
      <c r="FY76" s="45">
        <f t="shared" si="168"/>
        <v>0.52976190476190477</v>
      </c>
      <c r="FZ76" s="45">
        <f t="shared" si="168"/>
        <v>0.52027027027027017</v>
      </c>
      <c r="GA76" s="447" t="s">
        <v>2122</v>
      </c>
      <c r="GB76" s="447" t="s">
        <v>2122</v>
      </c>
      <c r="GC76" s="447" t="s">
        <v>2122</v>
      </c>
      <c r="GD76" s="447" t="s">
        <v>2122</v>
      </c>
      <c r="GE76" s="447" t="s">
        <v>2122</v>
      </c>
      <c r="GF76" s="447"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7" t="s">
        <v>2122</v>
      </c>
      <c r="FE77" s="45">
        <f t="shared" si="168"/>
        <v>0.43636363636363629</v>
      </c>
      <c r="FF77" s="447" t="s">
        <v>2122</v>
      </c>
      <c r="FG77" s="447"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2122</v>
      </c>
      <c r="FX77" s="447" t="s">
        <v>2122</v>
      </c>
      <c r="FY77" s="45">
        <f t="shared" si="168"/>
        <v>0.4397163120567375</v>
      </c>
      <c r="FZ77" s="45">
        <f t="shared" si="168"/>
        <v>0.44094488188976372</v>
      </c>
      <c r="GA77" s="447" t="s">
        <v>2122</v>
      </c>
      <c r="GB77" s="447" t="s">
        <v>2122</v>
      </c>
      <c r="GC77" s="447" t="s">
        <v>2122</v>
      </c>
      <c r="GD77" s="447" t="s">
        <v>2122</v>
      </c>
      <c r="GE77" s="447" t="s">
        <v>2122</v>
      </c>
      <c r="GF77" s="447"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7" t="s">
        <v>2122</v>
      </c>
      <c r="FE78" s="45">
        <f t="shared" si="174"/>
        <v>0.27906976744186041</v>
      </c>
      <c r="FF78" s="447" t="s">
        <v>2122</v>
      </c>
      <c r="FG78" s="447" t="s">
        <v>2122</v>
      </c>
      <c r="FH78" s="45">
        <f t="shared" si="174"/>
        <v>0.34782608695652184</v>
      </c>
      <c r="FI78" s="45">
        <f t="shared" si="174"/>
        <v>0.17105263157894735</v>
      </c>
      <c r="FJ78" s="45">
        <f t="shared" si="174"/>
        <v>0.17105263157894735</v>
      </c>
      <c r="FK78" s="447" t="s">
        <v>2122</v>
      </c>
      <c r="FL78" s="45">
        <f t="shared" si="174"/>
        <v>0.18000000000000005</v>
      </c>
      <c r="FM78" s="45">
        <f t="shared" si="174"/>
        <v>0.19148936170212769</v>
      </c>
      <c r="FN78" s="45">
        <f t="shared" si="174"/>
        <v>0.19565217391304351</v>
      </c>
      <c r="FO78" s="447"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2122</v>
      </c>
      <c r="FX78" s="447" t="s">
        <v>2122</v>
      </c>
      <c r="FY78" s="45">
        <f t="shared" si="174"/>
        <v>0.2818181818181818</v>
      </c>
      <c r="FZ78" s="45">
        <f t="shared" si="174"/>
        <v>0.30392156862745096</v>
      </c>
      <c r="GA78" s="447" t="s">
        <v>2122</v>
      </c>
      <c r="GB78" s="447" t="s">
        <v>2122</v>
      </c>
      <c r="GC78" s="447" t="s">
        <v>2122</v>
      </c>
      <c r="GD78" s="447" t="s">
        <v>2122</v>
      </c>
      <c r="GE78" s="447" t="s">
        <v>2122</v>
      </c>
      <c r="GF78" s="447"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7" t="s">
        <v>2122</v>
      </c>
      <c r="FE80" s="45">
        <f t="shared" si="177"/>
        <v>0.63749999999999996</v>
      </c>
      <c r="FF80" s="447" t="s">
        <v>2122</v>
      </c>
      <c r="FG80" s="447"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2122</v>
      </c>
      <c r="FX80" s="447" t="s">
        <v>2122</v>
      </c>
      <c r="FY80" s="45">
        <f t="shared" si="177"/>
        <v>0.62318840579710144</v>
      </c>
      <c r="FZ80" s="45">
        <f t="shared" si="177"/>
        <v>0.62566844919786091</v>
      </c>
      <c r="GA80" s="447" t="s">
        <v>2122</v>
      </c>
      <c r="GB80" s="447" t="s">
        <v>2122</v>
      </c>
      <c r="GC80" s="447" t="s">
        <v>2122</v>
      </c>
      <c r="GD80" s="447" t="s">
        <v>2122</v>
      </c>
      <c r="GE80" s="447" t="s">
        <v>2122</v>
      </c>
      <c r="GF80" s="447"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7" t="s">
        <v>2122</v>
      </c>
      <c r="FE85" s="45">
        <f t="shared" si="186"/>
        <v>0.77499999999999991</v>
      </c>
      <c r="FF85" s="447" t="s">
        <v>2122</v>
      </c>
      <c r="FG85" s="447"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2122</v>
      </c>
      <c r="FX85" s="447" t="s">
        <v>2122</v>
      </c>
      <c r="FY85" s="45">
        <f t="shared" si="186"/>
        <v>0.80676328502415462</v>
      </c>
      <c r="FZ85" s="45">
        <f t="shared" si="186"/>
        <v>0.82887700534759357</v>
      </c>
      <c r="GA85" s="447" t="s">
        <v>2122</v>
      </c>
      <c r="GB85" s="447" t="s">
        <v>2122</v>
      </c>
      <c r="GC85" s="447" t="s">
        <v>2122</v>
      </c>
      <c r="GD85" s="447" t="s">
        <v>2122</v>
      </c>
      <c r="GE85" s="447" t="s">
        <v>2122</v>
      </c>
      <c r="GF85" s="447"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23">
        <f t="shared" si="210"/>
        <v>1</v>
      </c>
      <c r="FA90" s="523">
        <f t="shared" si="211"/>
        <v>1</v>
      </c>
      <c r="FB90" s="523">
        <f t="shared" si="211"/>
        <v>1</v>
      </c>
      <c r="FC90" s="523">
        <f t="shared" si="211"/>
        <v>1</v>
      </c>
      <c r="FD90" s="447" t="s">
        <v>2122</v>
      </c>
      <c r="FE90" s="523">
        <f t="shared" si="211"/>
        <v>1</v>
      </c>
      <c r="FF90" s="447" t="s">
        <v>2122</v>
      </c>
      <c r="FG90" s="447" t="s">
        <v>2122</v>
      </c>
      <c r="FH90" s="523">
        <f t="shared" si="211"/>
        <v>1</v>
      </c>
      <c r="FI90" s="523">
        <f t="shared" si="211"/>
        <v>1</v>
      </c>
      <c r="FJ90" s="523">
        <f t="shared" si="211"/>
        <v>1</v>
      </c>
      <c r="FK90" s="523">
        <f t="shared" si="211"/>
        <v>1</v>
      </c>
      <c r="FL90" s="523">
        <f t="shared" si="211"/>
        <v>1</v>
      </c>
      <c r="FM90" s="523">
        <f t="shared" si="211"/>
        <v>1</v>
      </c>
      <c r="FN90" s="523">
        <f t="shared" si="211"/>
        <v>1</v>
      </c>
      <c r="FO90" s="447" t="s">
        <v>2122</v>
      </c>
      <c r="FP90" s="523">
        <f t="shared" si="211"/>
        <v>1</v>
      </c>
      <c r="FQ90" s="523">
        <f t="shared" si="211"/>
        <v>1</v>
      </c>
      <c r="FR90" s="523">
        <f t="shared" si="211"/>
        <v>1</v>
      </c>
      <c r="FS90" s="523">
        <f t="shared" si="211"/>
        <v>1</v>
      </c>
      <c r="FT90" s="523">
        <f t="shared" si="211"/>
        <v>1</v>
      </c>
      <c r="FU90" s="523">
        <f t="shared" si="211"/>
        <v>1</v>
      </c>
      <c r="FV90" s="523">
        <f t="shared" si="211"/>
        <v>1</v>
      </c>
      <c r="FW90" s="447" t="s">
        <v>2122</v>
      </c>
      <c r="FX90" s="447" t="s">
        <v>2122</v>
      </c>
      <c r="FY90" s="523">
        <f t="shared" si="211"/>
        <v>1</v>
      </c>
      <c r="FZ90" s="523">
        <f t="shared" si="211"/>
        <v>1</v>
      </c>
      <c r="GA90" s="447" t="s">
        <v>2122</v>
      </c>
      <c r="GB90" s="447" t="s">
        <v>2122</v>
      </c>
      <c r="GC90" s="447" t="s">
        <v>2122</v>
      </c>
      <c r="GD90" s="447" t="s">
        <v>2122</v>
      </c>
      <c r="GE90" s="447" t="s">
        <v>2122</v>
      </c>
      <c r="GF90" s="447"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2122</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2122</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23">
        <f t="shared" si="210"/>
        <v>1</v>
      </c>
      <c r="FA95" s="523">
        <f t="shared" si="211"/>
        <v>1</v>
      </c>
      <c r="FB95" s="523">
        <f t="shared" si="211"/>
        <v>1</v>
      </c>
      <c r="FC95" s="523">
        <f t="shared" si="211"/>
        <v>1</v>
      </c>
      <c r="FD95" s="447" t="s">
        <v>2122</v>
      </c>
      <c r="FE95" s="523">
        <f t="shared" si="211"/>
        <v>1</v>
      </c>
      <c r="FF95" s="447" t="s">
        <v>2122</v>
      </c>
      <c r="FG95" s="523" t="e">
        <f t="shared" si="211"/>
        <v>#VALUE!</v>
      </c>
      <c r="FH95" s="523">
        <f t="shared" si="211"/>
        <v>1</v>
      </c>
      <c r="FI95" s="523">
        <f t="shared" si="211"/>
        <v>1</v>
      </c>
      <c r="FJ95" s="523">
        <f t="shared" si="211"/>
        <v>1</v>
      </c>
      <c r="FK95" s="447" t="s">
        <v>2122</v>
      </c>
      <c r="FL95" s="523">
        <f t="shared" si="211"/>
        <v>1</v>
      </c>
      <c r="FM95" s="523">
        <f t="shared" si="211"/>
        <v>1</v>
      </c>
      <c r="FN95" s="523">
        <f t="shared" si="211"/>
        <v>1</v>
      </c>
      <c r="FO95" s="447" t="s">
        <v>2122</v>
      </c>
      <c r="FP95" s="523">
        <f t="shared" si="211"/>
        <v>1</v>
      </c>
      <c r="FQ95" s="523">
        <f t="shared" si="211"/>
        <v>1</v>
      </c>
      <c r="FR95" s="523">
        <f t="shared" si="211"/>
        <v>1</v>
      </c>
      <c r="FS95" s="523">
        <f t="shared" si="211"/>
        <v>1</v>
      </c>
      <c r="FT95" s="523">
        <f t="shared" si="211"/>
        <v>1</v>
      </c>
      <c r="FU95" s="523">
        <f t="shared" si="211"/>
        <v>1</v>
      </c>
      <c r="FV95" s="523">
        <f t="shared" si="211"/>
        <v>1</v>
      </c>
      <c r="FW95" s="447" t="s">
        <v>2122</v>
      </c>
      <c r="FX95" s="447" t="s">
        <v>2122</v>
      </c>
      <c r="FY95" s="523">
        <f t="shared" si="211"/>
        <v>1</v>
      </c>
      <c r="FZ95" s="523">
        <f t="shared" si="211"/>
        <v>1</v>
      </c>
      <c r="GA95" s="447" t="s">
        <v>2122</v>
      </c>
      <c r="GB95" s="447" t="s">
        <v>2122</v>
      </c>
      <c r="GC95" s="447" t="s">
        <v>2122</v>
      </c>
      <c r="GD95" s="447" t="s">
        <v>2122</v>
      </c>
      <c r="GE95" s="447" t="s">
        <v>2122</v>
      </c>
      <c r="GF95" s="447"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23">
        <f t="shared" si="210"/>
        <v>1</v>
      </c>
      <c r="FA96" s="523">
        <f t="shared" si="211"/>
        <v>1</v>
      </c>
      <c r="FB96" s="523">
        <f t="shared" si="211"/>
        <v>1</v>
      </c>
      <c r="FC96" s="523">
        <f t="shared" si="211"/>
        <v>1</v>
      </c>
      <c r="FD96" s="447" t="s">
        <v>2122</v>
      </c>
      <c r="FE96" s="523">
        <f t="shared" si="211"/>
        <v>1</v>
      </c>
      <c r="FF96" s="447" t="s">
        <v>2122</v>
      </c>
      <c r="FG96" s="523" t="e">
        <f t="shared" si="211"/>
        <v>#VALUE!</v>
      </c>
      <c r="FH96" s="523">
        <f t="shared" si="211"/>
        <v>1</v>
      </c>
      <c r="FI96" s="523">
        <f t="shared" si="211"/>
        <v>1</v>
      </c>
      <c r="FJ96" s="523">
        <f t="shared" si="211"/>
        <v>1</v>
      </c>
      <c r="FK96" s="447" t="s">
        <v>2122</v>
      </c>
      <c r="FL96" s="523">
        <f t="shared" si="211"/>
        <v>1</v>
      </c>
      <c r="FM96" s="523">
        <f t="shared" si="211"/>
        <v>1</v>
      </c>
      <c r="FN96" s="523">
        <f t="shared" si="211"/>
        <v>1</v>
      </c>
      <c r="FO96" s="447" t="s">
        <v>2122</v>
      </c>
      <c r="FP96" s="523">
        <f t="shared" si="211"/>
        <v>1</v>
      </c>
      <c r="FQ96" s="523">
        <f t="shared" si="211"/>
        <v>1</v>
      </c>
      <c r="FR96" s="523">
        <f t="shared" si="211"/>
        <v>1</v>
      </c>
      <c r="FS96" s="523">
        <f t="shared" si="211"/>
        <v>1</v>
      </c>
      <c r="FT96" s="523">
        <f t="shared" si="211"/>
        <v>1</v>
      </c>
      <c r="FU96" s="523">
        <f t="shared" si="211"/>
        <v>1</v>
      </c>
      <c r="FV96" s="523">
        <f t="shared" si="211"/>
        <v>1</v>
      </c>
      <c r="FW96" s="447" t="s">
        <v>2122</v>
      </c>
      <c r="FX96" s="447" t="s">
        <v>2122</v>
      </c>
      <c r="FY96" s="523">
        <f t="shared" si="211"/>
        <v>1</v>
      </c>
      <c r="FZ96" s="523">
        <f t="shared" si="211"/>
        <v>1</v>
      </c>
      <c r="GA96" s="447" t="s">
        <v>2122</v>
      </c>
      <c r="GB96" s="447" t="s">
        <v>2122</v>
      </c>
      <c r="GC96" s="447" t="s">
        <v>2122</v>
      </c>
      <c r="GD96" s="447" t="s">
        <v>2122</v>
      </c>
      <c r="GE96" s="447" t="s">
        <v>2122</v>
      </c>
      <c r="GF96" s="447"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2122</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23">
        <f t="shared" si="210"/>
        <v>1</v>
      </c>
      <c r="FA98" s="523">
        <f t="shared" si="211"/>
        <v>1</v>
      </c>
      <c r="FB98" s="523">
        <f t="shared" si="211"/>
        <v>1</v>
      </c>
      <c r="FC98" s="523">
        <f t="shared" si="211"/>
        <v>1</v>
      </c>
      <c r="FD98" s="447" t="s">
        <v>2122</v>
      </c>
      <c r="FE98" s="523">
        <f t="shared" si="211"/>
        <v>1</v>
      </c>
      <c r="FF98" s="447" t="s">
        <v>2122</v>
      </c>
      <c r="FG98" s="523" t="e">
        <f t="shared" si="211"/>
        <v>#VALUE!</v>
      </c>
      <c r="FH98" s="523">
        <f t="shared" si="211"/>
        <v>1</v>
      </c>
      <c r="FI98" s="523">
        <f t="shared" ref="FI98:FZ98" si="221">DY98/CH12</f>
        <v>1</v>
      </c>
      <c r="FJ98" s="523">
        <f t="shared" si="221"/>
        <v>1</v>
      </c>
      <c r="FK98" s="447" t="s">
        <v>2122</v>
      </c>
      <c r="FL98" s="523">
        <f t="shared" si="221"/>
        <v>1</v>
      </c>
      <c r="FM98" s="523">
        <f t="shared" si="221"/>
        <v>1</v>
      </c>
      <c r="FN98" s="523">
        <f t="shared" si="221"/>
        <v>1</v>
      </c>
      <c r="FO98" s="447" t="s">
        <v>2122</v>
      </c>
      <c r="FP98" s="523">
        <f t="shared" si="221"/>
        <v>1</v>
      </c>
      <c r="FQ98" s="523">
        <f t="shared" si="221"/>
        <v>1</v>
      </c>
      <c r="FR98" s="523">
        <f t="shared" si="221"/>
        <v>1</v>
      </c>
      <c r="FS98" s="523">
        <f t="shared" si="221"/>
        <v>1</v>
      </c>
      <c r="FT98" s="523">
        <f t="shared" si="221"/>
        <v>1</v>
      </c>
      <c r="FU98" s="523">
        <f t="shared" si="221"/>
        <v>1</v>
      </c>
      <c r="FV98" s="523">
        <f t="shared" si="221"/>
        <v>1</v>
      </c>
      <c r="FW98" s="447" t="s">
        <v>2122</v>
      </c>
      <c r="FX98" s="447" t="s">
        <v>2122</v>
      </c>
      <c r="FY98" s="523">
        <f t="shared" si="221"/>
        <v>1</v>
      </c>
      <c r="FZ98" s="523">
        <f t="shared" si="221"/>
        <v>1</v>
      </c>
      <c r="GA98" s="447" t="s">
        <v>2122</v>
      </c>
      <c r="GB98" s="447" t="s">
        <v>2122</v>
      </c>
      <c r="GC98" s="447" t="s">
        <v>2122</v>
      </c>
      <c r="GD98" s="447" t="s">
        <v>2122</v>
      </c>
      <c r="GE98" s="447" t="s">
        <v>2122</v>
      </c>
      <c r="GF98" s="447"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2122</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2122</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23">
        <f t="shared" si="210"/>
        <v>1</v>
      </c>
      <c r="FA101" s="523">
        <f t="shared" si="224"/>
        <v>1</v>
      </c>
      <c r="FB101" s="523">
        <f t="shared" si="224"/>
        <v>1</v>
      </c>
      <c r="FC101" s="523">
        <f t="shared" si="224"/>
        <v>1</v>
      </c>
      <c r="FD101" s="447" t="s">
        <v>2122</v>
      </c>
      <c r="FE101" s="523">
        <f t="shared" si="224"/>
        <v>1</v>
      </c>
      <c r="FF101" s="447" t="s">
        <v>2122</v>
      </c>
      <c r="FG101" s="523" t="e">
        <f t="shared" si="224"/>
        <v>#VALUE!</v>
      </c>
      <c r="FH101" s="523">
        <f t="shared" si="224"/>
        <v>1</v>
      </c>
      <c r="FI101" s="523">
        <f t="shared" si="224"/>
        <v>1</v>
      </c>
      <c r="FJ101" s="523">
        <f t="shared" si="224"/>
        <v>1</v>
      </c>
      <c r="FK101" s="447" t="s">
        <v>2122</v>
      </c>
      <c r="FL101" s="523">
        <f t="shared" si="224"/>
        <v>1</v>
      </c>
      <c r="FM101" s="523">
        <f t="shared" si="224"/>
        <v>1</v>
      </c>
      <c r="FN101" s="523">
        <f t="shared" si="224"/>
        <v>1</v>
      </c>
      <c r="FO101" s="447" t="s">
        <v>2122</v>
      </c>
      <c r="FP101" s="523">
        <f t="shared" si="224"/>
        <v>1</v>
      </c>
      <c r="FQ101" s="523">
        <f t="shared" si="224"/>
        <v>1</v>
      </c>
      <c r="FR101" s="523">
        <f t="shared" si="224"/>
        <v>1</v>
      </c>
      <c r="FS101" s="523">
        <f t="shared" si="224"/>
        <v>1</v>
      </c>
      <c r="FT101" s="523">
        <f t="shared" si="224"/>
        <v>1</v>
      </c>
      <c r="FU101" s="523">
        <f t="shared" si="224"/>
        <v>1</v>
      </c>
      <c r="FV101" s="523">
        <f t="shared" si="224"/>
        <v>1</v>
      </c>
      <c r="FW101" s="447" t="s">
        <v>2122</v>
      </c>
      <c r="FX101" s="447" t="s">
        <v>2122</v>
      </c>
      <c r="FY101" s="523">
        <f t="shared" si="224"/>
        <v>1</v>
      </c>
      <c r="FZ101" s="523">
        <f t="shared" si="224"/>
        <v>1</v>
      </c>
      <c r="GA101" s="447" t="s">
        <v>2122</v>
      </c>
      <c r="GB101" s="447" t="s">
        <v>2122</v>
      </c>
      <c r="GC101" s="447" t="s">
        <v>2122</v>
      </c>
      <c r="GD101" s="447" t="s">
        <v>2122</v>
      </c>
      <c r="GE101" s="447" t="s">
        <v>2122</v>
      </c>
      <c r="GF101" s="447"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2122</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2122</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23">
        <f t="shared" si="210"/>
        <v>1</v>
      </c>
      <c r="FA104" s="523">
        <f t="shared" si="224"/>
        <v>1</v>
      </c>
      <c r="FB104" s="523">
        <f t="shared" si="224"/>
        <v>1</v>
      </c>
      <c r="FC104" s="523">
        <f t="shared" si="224"/>
        <v>1</v>
      </c>
      <c r="FD104" s="447" t="s">
        <v>2122</v>
      </c>
      <c r="FE104" s="523">
        <f t="shared" si="224"/>
        <v>1</v>
      </c>
      <c r="FF104" s="447" t="s">
        <v>2122</v>
      </c>
      <c r="FG104" s="523" t="e">
        <f t="shared" si="224"/>
        <v>#VALUE!</v>
      </c>
      <c r="FH104" s="523">
        <f t="shared" si="224"/>
        <v>1</v>
      </c>
      <c r="FI104" s="523">
        <f t="shared" si="224"/>
        <v>1</v>
      </c>
      <c r="FJ104" s="523">
        <f t="shared" si="224"/>
        <v>1</v>
      </c>
      <c r="FK104" s="447" t="s">
        <v>2122</v>
      </c>
      <c r="FL104" s="523">
        <f t="shared" si="224"/>
        <v>1</v>
      </c>
      <c r="FM104" s="523">
        <f t="shared" si="224"/>
        <v>1</v>
      </c>
      <c r="FN104" s="523">
        <f t="shared" si="224"/>
        <v>1</v>
      </c>
      <c r="FO104" s="447" t="s">
        <v>2122</v>
      </c>
      <c r="FP104" s="523">
        <f t="shared" si="224"/>
        <v>1</v>
      </c>
      <c r="FQ104" s="523">
        <f t="shared" si="224"/>
        <v>1</v>
      </c>
      <c r="FR104" s="523">
        <f t="shared" si="224"/>
        <v>1</v>
      </c>
      <c r="FS104" s="523">
        <f t="shared" si="224"/>
        <v>1</v>
      </c>
      <c r="FT104" s="523">
        <f t="shared" si="224"/>
        <v>1</v>
      </c>
      <c r="FU104" s="523">
        <f t="shared" si="224"/>
        <v>1</v>
      </c>
      <c r="FV104" s="523">
        <f t="shared" si="224"/>
        <v>1</v>
      </c>
      <c r="FW104" s="447" t="s">
        <v>2122</v>
      </c>
      <c r="FX104" s="447" t="s">
        <v>2122</v>
      </c>
      <c r="FY104" s="523">
        <f t="shared" si="224"/>
        <v>1</v>
      </c>
      <c r="FZ104" s="523">
        <f t="shared" si="224"/>
        <v>1</v>
      </c>
      <c r="GA104" s="447" t="s">
        <v>2122</v>
      </c>
      <c r="GB104" s="447" t="s">
        <v>2122</v>
      </c>
      <c r="GC104" s="447" t="s">
        <v>2122</v>
      </c>
      <c r="GD104" s="447" t="s">
        <v>2122</v>
      </c>
      <c r="GE104" s="447" t="s">
        <v>2122</v>
      </c>
      <c r="GF104" s="447"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2122</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2122</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稲垣　宏祐</cp:lastModifiedBy>
  <cp:lastPrinted>2024-03-04T13:21:03Z</cp:lastPrinted>
  <dcterms:created xsi:type="dcterms:W3CDTF">2023-01-10T13:53:21Z</dcterms:created>
  <dcterms:modified xsi:type="dcterms:W3CDTF">2025-01-24T09:57:14Z</dcterms:modified>
</cp:coreProperties>
</file>