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D2B85259-29D0-43B4-8E94-1F1DCFE50DA5}" xr6:coauthVersionLast="47" xr6:coauthVersionMax="47" xr10:uidLastSave="{00000000-0000-0000-0000-000000000000}"/>
  <bookViews>
    <workbookView xWindow="-110" yWindow="-110" windowWidth="22780" windowHeight="14540" tabRatio="803" xr2:uid="{00000000-000D-0000-FFFF-FFFF00000000}"/>
  </bookViews>
  <sheets>
    <sheet name="ｼｰﾄ説明" sheetId="38" r:id="rId1"/>
    <sheet name="推計方法" sheetId="37" r:id="rId2"/>
    <sheet name="13" sheetId="40" r:id="rId3"/>
    <sheet name="3(1)" sheetId="46" r:id="rId4"/>
    <sheet name="3(2)" sheetId="47" r:id="rId5"/>
    <sheet name="3部門" sheetId="14" r:id="rId6"/>
    <sheet name="逆行列1" sheetId="16" r:id="rId7"/>
    <sheet name="逆行列2" sheetId="19" r:id="rId8"/>
    <sheet name="生誘" sheetId="27" r:id="rId9"/>
    <sheet name="付誘" sheetId="28" r:id="rId10"/>
    <sheet name="輸入誘" sheetId="42" r:id="rId11"/>
    <sheet name="波及推計" sheetId="43" r:id="rId12"/>
    <sheet name="係数表" sheetId="44" r:id="rId13"/>
    <sheet name="ﾏｰｼﾞﾝ" sheetId="54" r:id="rId14"/>
    <sheet name="7211" sheetId="52" r:id="rId15"/>
    <sheet name="賃金" sheetId="53" r:id="rId16"/>
    <sheet name="雇用表" sheetId="45" r:id="rId17"/>
    <sheet name="部門" sheetId="56" r:id="rId18"/>
  </sheets>
  <calcPr calcId="191029" iterate="1" iterateCount="1"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6" i="44" l="1" a="1"/>
  <c r="AD6" i="44" s="1"/>
  <c r="AC9" i="44"/>
  <c r="AC6" i="44"/>
  <c r="AC7" i="44"/>
  <c r="AC8" i="44"/>
  <c r="AD9" i="44" l="1"/>
  <c r="AD8" i="44"/>
  <c r="AD7" i="44"/>
  <c r="S16" i="43" l="1"/>
  <c r="S9" i="43"/>
  <c r="S8" i="43" l="1"/>
  <c r="S7" i="43"/>
  <c r="U14" i="19"/>
  <c r="T13" i="19"/>
  <c r="S12" i="19"/>
  <c r="Y14" i="44"/>
  <c r="I25" i="43"/>
  <c r="L12" i="19" a="1"/>
  <c r="L12" i="19" s="1"/>
  <c r="L5" i="19"/>
  <c r="M5" i="19"/>
  <c r="N5" i="19"/>
  <c r="L6" i="19"/>
  <c r="M6" i="19"/>
  <c r="N6" i="19"/>
  <c r="L7" i="19"/>
  <c r="M7" i="19"/>
  <c r="N7" i="19"/>
  <c r="AG22" i="40"/>
  <c r="W17" i="44"/>
  <c r="N14" i="19" l="1"/>
  <c r="L14" i="19"/>
  <c r="M13" i="19"/>
  <c r="N12" i="19"/>
  <c r="M12" i="19"/>
  <c r="M14" i="19"/>
  <c r="N13" i="19"/>
  <c r="L13" i="19"/>
  <c r="AB15" i="54"/>
  <c r="O4" i="54"/>
  <c r="P4" i="54"/>
  <c r="O5" i="54"/>
  <c r="P5" i="54"/>
  <c r="O6" i="54"/>
  <c r="P6" i="54"/>
  <c r="O7" i="54"/>
  <c r="P7" i="54"/>
  <c r="O8" i="54"/>
  <c r="P8" i="54"/>
  <c r="O9" i="54"/>
  <c r="V4" i="54" s="1"/>
  <c r="AB4" i="54" s="1"/>
  <c r="P9" i="54"/>
  <c r="W4" i="54" s="1"/>
  <c r="AC4" i="54" s="1"/>
  <c r="O10" i="54"/>
  <c r="V5" i="54" s="1"/>
  <c r="P10" i="54"/>
  <c r="W5" i="54" s="1"/>
  <c r="O11" i="54"/>
  <c r="P11" i="54"/>
  <c r="O12" i="54"/>
  <c r="P12" i="54"/>
  <c r="O13" i="54"/>
  <c r="P13" i="54"/>
  <c r="O14" i="54"/>
  <c r="P14" i="54"/>
  <c r="O15" i="54"/>
  <c r="P15" i="54"/>
  <c r="O16" i="54"/>
  <c r="P16" i="54"/>
  <c r="O17" i="54"/>
  <c r="P17" i="54"/>
  <c r="O18" i="54"/>
  <c r="P18" i="54"/>
  <c r="O19" i="54"/>
  <c r="P19" i="54"/>
  <c r="O20" i="54"/>
  <c r="P20" i="54"/>
  <c r="O21" i="54"/>
  <c r="P21" i="54"/>
  <c r="W8" i="54" s="1"/>
  <c r="O22" i="54"/>
  <c r="P22" i="54"/>
  <c r="O23" i="54"/>
  <c r="P23" i="54"/>
  <c r="O24" i="54"/>
  <c r="P24" i="54"/>
  <c r="O25" i="54"/>
  <c r="P25" i="54"/>
  <c r="O26" i="54"/>
  <c r="P26" i="54"/>
  <c r="O27" i="54"/>
  <c r="P27" i="54"/>
  <c r="O28" i="54"/>
  <c r="P28" i="54"/>
  <c r="O29" i="54"/>
  <c r="P29" i="54"/>
  <c r="O30" i="54"/>
  <c r="P30" i="54"/>
  <c r="O31" i="54"/>
  <c r="P31" i="54"/>
  <c r="O32" i="54"/>
  <c r="V10" i="54" s="1"/>
  <c r="P32" i="54"/>
  <c r="O33" i="54"/>
  <c r="P33" i="54"/>
  <c r="O34" i="54"/>
  <c r="P34" i="54"/>
  <c r="O35" i="54"/>
  <c r="P35" i="54"/>
  <c r="O36" i="54"/>
  <c r="P36" i="54"/>
  <c r="O37" i="54"/>
  <c r="P37" i="54"/>
  <c r="O38" i="54"/>
  <c r="P38" i="54"/>
  <c r="W12" i="54" s="1"/>
  <c r="O39" i="54"/>
  <c r="P39" i="54"/>
  <c r="O40" i="54"/>
  <c r="P40" i="54"/>
  <c r="O41" i="54"/>
  <c r="P41" i="54"/>
  <c r="O42" i="54"/>
  <c r="P42" i="54"/>
  <c r="O43" i="54"/>
  <c r="V13" i="54" s="1"/>
  <c r="P43" i="54"/>
  <c r="W13" i="54" s="1"/>
  <c r="O44" i="54"/>
  <c r="P44" i="54"/>
  <c r="O45" i="54"/>
  <c r="P45" i="54"/>
  <c r="O46" i="54"/>
  <c r="V15" i="54" s="1"/>
  <c r="P46" i="54"/>
  <c r="W15" i="54" s="1"/>
  <c r="O47" i="54"/>
  <c r="P47" i="54"/>
  <c r="O48" i="54"/>
  <c r="P48" i="54"/>
  <c r="O49" i="54"/>
  <c r="P49" i="54"/>
  <c r="O50" i="54"/>
  <c r="V18" i="54" s="1"/>
  <c r="P50" i="54"/>
  <c r="O51" i="54"/>
  <c r="P51" i="54"/>
  <c r="O52" i="54"/>
  <c r="P52" i="54"/>
  <c r="O53" i="54"/>
  <c r="P53" i="54"/>
  <c r="O54" i="54"/>
  <c r="P54" i="54"/>
  <c r="O55" i="54"/>
  <c r="P55" i="54"/>
  <c r="W20" i="54" s="1"/>
  <c r="O56" i="54"/>
  <c r="V20" i="54" s="1"/>
  <c r="P56" i="54"/>
  <c r="O57" i="54"/>
  <c r="P57" i="54"/>
  <c r="O58" i="54"/>
  <c r="P58" i="54"/>
  <c r="O59" i="54"/>
  <c r="P59" i="54"/>
  <c r="O60" i="54"/>
  <c r="P60" i="54"/>
  <c r="O61" i="54"/>
  <c r="P61" i="54"/>
  <c r="O62" i="54"/>
  <c r="P62" i="54"/>
  <c r="O63" i="54"/>
  <c r="P63" i="54"/>
  <c r="O64" i="54"/>
  <c r="P64" i="54"/>
  <c r="O65" i="54"/>
  <c r="P65" i="54"/>
  <c r="O66" i="54"/>
  <c r="P66" i="54"/>
  <c r="O67" i="54"/>
  <c r="P67" i="54"/>
  <c r="O68" i="54"/>
  <c r="P68" i="54"/>
  <c r="O69" i="54"/>
  <c r="P69" i="54"/>
  <c r="O70" i="54"/>
  <c r="V25" i="54" s="1"/>
  <c r="AB7" i="54" s="1"/>
  <c r="P70" i="54"/>
  <c r="W25" i="54" s="1"/>
  <c r="AC7" i="54" s="1"/>
  <c r="O71" i="54"/>
  <c r="P71" i="54"/>
  <c r="O72" i="54"/>
  <c r="V27" i="54" s="1"/>
  <c r="AB8" i="54" s="1"/>
  <c r="P72" i="54"/>
  <c r="W27" i="54" s="1"/>
  <c r="AC8" i="54" s="1"/>
  <c r="O73" i="54"/>
  <c r="V28" i="54" s="1"/>
  <c r="AB9" i="54" s="1"/>
  <c r="P73" i="54"/>
  <c r="O74" i="54"/>
  <c r="P74" i="54"/>
  <c r="O75" i="54"/>
  <c r="P75" i="54"/>
  <c r="O76" i="54"/>
  <c r="P76" i="54"/>
  <c r="O77" i="54"/>
  <c r="P77" i="54"/>
  <c r="O78" i="54"/>
  <c r="P78" i="54"/>
  <c r="O79" i="54"/>
  <c r="P79" i="54"/>
  <c r="O80" i="54"/>
  <c r="P80" i="54"/>
  <c r="O81" i="54"/>
  <c r="P81" i="54"/>
  <c r="O82" i="54"/>
  <c r="P82" i="54"/>
  <c r="O83" i="54"/>
  <c r="P83" i="54"/>
  <c r="O84" i="54"/>
  <c r="P84" i="54"/>
  <c r="O85" i="54"/>
  <c r="P85" i="54"/>
  <c r="O86" i="54"/>
  <c r="P86" i="54"/>
  <c r="O87" i="54"/>
  <c r="P87" i="54"/>
  <c r="O88" i="54"/>
  <c r="P88" i="54"/>
  <c r="O89" i="54"/>
  <c r="P89" i="54"/>
  <c r="O90" i="54"/>
  <c r="P90" i="54"/>
  <c r="O91" i="54"/>
  <c r="V32" i="54" s="1"/>
  <c r="AB13" i="54" s="1"/>
  <c r="P91" i="54"/>
  <c r="O92" i="54"/>
  <c r="P92" i="54"/>
  <c r="O93" i="54"/>
  <c r="V33" i="54" s="1"/>
  <c r="P93" i="54"/>
  <c r="O94" i="54"/>
  <c r="V34" i="54" s="1"/>
  <c r="P94" i="54"/>
  <c r="O95" i="54"/>
  <c r="P95" i="54"/>
  <c r="O96" i="54"/>
  <c r="P96" i="54"/>
  <c r="O97" i="54"/>
  <c r="P97" i="54"/>
  <c r="O98" i="54"/>
  <c r="V35" i="54" s="1"/>
  <c r="P98" i="54"/>
  <c r="W35" i="54" s="1"/>
  <c r="O99" i="54"/>
  <c r="P99" i="54"/>
  <c r="O100" i="54"/>
  <c r="P100" i="54"/>
  <c r="O101" i="54"/>
  <c r="P101" i="54"/>
  <c r="O102" i="54"/>
  <c r="P102" i="54"/>
  <c r="O103" i="54"/>
  <c r="P103" i="54"/>
  <c r="O104" i="54"/>
  <c r="P104" i="54"/>
  <c r="O105" i="54"/>
  <c r="P105" i="54"/>
  <c r="O106" i="54"/>
  <c r="P106" i="54"/>
  <c r="O107" i="54"/>
  <c r="P107" i="54"/>
  <c r="O108" i="54"/>
  <c r="P108" i="54"/>
  <c r="O109" i="54"/>
  <c r="P109" i="54"/>
  <c r="W38" i="54" s="1"/>
  <c r="O110" i="54"/>
  <c r="V39" i="54" s="1"/>
  <c r="P110" i="54"/>
  <c r="W39" i="54" s="1"/>
  <c r="AC15" i="54" s="1"/>
  <c r="O111" i="54"/>
  <c r="P111" i="54"/>
  <c r="O112" i="54"/>
  <c r="P112" i="54"/>
  <c r="P3" i="54"/>
  <c r="O3" i="54"/>
  <c r="AD4" i="54"/>
  <c r="Q1" i="54"/>
  <c r="Q116" i="54"/>
  <c r="Q115" i="54"/>
  <c r="X39" i="54"/>
  <c r="AD15" i="54" s="1"/>
  <c r="X38" i="54"/>
  <c r="V38" i="54"/>
  <c r="X37" i="54"/>
  <c r="X36" i="54"/>
  <c r="W36" i="54"/>
  <c r="X35" i="54"/>
  <c r="X34" i="54"/>
  <c r="X33" i="54"/>
  <c r="X32" i="54"/>
  <c r="AD13" i="54" s="1"/>
  <c r="W32" i="54"/>
  <c r="AC13" i="54" s="1"/>
  <c r="X31" i="54"/>
  <c r="AD12" i="54" s="1"/>
  <c r="X30" i="54"/>
  <c r="AD11" i="54" s="1"/>
  <c r="X29" i="54"/>
  <c r="AD10" i="54" s="1"/>
  <c r="X28" i="54"/>
  <c r="AD9" i="54" s="1"/>
  <c r="W28" i="54"/>
  <c r="AC9" i="54" s="1"/>
  <c r="X27" i="54"/>
  <c r="AD8" i="54" s="1"/>
  <c r="X26" i="54"/>
  <c r="W26" i="54"/>
  <c r="V26" i="54"/>
  <c r="X25" i="54"/>
  <c r="AD7" i="54" s="1"/>
  <c r="X24" i="54"/>
  <c r="AD6" i="54" s="1"/>
  <c r="W24" i="54"/>
  <c r="AC6" i="54" s="1"/>
  <c r="X23" i="54"/>
  <c r="X22" i="54"/>
  <c r="X21" i="54"/>
  <c r="X20" i="54"/>
  <c r="X19" i="54"/>
  <c r="X18" i="54"/>
  <c r="X17" i="54"/>
  <c r="W17" i="54"/>
  <c r="V17" i="54"/>
  <c r="X16" i="54"/>
  <c r="W16" i="54"/>
  <c r="V16" i="54"/>
  <c r="X15" i="54"/>
  <c r="X14" i="54"/>
  <c r="X13" i="54"/>
  <c r="X12" i="54"/>
  <c r="X11" i="54"/>
  <c r="X10" i="54"/>
  <c r="X9" i="54"/>
  <c r="W9" i="54"/>
  <c r="V9" i="54"/>
  <c r="X8" i="54"/>
  <c r="X7" i="54"/>
  <c r="X6" i="54"/>
  <c r="X5" i="54"/>
  <c r="X4" i="54"/>
  <c r="X3" i="54"/>
  <c r="AD3" i="54" s="1"/>
  <c r="AD14" i="54" l="1"/>
  <c r="AD5" i="54"/>
  <c r="AJ4" i="54" s="1"/>
  <c r="AJ5" i="54"/>
  <c r="AJ3" i="54"/>
  <c r="AD1" i="54"/>
  <c r="W19" i="54"/>
  <c r="W14" i="54"/>
  <c r="W6" i="54"/>
  <c r="W34" i="54"/>
  <c r="W11" i="54"/>
  <c r="W3" i="54"/>
  <c r="AC3" i="54" s="1"/>
  <c r="V36" i="54"/>
  <c r="AB14" i="54" s="1"/>
  <c r="AH5" i="54" s="1"/>
  <c r="V21" i="54"/>
  <c r="V12" i="54"/>
  <c r="W33" i="54"/>
  <c r="AC14" i="54" s="1"/>
  <c r="W23" i="54"/>
  <c r="W7" i="54"/>
  <c r="V23" i="54"/>
  <c r="V3" i="54"/>
  <c r="W21" i="54"/>
  <c r="V37" i="54"/>
  <c r="V29" i="54"/>
  <c r="AB10" i="54" s="1"/>
  <c r="V19" i="54"/>
  <c r="V8" i="54"/>
  <c r="W31" i="54"/>
  <c r="AC12" i="54" s="1"/>
  <c r="W22" i="54"/>
  <c r="W18" i="54"/>
  <c r="V11" i="54"/>
  <c r="V7" i="54"/>
  <c r="W37" i="54"/>
  <c r="W29" i="54"/>
  <c r="AC10" i="54" s="1"/>
  <c r="W30" i="54"/>
  <c r="AC11" i="54" s="1"/>
  <c r="W10" i="54"/>
  <c r="AC5" i="54" s="1"/>
  <c r="AI4" i="54" s="1"/>
  <c r="V31" i="54"/>
  <c r="AB12" i="54" s="1"/>
  <c r="V22" i="54"/>
  <c r="V6" i="54"/>
  <c r="V30" i="54"/>
  <c r="AB11" i="54" s="1"/>
  <c r="V14" i="54"/>
  <c r="AB5" i="54" s="1"/>
  <c r="AH4" i="54" s="1"/>
  <c r="V24" i="54"/>
  <c r="AB6" i="54" s="1"/>
  <c r="AB3" i="54"/>
  <c r="AH3" i="54" s="1"/>
  <c r="X1" i="54"/>
  <c r="AL4" i="54" l="1"/>
  <c r="F7" i="44" s="1"/>
  <c r="AJ1" i="54"/>
  <c r="AK4" i="54"/>
  <c r="E7" i="44" s="1"/>
  <c r="AK3" i="54"/>
  <c r="E6" i="44" s="1"/>
  <c r="AK5" i="54"/>
  <c r="AC1" i="54"/>
  <c r="AI3" i="54"/>
  <c r="AL3" i="54" s="1"/>
  <c r="F6" i="44" s="1"/>
  <c r="AI5" i="54"/>
  <c r="AL5" i="54" s="1"/>
  <c r="Z6" i="44"/>
  <c r="Z7" i="44"/>
  <c r="Z8" i="44"/>
  <c r="P17" i="53"/>
  <c r="P16" i="53"/>
  <c r="P15" i="53"/>
  <c r="P14" i="53"/>
  <c r="P13" i="53"/>
  <c r="P12" i="53"/>
  <c r="P11" i="53"/>
  <c r="P10" i="53"/>
  <c r="P9" i="53"/>
  <c r="T7" i="53" s="1"/>
  <c r="P8" i="53"/>
  <c r="P7" i="53"/>
  <c r="P6" i="53"/>
  <c r="T6" i="53" s="1"/>
  <c r="P5" i="53"/>
  <c r="T5" i="53" s="1"/>
  <c r="H112" i="53"/>
  <c r="H111" i="53"/>
  <c r="H110" i="53"/>
  <c r="H109" i="53"/>
  <c r="H108" i="53"/>
  <c r="H107" i="53"/>
  <c r="H106" i="53"/>
  <c r="H105" i="53"/>
  <c r="L39" i="53" s="1"/>
  <c r="H104" i="53"/>
  <c r="H103" i="53"/>
  <c r="H102" i="53"/>
  <c r="H101" i="53"/>
  <c r="L38" i="53" s="1"/>
  <c r="H100" i="53"/>
  <c r="L37" i="53" s="1"/>
  <c r="H99" i="53"/>
  <c r="H98" i="53"/>
  <c r="H97" i="53"/>
  <c r="H96" i="53"/>
  <c r="H95" i="53"/>
  <c r="H94" i="53"/>
  <c r="H93" i="53"/>
  <c r="L34" i="53" s="1"/>
  <c r="H92" i="53"/>
  <c r="H91" i="53"/>
  <c r="H90" i="53"/>
  <c r="H89" i="53"/>
  <c r="H88" i="53"/>
  <c r="L33" i="53" s="1"/>
  <c r="H87" i="53"/>
  <c r="H86" i="53"/>
  <c r="H85" i="53"/>
  <c r="H84" i="53"/>
  <c r="H83" i="53"/>
  <c r="H82" i="53"/>
  <c r="H81" i="53"/>
  <c r="H80" i="53"/>
  <c r="H79" i="53"/>
  <c r="L32" i="53" s="1"/>
  <c r="H78" i="53"/>
  <c r="H77" i="53"/>
  <c r="H76" i="53"/>
  <c r="L31" i="53" s="1"/>
  <c r="H75" i="53"/>
  <c r="H74" i="53"/>
  <c r="H73" i="53"/>
  <c r="H72" i="53"/>
  <c r="H71" i="53"/>
  <c r="H70" i="53"/>
  <c r="L26" i="53" s="1"/>
  <c r="H69" i="53"/>
  <c r="H68" i="53"/>
  <c r="H67" i="53"/>
  <c r="H66" i="53"/>
  <c r="L25" i="53" s="1"/>
  <c r="H65" i="53"/>
  <c r="H64" i="53"/>
  <c r="H63" i="53"/>
  <c r="H62" i="53"/>
  <c r="H61" i="53"/>
  <c r="H60" i="53"/>
  <c r="H59" i="53"/>
  <c r="H58" i="53"/>
  <c r="H57" i="53"/>
  <c r="L22" i="53" s="1"/>
  <c r="H56" i="53"/>
  <c r="H55" i="53"/>
  <c r="H54" i="53"/>
  <c r="H53" i="53"/>
  <c r="L21" i="53" s="1"/>
  <c r="H52" i="53"/>
  <c r="L20" i="53" s="1"/>
  <c r="H51" i="53"/>
  <c r="H50" i="53"/>
  <c r="H49" i="53"/>
  <c r="H48" i="53"/>
  <c r="H47" i="53"/>
  <c r="H46" i="53"/>
  <c r="L16" i="53" s="1"/>
  <c r="H45" i="53"/>
  <c r="H44" i="53"/>
  <c r="L15" i="53" s="1"/>
  <c r="H43" i="53"/>
  <c r="H42" i="53"/>
  <c r="L41" i="53"/>
  <c r="H41" i="53"/>
  <c r="L40" i="53"/>
  <c r="H40" i="53"/>
  <c r="L14" i="53" s="1"/>
  <c r="H39" i="53"/>
  <c r="H38" i="53"/>
  <c r="H37" i="53"/>
  <c r="L36" i="53"/>
  <c r="H36" i="53"/>
  <c r="L13" i="53" s="1"/>
  <c r="L35" i="53"/>
  <c r="H35" i="53"/>
  <c r="L24" i="53" s="1"/>
  <c r="H34" i="53"/>
  <c r="H33" i="53"/>
  <c r="H32" i="53"/>
  <c r="H31" i="53"/>
  <c r="L30" i="53"/>
  <c r="H30" i="53"/>
  <c r="L29" i="53"/>
  <c r="H29" i="53"/>
  <c r="L28" i="53"/>
  <c r="H28" i="53"/>
  <c r="L27" i="53"/>
  <c r="H27" i="53"/>
  <c r="H26" i="53"/>
  <c r="H25" i="53"/>
  <c r="H24" i="53"/>
  <c r="L23" i="53"/>
  <c r="H23" i="53"/>
  <c r="L10" i="53" s="1"/>
  <c r="H22" i="53"/>
  <c r="H21" i="53"/>
  <c r="H20" i="53"/>
  <c r="L19" i="53"/>
  <c r="H19" i="53"/>
  <c r="L18" i="53"/>
  <c r="H18" i="53"/>
  <c r="L9" i="53" s="1"/>
  <c r="L17" i="53"/>
  <c r="H17" i="53"/>
  <c r="H16" i="53"/>
  <c r="L8" i="53" s="1"/>
  <c r="H15" i="53"/>
  <c r="H14" i="53"/>
  <c r="H13" i="53"/>
  <c r="L12" i="53"/>
  <c r="H12" i="53"/>
  <c r="L7" i="53" s="1"/>
  <c r="L11" i="53"/>
  <c r="H11" i="53"/>
  <c r="L6" i="53" s="1"/>
  <c r="H10" i="53"/>
  <c r="H9" i="53"/>
  <c r="H8" i="53"/>
  <c r="H7" i="53"/>
  <c r="H6" i="53"/>
  <c r="H5" i="53"/>
  <c r="H1" i="53" s="1"/>
  <c r="D1" i="53"/>
  <c r="P1" i="53" l="1"/>
  <c r="T1" i="53"/>
  <c r="L5" i="53"/>
  <c r="L1" i="53" s="1"/>
  <c r="S13" i="44" l="1"/>
  <c r="S14" i="44"/>
  <c r="S15" i="44"/>
  <c r="S1" i="52"/>
  <c r="S7" i="52"/>
  <c r="S6" i="52"/>
  <c r="S5" i="52"/>
  <c r="G112" i="52"/>
  <c r="G111" i="52"/>
  <c r="G110" i="52"/>
  <c r="G109" i="52"/>
  <c r="G108" i="52"/>
  <c r="G107" i="52"/>
  <c r="G106" i="52"/>
  <c r="G105" i="52"/>
  <c r="K39" i="52" s="1"/>
  <c r="G104" i="52"/>
  <c r="G103" i="52"/>
  <c r="G102" i="52"/>
  <c r="G101" i="52"/>
  <c r="K38" i="52" s="1"/>
  <c r="G100" i="52"/>
  <c r="G99" i="52"/>
  <c r="G98" i="52"/>
  <c r="G97" i="52"/>
  <c r="G96" i="52"/>
  <c r="G95" i="52"/>
  <c r="G94" i="52"/>
  <c r="G93" i="52"/>
  <c r="K34" i="52" s="1"/>
  <c r="O15" i="52" s="1"/>
  <c r="G92" i="52"/>
  <c r="G91" i="52"/>
  <c r="G90" i="52"/>
  <c r="G89" i="52"/>
  <c r="K33" i="52" s="1"/>
  <c r="O14" i="52" s="1"/>
  <c r="G88" i="52"/>
  <c r="G87" i="52"/>
  <c r="G86" i="52"/>
  <c r="G85" i="52"/>
  <c r="G84" i="52"/>
  <c r="G83" i="52"/>
  <c r="G82" i="52"/>
  <c r="G81" i="52"/>
  <c r="G80" i="52"/>
  <c r="G79" i="52"/>
  <c r="K32" i="52" s="1"/>
  <c r="O13" i="52" s="1"/>
  <c r="G78" i="52"/>
  <c r="G77" i="52"/>
  <c r="K31" i="52" s="1"/>
  <c r="O12" i="52" s="1"/>
  <c r="G76" i="52"/>
  <c r="G75" i="52"/>
  <c r="G74" i="52"/>
  <c r="G73" i="52"/>
  <c r="G72" i="52"/>
  <c r="K27" i="52" s="1"/>
  <c r="O9" i="52" s="1"/>
  <c r="G71" i="52"/>
  <c r="G70" i="52"/>
  <c r="K26" i="52" s="1"/>
  <c r="O8" i="52" s="1"/>
  <c r="G69" i="52"/>
  <c r="G68" i="52"/>
  <c r="G67" i="52"/>
  <c r="G66" i="52"/>
  <c r="K25" i="52" s="1"/>
  <c r="G65" i="52"/>
  <c r="K24" i="52" s="1"/>
  <c r="G64" i="52"/>
  <c r="G63" i="52"/>
  <c r="G62" i="52"/>
  <c r="G61" i="52"/>
  <c r="G60" i="52"/>
  <c r="G59" i="52"/>
  <c r="G58" i="52"/>
  <c r="G57" i="52"/>
  <c r="K22" i="52" s="1"/>
  <c r="G56" i="52"/>
  <c r="G55" i="52"/>
  <c r="G54" i="52"/>
  <c r="G53" i="52"/>
  <c r="K21" i="52" s="1"/>
  <c r="G52" i="52"/>
  <c r="G51" i="52"/>
  <c r="G50" i="52"/>
  <c r="G49" i="52"/>
  <c r="G48" i="52"/>
  <c r="K17" i="52" s="1"/>
  <c r="G47" i="52"/>
  <c r="G46" i="52"/>
  <c r="K16" i="52" s="1"/>
  <c r="G45" i="52"/>
  <c r="G44" i="52"/>
  <c r="K15" i="52" s="1"/>
  <c r="G43" i="52"/>
  <c r="G42" i="52"/>
  <c r="K14" i="52" s="1"/>
  <c r="K41" i="52"/>
  <c r="G41" i="52"/>
  <c r="K40" i="52"/>
  <c r="G40" i="52"/>
  <c r="G39" i="52"/>
  <c r="G38" i="52"/>
  <c r="K37" i="52"/>
  <c r="G37" i="52"/>
  <c r="K36" i="52"/>
  <c r="G36" i="52"/>
  <c r="K13" i="52" s="1"/>
  <c r="K35" i="52"/>
  <c r="G35" i="52"/>
  <c r="G34" i="52"/>
  <c r="G33" i="52"/>
  <c r="K12" i="52" s="1"/>
  <c r="G32" i="52"/>
  <c r="G31" i="52"/>
  <c r="K11" i="52" s="1"/>
  <c r="K30" i="52"/>
  <c r="O11" i="52" s="1"/>
  <c r="G30" i="52"/>
  <c r="K29" i="52"/>
  <c r="O10" i="52" s="1"/>
  <c r="G29" i="52"/>
  <c r="K28" i="52"/>
  <c r="G28" i="52"/>
  <c r="G27" i="52"/>
  <c r="G26" i="52"/>
  <c r="G25" i="52"/>
  <c r="G24" i="52"/>
  <c r="K10" i="52" s="1"/>
  <c r="K23" i="52"/>
  <c r="G23" i="52"/>
  <c r="G22" i="52"/>
  <c r="G21" i="52"/>
  <c r="K20" i="52"/>
  <c r="G20" i="52"/>
  <c r="K19" i="52"/>
  <c r="G19" i="52"/>
  <c r="K18" i="52"/>
  <c r="G18" i="52"/>
  <c r="K9" i="52" s="1"/>
  <c r="O17" i="52"/>
  <c r="G17" i="52"/>
  <c r="G16" i="52"/>
  <c r="K8" i="52" s="1"/>
  <c r="G15" i="52"/>
  <c r="G14" i="52"/>
  <c r="K7" i="52" s="1"/>
  <c r="G13" i="52"/>
  <c r="G12" i="52"/>
  <c r="G11" i="52"/>
  <c r="G10" i="52"/>
  <c r="K6" i="52" s="1"/>
  <c r="O6" i="52" s="1"/>
  <c r="G9" i="52"/>
  <c r="G8" i="52"/>
  <c r="G7" i="52"/>
  <c r="G6" i="52"/>
  <c r="K5" i="52" s="1"/>
  <c r="G5" i="52"/>
  <c r="C1" i="52"/>
  <c r="O5" i="52" l="1"/>
  <c r="K1" i="52"/>
  <c r="O7" i="52"/>
  <c r="O16" i="52"/>
  <c r="G1" i="52"/>
  <c r="O1" i="52" l="1"/>
  <c r="O6" i="44" l="1"/>
  <c r="O7" i="44"/>
  <c r="O8" i="44"/>
  <c r="N6" i="44"/>
  <c r="N7" i="44"/>
  <c r="N8" i="44"/>
  <c r="D12" i="45"/>
  <c r="E12" i="45"/>
  <c r="F12" i="45"/>
  <c r="G12" i="45"/>
  <c r="H12" i="45"/>
  <c r="I12" i="45"/>
  <c r="J12" i="45"/>
  <c r="K12" i="45"/>
  <c r="L12" i="45"/>
  <c r="M12" i="45"/>
  <c r="M9" i="45"/>
  <c r="L8" i="45"/>
  <c r="J7" i="45"/>
  <c r="Z19" i="45"/>
  <c r="Y19" i="45"/>
  <c r="X19" i="45"/>
  <c r="S17" i="45"/>
  <c r="X16" i="45"/>
  <c r="W16" i="45"/>
  <c r="AA15" i="45"/>
  <c r="W13" i="45"/>
  <c r="R13" i="45"/>
  <c r="AA12" i="45"/>
  <c r="U12" i="45"/>
  <c r="T10" i="45"/>
  <c r="AO46" i="45"/>
  <c r="AN46" i="45"/>
  <c r="AM46" i="45"/>
  <c r="AL46" i="45"/>
  <c r="AK46" i="45"/>
  <c r="AJ46" i="45"/>
  <c r="AI46" i="45"/>
  <c r="AH46" i="45"/>
  <c r="AG46" i="45"/>
  <c r="AF46" i="45"/>
  <c r="AO43" i="45"/>
  <c r="AA19" i="45" s="1"/>
  <c r="AN43" i="45"/>
  <c r="AM43" i="45"/>
  <c r="AL43" i="45"/>
  <c r="AK43" i="45"/>
  <c r="W19" i="45" s="1"/>
  <c r="AJ43" i="45"/>
  <c r="V19" i="45" s="1"/>
  <c r="AI43" i="45"/>
  <c r="U19" i="45" s="1"/>
  <c r="AH43" i="45"/>
  <c r="T19" i="45" s="1"/>
  <c r="AG43" i="45"/>
  <c r="S19" i="45" s="1"/>
  <c r="AF43" i="45"/>
  <c r="R19" i="45" s="1"/>
  <c r="AO42" i="45"/>
  <c r="AN42" i="45"/>
  <c r="AM42" i="45"/>
  <c r="AL42" i="45"/>
  <c r="AK42" i="45"/>
  <c r="AJ42" i="45"/>
  <c r="AI42" i="45"/>
  <c r="AH42" i="45"/>
  <c r="AG42" i="45"/>
  <c r="AF42" i="45"/>
  <c r="AO41" i="45"/>
  <c r="AN41" i="45"/>
  <c r="AM41" i="45"/>
  <c r="AL41" i="45"/>
  <c r="AK41" i="45"/>
  <c r="AJ41" i="45"/>
  <c r="AI41" i="45"/>
  <c r="AH41" i="45"/>
  <c r="AG41" i="45"/>
  <c r="AF41" i="45"/>
  <c r="AO40" i="45"/>
  <c r="AN40" i="45"/>
  <c r="AM40" i="45"/>
  <c r="AL40" i="45"/>
  <c r="AK40" i="45"/>
  <c r="AJ40" i="45"/>
  <c r="AI40" i="45"/>
  <c r="AH40" i="45"/>
  <c r="AG40" i="45"/>
  <c r="AF40" i="45"/>
  <c r="AO39" i="45"/>
  <c r="AN39" i="45"/>
  <c r="AM39" i="45"/>
  <c r="AL39" i="45"/>
  <c r="AK39" i="45"/>
  <c r="AJ39" i="45"/>
  <c r="AI39" i="45"/>
  <c r="AH39" i="45"/>
  <c r="AG39" i="45"/>
  <c r="AF39" i="45"/>
  <c r="AO38" i="45"/>
  <c r="AN38" i="45"/>
  <c r="Z18" i="45" s="1"/>
  <c r="AM38" i="45"/>
  <c r="Y18" i="45" s="1"/>
  <c r="AL38" i="45"/>
  <c r="AK38" i="45"/>
  <c r="AJ38" i="45"/>
  <c r="AI38" i="45"/>
  <c r="AH38" i="45"/>
  <c r="AG38" i="45"/>
  <c r="AF38" i="45"/>
  <c r="AO37" i="45"/>
  <c r="AN37" i="45"/>
  <c r="AM37" i="45"/>
  <c r="AL37" i="45"/>
  <c r="AK37" i="45"/>
  <c r="AJ37" i="45"/>
  <c r="AI37" i="45"/>
  <c r="AH37" i="45"/>
  <c r="AG37" i="45"/>
  <c r="AF37" i="45"/>
  <c r="AO36" i="45"/>
  <c r="AA17" i="45" s="1"/>
  <c r="AN36" i="45"/>
  <c r="Z17" i="45" s="1"/>
  <c r="AM36" i="45"/>
  <c r="Y17" i="45" s="1"/>
  <c r="AL36" i="45"/>
  <c r="X17" i="45" s="1"/>
  <c r="AK36" i="45"/>
  <c r="W17" i="45" s="1"/>
  <c r="AJ36" i="45"/>
  <c r="V17" i="45" s="1"/>
  <c r="AI36" i="45"/>
  <c r="U17" i="45" s="1"/>
  <c r="AH36" i="45"/>
  <c r="T17" i="45" s="1"/>
  <c r="AG36" i="45"/>
  <c r="AF36" i="45"/>
  <c r="R17" i="45" s="1"/>
  <c r="AO35" i="45"/>
  <c r="AA16" i="45" s="1"/>
  <c r="AN35" i="45"/>
  <c r="Z16" i="45" s="1"/>
  <c r="AM35" i="45"/>
  <c r="Y16" i="45" s="1"/>
  <c r="AL35" i="45"/>
  <c r="AK35" i="45"/>
  <c r="AJ35" i="45"/>
  <c r="V16" i="45" s="1"/>
  <c r="AI35" i="45"/>
  <c r="U16" i="45" s="1"/>
  <c r="AH35" i="45"/>
  <c r="T16" i="45" s="1"/>
  <c r="AG35" i="45"/>
  <c r="S16" i="45" s="1"/>
  <c r="AF35" i="45"/>
  <c r="R16" i="45" s="1"/>
  <c r="AO34" i="45"/>
  <c r="AN34" i="45"/>
  <c r="Z15" i="45" s="1"/>
  <c r="AM34" i="45"/>
  <c r="Y15" i="45" s="1"/>
  <c r="AL34" i="45"/>
  <c r="X15" i="45" s="1"/>
  <c r="AK34" i="45"/>
  <c r="W15" i="45" s="1"/>
  <c r="AJ34" i="45"/>
  <c r="V15" i="45" s="1"/>
  <c r="AI34" i="45"/>
  <c r="U15" i="45" s="1"/>
  <c r="AH34" i="45"/>
  <c r="T15" i="45" s="1"/>
  <c r="AG34" i="45"/>
  <c r="S15" i="45" s="1"/>
  <c r="AF34" i="45"/>
  <c r="R15" i="45" s="1"/>
  <c r="AO33" i="45"/>
  <c r="AA14" i="45" s="1"/>
  <c r="AN33" i="45"/>
  <c r="Z14" i="45" s="1"/>
  <c r="AM33" i="45"/>
  <c r="Y14" i="45" s="1"/>
  <c r="AL33" i="45"/>
  <c r="X14" i="45" s="1"/>
  <c r="AK33" i="45"/>
  <c r="W14" i="45" s="1"/>
  <c r="AJ33" i="45"/>
  <c r="V14" i="45" s="1"/>
  <c r="AI33" i="45"/>
  <c r="U14" i="45" s="1"/>
  <c r="AH33" i="45"/>
  <c r="T14" i="45" s="1"/>
  <c r="AG33" i="45"/>
  <c r="S14" i="45" s="1"/>
  <c r="AF33" i="45"/>
  <c r="R14" i="45" s="1"/>
  <c r="AO32" i="45"/>
  <c r="AA13" i="45" s="1"/>
  <c r="AN32" i="45"/>
  <c r="Z13" i="45" s="1"/>
  <c r="AM32" i="45"/>
  <c r="Y13" i="45" s="1"/>
  <c r="AL32" i="45"/>
  <c r="X13" i="45" s="1"/>
  <c r="AK32" i="45"/>
  <c r="AJ32" i="45"/>
  <c r="V13" i="45" s="1"/>
  <c r="AI32" i="45"/>
  <c r="U13" i="45" s="1"/>
  <c r="AH32" i="45"/>
  <c r="T13" i="45" s="1"/>
  <c r="AG32" i="45"/>
  <c r="S13" i="45" s="1"/>
  <c r="AF32" i="45"/>
  <c r="AO31" i="45"/>
  <c r="AN31" i="45"/>
  <c r="Z12" i="45" s="1"/>
  <c r="AM31" i="45"/>
  <c r="Y12" i="45" s="1"/>
  <c r="AL31" i="45"/>
  <c r="X12" i="45" s="1"/>
  <c r="AK31" i="45"/>
  <c r="W12" i="45" s="1"/>
  <c r="AJ31" i="45"/>
  <c r="V12" i="45" s="1"/>
  <c r="AI31" i="45"/>
  <c r="AH31" i="45"/>
  <c r="T12" i="45" s="1"/>
  <c r="AG31" i="45"/>
  <c r="S12" i="45" s="1"/>
  <c r="AF31" i="45"/>
  <c r="R12" i="45" s="1"/>
  <c r="AO30" i="45"/>
  <c r="AN30" i="45"/>
  <c r="Z11" i="45" s="1"/>
  <c r="AM30" i="45"/>
  <c r="Y11" i="45" s="1"/>
  <c r="AL30" i="45"/>
  <c r="AK30" i="45"/>
  <c r="AJ30" i="45"/>
  <c r="V11" i="45" s="1"/>
  <c r="AI30" i="45"/>
  <c r="U11" i="45" s="1"/>
  <c r="AH30" i="45"/>
  <c r="AG30" i="45"/>
  <c r="AF30" i="45"/>
  <c r="AO29" i="45"/>
  <c r="AN29" i="45"/>
  <c r="AM29" i="45"/>
  <c r="AL29" i="45"/>
  <c r="X11" i="45" s="1"/>
  <c r="AK29" i="45"/>
  <c r="W11" i="45" s="1"/>
  <c r="AJ29" i="45"/>
  <c r="AI29" i="45"/>
  <c r="AH29" i="45"/>
  <c r="T11" i="45" s="1"/>
  <c r="AG29" i="45"/>
  <c r="S11" i="45" s="1"/>
  <c r="AF29" i="45"/>
  <c r="AO28" i="45"/>
  <c r="AA10" i="45" s="1"/>
  <c r="AN28" i="45"/>
  <c r="Z10" i="45" s="1"/>
  <c r="AM28" i="45"/>
  <c r="Y10" i="45" s="1"/>
  <c r="AL28" i="45"/>
  <c r="X10" i="45" s="1"/>
  <c r="AK28" i="45"/>
  <c r="W10" i="45" s="1"/>
  <c r="AJ28" i="45"/>
  <c r="V10" i="45" s="1"/>
  <c r="AI28" i="45"/>
  <c r="U10" i="45" s="1"/>
  <c r="AH28" i="45"/>
  <c r="AG28" i="45"/>
  <c r="S10" i="45" s="1"/>
  <c r="AF28" i="45"/>
  <c r="R10" i="45" s="1"/>
  <c r="AO27" i="45"/>
  <c r="AN27" i="45"/>
  <c r="AM27" i="45"/>
  <c r="AL27" i="45"/>
  <c r="AK27" i="45"/>
  <c r="AJ27" i="45"/>
  <c r="AI27" i="45"/>
  <c r="AH27" i="45"/>
  <c r="AG27" i="45"/>
  <c r="AF27" i="45"/>
  <c r="AO26" i="45"/>
  <c r="AN26" i="45"/>
  <c r="AM26" i="45"/>
  <c r="AL26" i="45"/>
  <c r="AK26" i="45"/>
  <c r="AJ26" i="45"/>
  <c r="AI26" i="45"/>
  <c r="AH26" i="45"/>
  <c r="AG26" i="45"/>
  <c r="AF26" i="45"/>
  <c r="AO25" i="45"/>
  <c r="AN25" i="45"/>
  <c r="AM25" i="45"/>
  <c r="AL25" i="45"/>
  <c r="AK25" i="45"/>
  <c r="AJ25" i="45"/>
  <c r="AI25" i="45"/>
  <c r="AH25" i="45"/>
  <c r="AG25" i="45"/>
  <c r="AF25" i="45"/>
  <c r="AO24" i="45"/>
  <c r="AN24" i="45"/>
  <c r="AM24" i="45"/>
  <c r="AL24" i="45"/>
  <c r="AK24" i="45"/>
  <c r="AJ24" i="45"/>
  <c r="AI24" i="45"/>
  <c r="AH24" i="45"/>
  <c r="AG24" i="45"/>
  <c r="AF24" i="45"/>
  <c r="AO23" i="45"/>
  <c r="AN23" i="45"/>
  <c r="AM23" i="45"/>
  <c r="AL23" i="45"/>
  <c r="AK23" i="45"/>
  <c r="AJ23" i="45"/>
  <c r="AI23" i="45"/>
  <c r="AH23" i="45"/>
  <c r="AG23" i="45"/>
  <c r="AF23" i="45"/>
  <c r="AO22" i="45"/>
  <c r="AN22" i="45"/>
  <c r="AM22" i="45"/>
  <c r="AL22" i="45"/>
  <c r="AK22" i="45"/>
  <c r="AJ22" i="45"/>
  <c r="AI22" i="45"/>
  <c r="AH22" i="45"/>
  <c r="AG22" i="45"/>
  <c r="AF22" i="45"/>
  <c r="AO21" i="45"/>
  <c r="AN21" i="45"/>
  <c r="AM21" i="45"/>
  <c r="AL21" i="45"/>
  <c r="AK21" i="45"/>
  <c r="AJ21" i="45"/>
  <c r="AI21" i="45"/>
  <c r="AH21" i="45"/>
  <c r="AG21" i="45"/>
  <c r="AF21" i="45"/>
  <c r="AO20" i="45"/>
  <c r="AN20" i="45"/>
  <c r="AM20" i="45"/>
  <c r="AL20" i="45"/>
  <c r="AK20" i="45"/>
  <c r="AJ20" i="45"/>
  <c r="AI20" i="45"/>
  <c r="AH20" i="45"/>
  <c r="AG20" i="45"/>
  <c r="AF20" i="45"/>
  <c r="AO19" i="45"/>
  <c r="AN19" i="45"/>
  <c r="AM19" i="45"/>
  <c r="AL19" i="45"/>
  <c r="AK19" i="45"/>
  <c r="AJ19" i="45"/>
  <c r="AI19" i="45"/>
  <c r="AH19" i="45"/>
  <c r="AG19" i="45"/>
  <c r="AF19" i="45"/>
  <c r="AO18" i="45"/>
  <c r="AN18" i="45"/>
  <c r="AM18" i="45"/>
  <c r="AL18" i="45"/>
  <c r="AK18" i="45"/>
  <c r="AJ18" i="45"/>
  <c r="AI18" i="45"/>
  <c r="AH18" i="45"/>
  <c r="AG18" i="45"/>
  <c r="AF18" i="45"/>
  <c r="AO17" i="45"/>
  <c r="AN17" i="45"/>
  <c r="AM17" i="45"/>
  <c r="AL17" i="45"/>
  <c r="AK17" i="45"/>
  <c r="AJ17" i="45"/>
  <c r="AI17" i="45"/>
  <c r="AH17" i="45"/>
  <c r="AG17" i="45"/>
  <c r="AF17" i="45"/>
  <c r="AO16" i="45"/>
  <c r="AN16" i="45"/>
  <c r="AM16" i="45"/>
  <c r="AL16" i="45"/>
  <c r="AK16" i="45"/>
  <c r="AJ16" i="45"/>
  <c r="AI16" i="45"/>
  <c r="AH16" i="45"/>
  <c r="AG16" i="45"/>
  <c r="AF16" i="45"/>
  <c r="AO15" i="45"/>
  <c r="AN15" i="45"/>
  <c r="AM15" i="45"/>
  <c r="AL15" i="45"/>
  <c r="AK15" i="45"/>
  <c r="AJ15" i="45"/>
  <c r="AI15" i="45"/>
  <c r="AH15" i="45"/>
  <c r="AG15" i="45"/>
  <c r="AF15" i="45"/>
  <c r="AO14" i="45"/>
  <c r="AN14" i="45"/>
  <c r="AM14" i="45"/>
  <c r="AL14" i="45"/>
  <c r="AK14" i="45"/>
  <c r="AJ14" i="45"/>
  <c r="AI14" i="45"/>
  <c r="AH14" i="45"/>
  <c r="AG14" i="45"/>
  <c r="AF14" i="45"/>
  <c r="AO13" i="45"/>
  <c r="AN13" i="45"/>
  <c r="AM13" i="45"/>
  <c r="AL13" i="45"/>
  <c r="AK13" i="45"/>
  <c r="AJ13" i="45"/>
  <c r="AI13" i="45"/>
  <c r="AH13" i="45"/>
  <c r="AG13" i="45"/>
  <c r="AF13" i="45"/>
  <c r="AO12" i="45"/>
  <c r="AN12" i="45"/>
  <c r="AM12" i="45"/>
  <c r="AL12" i="45"/>
  <c r="AK12" i="45"/>
  <c r="AJ12" i="45"/>
  <c r="AI12" i="45"/>
  <c r="AH12" i="45"/>
  <c r="AG12" i="45"/>
  <c r="AF12" i="45"/>
  <c r="AO11" i="45"/>
  <c r="AN11" i="45"/>
  <c r="AM11" i="45"/>
  <c r="AL11" i="45"/>
  <c r="AK11" i="45"/>
  <c r="AJ11" i="45"/>
  <c r="AI11" i="45"/>
  <c r="AH11" i="45"/>
  <c r="T9" i="45" s="1"/>
  <c r="AG11" i="45"/>
  <c r="S9" i="45" s="1"/>
  <c r="AF11" i="45"/>
  <c r="AO10" i="45"/>
  <c r="AN10" i="45"/>
  <c r="AM10" i="45"/>
  <c r="AL10" i="45"/>
  <c r="AK10" i="45"/>
  <c r="AJ10" i="45"/>
  <c r="AI10" i="45"/>
  <c r="AH10" i="45"/>
  <c r="AG10" i="45"/>
  <c r="AF10" i="45"/>
  <c r="AO9" i="45"/>
  <c r="AN9" i="45"/>
  <c r="AM9" i="45"/>
  <c r="AL9" i="45"/>
  <c r="AK9" i="45"/>
  <c r="AJ9" i="45"/>
  <c r="AI9" i="45"/>
  <c r="AH9" i="45"/>
  <c r="AG9" i="45"/>
  <c r="AF9" i="45"/>
  <c r="AO8" i="45"/>
  <c r="AA8" i="45" s="1"/>
  <c r="AN8" i="45"/>
  <c r="Z8" i="45" s="1"/>
  <c r="AM8" i="45"/>
  <c r="Y8" i="45" s="1"/>
  <c r="AL8" i="45"/>
  <c r="X8" i="45" s="1"/>
  <c r="AK8" i="45"/>
  <c r="W8" i="45" s="1"/>
  <c r="AJ8" i="45"/>
  <c r="V8" i="45" s="1"/>
  <c r="AI8" i="45"/>
  <c r="U8" i="45" s="1"/>
  <c r="AH8" i="45"/>
  <c r="T8" i="45" s="1"/>
  <c r="AG8" i="45"/>
  <c r="S8" i="45" s="1"/>
  <c r="AF8" i="45"/>
  <c r="R8" i="45" s="1"/>
  <c r="AO7" i="45"/>
  <c r="AA7" i="45" s="1"/>
  <c r="AN7" i="45"/>
  <c r="Z7" i="45" s="1"/>
  <c r="AM7" i="45"/>
  <c r="Y7" i="45" s="1"/>
  <c r="AL7" i="45"/>
  <c r="X7" i="45" s="1"/>
  <c r="AK7" i="45"/>
  <c r="W7" i="45" s="1"/>
  <c r="AJ7" i="45"/>
  <c r="V7" i="45" s="1"/>
  <c r="AI7" i="45"/>
  <c r="U7" i="45" s="1"/>
  <c r="AH7" i="45"/>
  <c r="T7" i="45" s="1"/>
  <c r="AG7" i="45"/>
  <c r="S7" i="45" s="1"/>
  <c r="AF7" i="45"/>
  <c r="R7" i="45" s="1"/>
  <c r="K7" i="45" l="1"/>
  <c r="M7" i="45"/>
  <c r="F9" i="45"/>
  <c r="F7" i="45"/>
  <c r="H8" i="45"/>
  <c r="J9" i="45"/>
  <c r="L7" i="45"/>
  <c r="E9" i="45"/>
  <c r="D7" i="45"/>
  <c r="I9" i="45"/>
  <c r="G7" i="45"/>
  <c r="I8" i="45"/>
  <c r="K9" i="45"/>
  <c r="M8" i="45"/>
  <c r="D9" i="45"/>
  <c r="D8" i="45"/>
  <c r="E8" i="45"/>
  <c r="F8" i="45"/>
  <c r="E7" i="45"/>
  <c r="H7" i="45"/>
  <c r="J8" i="45"/>
  <c r="L9" i="45"/>
  <c r="G9" i="45"/>
  <c r="H9" i="45"/>
  <c r="G8" i="45"/>
  <c r="I7" i="45"/>
  <c r="K8" i="45"/>
  <c r="AA18" i="45"/>
  <c r="V9" i="45"/>
  <c r="R18" i="45"/>
  <c r="W9" i="45"/>
  <c r="AA9" i="45"/>
  <c r="AA11" i="45"/>
  <c r="S18" i="45"/>
  <c r="U18" i="45"/>
  <c r="X9" i="45"/>
  <c r="T18" i="45"/>
  <c r="V18" i="45"/>
  <c r="U9" i="45"/>
  <c r="Y9" i="45"/>
  <c r="W18" i="45"/>
  <c r="Z9" i="45"/>
  <c r="R9" i="45"/>
  <c r="R11" i="45"/>
  <c r="X18" i="45"/>
  <c r="AO44" i="45"/>
  <c r="AI44" i="45"/>
  <c r="AN44" i="45"/>
  <c r="Z20" i="45" s="1"/>
  <c r="L10" i="45" s="1"/>
  <c r="AJ44" i="45"/>
  <c r="AK44" i="45"/>
  <c r="AF44" i="45"/>
  <c r="AG44" i="45"/>
  <c r="AH44" i="45"/>
  <c r="AL44" i="45"/>
  <c r="AM44" i="45"/>
  <c r="AA20" i="45" l="1"/>
  <c r="M10" i="45" s="1"/>
  <c r="U20" i="45"/>
  <c r="G10" i="45" s="1"/>
  <c r="V20" i="45"/>
  <c r="H10" i="45" s="1"/>
  <c r="T20" i="45"/>
  <c r="F10" i="45" s="1"/>
  <c r="S20" i="45"/>
  <c r="E10" i="45" s="1"/>
  <c r="X20" i="45"/>
  <c r="J10" i="45" s="1"/>
  <c r="R20" i="45"/>
  <c r="D10" i="45" s="1"/>
  <c r="Y20" i="45"/>
  <c r="K10" i="45" s="1"/>
  <c r="W20" i="45"/>
  <c r="I10" i="45" s="1"/>
  <c r="M7" i="43"/>
  <c r="N7" i="43"/>
  <c r="M8" i="43"/>
  <c r="N8" i="43"/>
  <c r="F16" i="47" l="1"/>
  <c r="E16" i="47"/>
  <c r="D16" i="47"/>
  <c r="F15" i="47"/>
  <c r="E15" i="47"/>
  <c r="D15" i="47"/>
  <c r="F14" i="47"/>
  <c r="E14" i="47"/>
  <c r="D14" i="47"/>
  <c r="G14" i="47" s="1"/>
  <c r="F13" i="47"/>
  <c r="F17" i="47" s="1"/>
  <c r="E13" i="47"/>
  <c r="E17" i="47" s="1"/>
  <c r="D13" i="47"/>
  <c r="D17" i="47" s="1"/>
  <c r="F12" i="47"/>
  <c r="E12" i="47"/>
  <c r="D12" i="47"/>
  <c r="F11" i="47"/>
  <c r="E11" i="47"/>
  <c r="D11" i="47"/>
  <c r="G11" i="47" s="1"/>
  <c r="D8" i="47"/>
  <c r="E7" i="47"/>
  <c r="D7" i="47"/>
  <c r="G16" i="47"/>
  <c r="G15" i="47"/>
  <c r="G12" i="47"/>
  <c r="U9" i="47"/>
  <c r="T9" i="47"/>
  <c r="S9" i="47"/>
  <c r="R9" i="47"/>
  <c r="O9" i="47"/>
  <c r="L9" i="47"/>
  <c r="K9" i="47"/>
  <c r="J9" i="47"/>
  <c r="I9" i="47"/>
  <c r="H9" i="47"/>
  <c r="M9" i="47" s="1"/>
  <c r="U8" i="47"/>
  <c r="T8" i="47"/>
  <c r="S8" i="47"/>
  <c r="R8" i="47"/>
  <c r="O8" i="47"/>
  <c r="L8" i="47"/>
  <c r="K8" i="47"/>
  <c r="J8" i="47"/>
  <c r="I8" i="47"/>
  <c r="H8" i="47"/>
  <c r="U7" i="47"/>
  <c r="T7" i="47"/>
  <c r="S7" i="47"/>
  <c r="R7" i="47"/>
  <c r="R10" i="47" s="1"/>
  <c r="O7" i="47"/>
  <c r="L7" i="47"/>
  <c r="K7" i="47"/>
  <c r="J7" i="47"/>
  <c r="I7" i="47"/>
  <c r="H7" i="47"/>
  <c r="M7" i="47" s="1"/>
  <c r="AE9" i="46"/>
  <c r="AE8" i="46"/>
  <c r="AE7" i="46"/>
  <c r="AD9" i="46"/>
  <c r="AD8" i="46"/>
  <c r="AD7" i="46"/>
  <c r="AC9" i="46"/>
  <c r="AC8" i="46"/>
  <c r="AC7" i="46"/>
  <c r="AB9" i="46"/>
  <c r="AB8" i="46"/>
  <c r="AB7" i="46"/>
  <c r="AB10" i="46" s="1"/>
  <c r="Y9" i="46"/>
  <c r="Y8" i="46"/>
  <c r="Y7" i="46"/>
  <c r="Y10" i="46" s="1"/>
  <c r="S7" i="46"/>
  <c r="T7" i="46"/>
  <c r="U7" i="46"/>
  <c r="V7" i="46"/>
  <c r="S8" i="46"/>
  <c r="T8" i="46"/>
  <c r="T10" i="46" s="1"/>
  <c r="U8" i="46"/>
  <c r="V8" i="46"/>
  <c r="S9" i="46"/>
  <c r="T9" i="46"/>
  <c r="U9" i="46"/>
  <c r="V9" i="46"/>
  <c r="R9" i="46"/>
  <c r="R8" i="46"/>
  <c r="R7" i="46"/>
  <c r="E7" i="46"/>
  <c r="F7" i="46"/>
  <c r="G7" i="46"/>
  <c r="H7" i="46"/>
  <c r="I7" i="46"/>
  <c r="J7" i="46"/>
  <c r="K7" i="46"/>
  <c r="L7" i="46"/>
  <c r="M7" i="46"/>
  <c r="N7" i="46"/>
  <c r="O7" i="46"/>
  <c r="P7" i="46"/>
  <c r="E8" i="46"/>
  <c r="F8" i="46"/>
  <c r="E8" i="47" s="1"/>
  <c r="G8" i="46"/>
  <c r="H8" i="46"/>
  <c r="F8" i="47" s="1"/>
  <c r="I8" i="46"/>
  <c r="J8" i="46"/>
  <c r="K8" i="46"/>
  <c r="L8" i="46"/>
  <c r="M8" i="46"/>
  <c r="N8" i="46"/>
  <c r="O8" i="46"/>
  <c r="P8" i="46"/>
  <c r="E9" i="46"/>
  <c r="E9" i="47" s="1"/>
  <c r="F9" i="46"/>
  <c r="G9" i="46"/>
  <c r="H9" i="46"/>
  <c r="I9" i="46"/>
  <c r="J9" i="46"/>
  <c r="K9" i="46"/>
  <c r="L9" i="46"/>
  <c r="M9" i="46"/>
  <c r="N9" i="46"/>
  <c r="F9" i="47" s="1"/>
  <c r="O9" i="46"/>
  <c r="P9" i="46"/>
  <c r="D9" i="46"/>
  <c r="D9" i="47" s="1"/>
  <c r="D8" i="46"/>
  <c r="D7" i="46"/>
  <c r="P17" i="46"/>
  <c r="O17" i="46"/>
  <c r="N17" i="46"/>
  <c r="M17" i="46"/>
  <c r="L17" i="46"/>
  <c r="K17" i="46"/>
  <c r="J17" i="46"/>
  <c r="I17" i="46"/>
  <c r="H17" i="46"/>
  <c r="G17" i="46"/>
  <c r="F17" i="46"/>
  <c r="E17" i="46"/>
  <c r="D17" i="46"/>
  <c r="Q16" i="46"/>
  <c r="Q15" i="46"/>
  <c r="Q14" i="46"/>
  <c r="Q13" i="46"/>
  <c r="Q12" i="46"/>
  <c r="Q11" i="46"/>
  <c r="O10" i="46"/>
  <c r="E10" i="47" l="1"/>
  <c r="G9" i="47"/>
  <c r="H10" i="46"/>
  <c r="I10" i="47"/>
  <c r="W8" i="46"/>
  <c r="E10" i="46"/>
  <c r="E18" i="46" s="1"/>
  <c r="U10" i="47"/>
  <c r="I10" i="46"/>
  <c r="F7" i="47"/>
  <c r="F10" i="47" s="1"/>
  <c r="F18" i="47" s="1"/>
  <c r="G10" i="46"/>
  <c r="G18" i="46" s="1"/>
  <c r="F10" i="46"/>
  <c r="J10" i="47"/>
  <c r="R10" i="46"/>
  <c r="W9" i="46"/>
  <c r="Z9" i="46" s="1"/>
  <c r="AF9" i="46" s="1"/>
  <c r="E18" i="47"/>
  <c r="G13" i="47"/>
  <c r="L10" i="47"/>
  <c r="G8" i="47"/>
  <c r="O10" i="47"/>
  <c r="S10" i="47"/>
  <c r="M8" i="47"/>
  <c r="T10" i="47"/>
  <c r="P9" i="47"/>
  <c r="V9" i="47" s="1"/>
  <c r="N9" i="47"/>
  <c r="P7" i="47"/>
  <c r="M10" i="47"/>
  <c r="P8" i="47"/>
  <c r="V8" i="47" s="1"/>
  <c r="D10" i="47"/>
  <c r="H10" i="47"/>
  <c r="G17" i="47"/>
  <c r="K10" i="47"/>
  <c r="S10" i="46"/>
  <c r="AC10" i="46"/>
  <c r="P10" i="46"/>
  <c r="AD10" i="46"/>
  <c r="M10" i="46"/>
  <c r="V10" i="46"/>
  <c r="L10" i="46"/>
  <c r="L18" i="46" s="1"/>
  <c r="U10" i="46"/>
  <c r="J10" i="46"/>
  <c r="J18" i="46" s="1"/>
  <c r="H18" i="46"/>
  <c r="I18" i="46"/>
  <c r="N10" i="46"/>
  <c r="N18" i="46" s="1"/>
  <c r="K10" i="46"/>
  <c r="W7" i="46"/>
  <c r="Q7" i="46"/>
  <c r="K18" i="46"/>
  <c r="M18" i="46"/>
  <c r="F18" i="46"/>
  <c r="Q8" i="46"/>
  <c r="X8" i="46" s="1"/>
  <c r="AG8" i="46" s="1"/>
  <c r="Q9" i="46"/>
  <c r="X9" i="46" s="1"/>
  <c r="D10" i="46"/>
  <c r="D18" i="46" s="1"/>
  <c r="AE10" i="46"/>
  <c r="P18" i="46"/>
  <c r="O18" i="46"/>
  <c r="Z8" i="46"/>
  <c r="AF8" i="46" s="1"/>
  <c r="Z7" i="46"/>
  <c r="Q17" i="46"/>
  <c r="C10" i="43"/>
  <c r="D10" i="43"/>
  <c r="E10" i="43"/>
  <c r="B10" i="43"/>
  <c r="G7" i="47" l="1"/>
  <c r="N7" i="47" s="1"/>
  <c r="W10" i="46"/>
  <c r="G10" i="47"/>
  <c r="N8" i="47"/>
  <c r="D19" i="43"/>
  <c r="B11" i="43"/>
  <c r="N10" i="47"/>
  <c r="W10" i="47" s="1"/>
  <c r="P10" i="47"/>
  <c r="V7" i="47"/>
  <c r="V10" i="47" s="1"/>
  <c r="Q9" i="47"/>
  <c r="W9" i="47"/>
  <c r="W7" i="47"/>
  <c r="Q7" i="47"/>
  <c r="D18" i="47"/>
  <c r="G18" i="47" s="1"/>
  <c r="W12" i="47" s="1"/>
  <c r="W8" i="47"/>
  <c r="Q8" i="47"/>
  <c r="Q10" i="46"/>
  <c r="X7" i="46"/>
  <c r="Q18" i="46"/>
  <c r="AG12" i="46" s="1"/>
  <c r="AA8" i="46"/>
  <c r="AG7" i="46"/>
  <c r="AA7" i="46"/>
  <c r="AA9" i="46"/>
  <c r="AG9" i="46"/>
  <c r="Z10" i="46"/>
  <c r="AF7" i="46"/>
  <c r="AF10" i="46" s="1"/>
  <c r="X10" i="46" l="1"/>
  <c r="AG10" i="46" s="1"/>
  <c r="Q10" i="47"/>
  <c r="AA10" i="46"/>
  <c r="I8" i="44" l="1"/>
  <c r="I7" i="44"/>
  <c r="I6" i="44"/>
  <c r="S16" i="44" l="1"/>
  <c r="X8" i="44"/>
  <c r="X7" i="44"/>
  <c r="X6" i="44"/>
  <c r="I9" i="43" l="1"/>
  <c r="I8" i="43"/>
  <c r="I7" i="43"/>
  <c r="I10" i="43" l="1"/>
  <c r="O24" i="42" l="1"/>
  <c r="E7" i="42"/>
  <c r="D7" i="42"/>
  <c r="F6" i="42"/>
  <c r="D6" i="42"/>
  <c r="F5" i="42"/>
  <c r="E5" i="42"/>
  <c r="O8" i="14" l="1"/>
  <c r="O9" i="14"/>
  <c r="O7" i="14"/>
  <c r="L10" i="14"/>
  <c r="J10" i="14"/>
  <c r="I10" i="14"/>
  <c r="H10" i="14"/>
  <c r="K9" i="14"/>
  <c r="K8" i="14"/>
  <c r="K7" i="14"/>
  <c r="F14" i="14"/>
  <c r="T8" i="44" s="1"/>
  <c r="E14" i="14"/>
  <c r="D14" i="14"/>
  <c r="G13" i="14"/>
  <c r="G12" i="14"/>
  <c r="G11" i="14"/>
  <c r="F10" i="14"/>
  <c r="E10" i="14"/>
  <c r="D10" i="14"/>
  <c r="G10" i="14" s="1"/>
  <c r="G9" i="14"/>
  <c r="G8" i="14"/>
  <c r="G7" i="14"/>
  <c r="O28" i="40"/>
  <c r="N28" i="40"/>
  <c r="P27" i="40"/>
  <c r="P28" i="40" s="1"/>
  <c r="O27" i="40"/>
  <c r="N27" i="40"/>
  <c r="M27" i="40"/>
  <c r="M28" i="40" s="1"/>
  <c r="L27" i="40"/>
  <c r="L28" i="40" s="1"/>
  <c r="K27" i="40"/>
  <c r="K28" i="40" s="1"/>
  <c r="J27" i="40"/>
  <c r="J28" i="40" s="1"/>
  <c r="I27" i="40"/>
  <c r="I28" i="40" s="1"/>
  <c r="H27" i="40"/>
  <c r="H28" i="40" s="1"/>
  <c r="G27" i="40"/>
  <c r="G28" i="40" s="1"/>
  <c r="F27" i="40"/>
  <c r="F28" i="40" s="1"/>
  <c r="E27" i="40"/>
  <c r="E28" i="40" s="1"/>
  <c r="D27" i="40"/>
  <c r="Q27" i="40" s="1"/>
  <c r="Q26" i="40"/>
  <c r="Q25" i="40"/>
  <c r="Q24" i="40"/>
  <c r="Q23" i="40"/>
  <c r="Q22" i="40"/>
  <c r="Q21" i="40"/>
  <c r="AD20" i="40"/>
  <c r="AC20" i="40"/>
  <c r="AB20" i="40"/>
  <c r="Y20" i="40"/>
  <c r="V20" i="40"/>
  <c r="U20" i="40"/>
  <c r="T20" i="40"/>
  <c r="S20" i="40"/>
  <c r="R20" i="40"/>
  <c r="P20" i="40"/>
  <c r="O20" i="40"/>
  <c r="N20" i="40"/>
  <c r="M20" i="40"/>
  <c r="L20" i="40"/>
  <c r="K20" i="40"/>
  <c r="J20" i="40"/>
  <c r="I20" i="40"/>
  <c r="H20" i="40"/>
  <c r="G20" i="40"/>
  <c r="F20" i="40"/>
  <c r="E20" i="40"/>
  <c r="D20" i="40"/>
  <c r="Q20" i="40" s="1"/>
  <c r="AE19" i="40"/>
  <c r="W19" i="40"/>
  <c r="X19" i="40" s="1"/>
  <c r="Q19" i="40"/>
  <c r="AE18" i="40"/>
  <c r="Z18" i="40"/>
  <c r="AF18" i="40" s="1"/>
  <c r="W18" i="40"/>
  <c r="X18" i="40" s="1"/>
  <c r="Q18" i="40"/>
  <c r="AE17" i="40"/>
  <c r="W17" i="40"/>
  <c r="X17" i="40" s="1"/>
  <c r="Q17" i="40"/>
  <c r="AE16" i="40"/>
  <c r="W16" i="40"/>
  <c r="X16" i="40" s="1"/>
  <c r="Q16" i="40"/>
  <c r="AE15" i="40"/>
  <c r="Z15" i="40"/>
  <c r="AF15" i="40" s="1"/>
  <c r="W15" i="40"/>
  <c r="X15" i="40" s="1"/>
  <c r="Q15" i="40"/>
  <c r="AE14" i="40"/>
  <c r="W14" i="40"/>
  <c r="Z14" i="40" s="1"/>
  <c r="AF14" i="40" s="1"/>
  <c r="Q14" i="40"/>
  <c r="AE13" i="40"/>
  <c r="W13" i="40"/>
  <c r="Z13" i="40" s="1"/>
  <c r="AF13" i="40" s="1"/>
  <c r="Q13" i="40"/>
  <c r="AE12" i="40"/>
  <c r="Z12" i="40"/>
  <c r="AF12" i="40" s="1"/>
  <c r="W12" i="40"/>
  <c r="X12" i="40" s="1"/>
  <c r="Q12" i="40"/>
  <c r="AE11" i="40"/>
  <c r="W11" i="40"/>
  <c r="Z11" i="40" s="1"/>
  <c r="AF11" i="40" s="1"/>
  <c r="Q11" i="40"/>
  <c r="AE10" i="40"/>
  <c r="W10" i="40"/>
  <c r="X10" i="40" s="1"/>
  <c r="Q10" i="40"/>
  <c r="AE9" i="40"/>
  <c r="AE20" i="40" s="1"/>
  <c r="Z9" i="40"/>
  <c r="AF9" i="40" s="1"/>
  <c r="W9" i="40"/>
  <c r="X9" i="40" s="1"/>
  <c r="Q9" i="40"/>
  <c r="AE8" i="40"/>
  <c r="W8" i="40"/>
  <c r="Z8" i="40" s="1"/>
  <c r="AF8" i="40" s="1"/>
  <c r="Q8" i="40"/>
  <c r="AE7" i="40"/>
  <c r="W7" i="40"/>
  <c r="X7" i="40" s="1"/>
  <c r="Q7" i="40"/>
  <c r="K10" i="14" l="1"/>
  <c r="D15" i="14"/>
  <c r="T6" i="44"/>
  <c r="T7" i="44" s="1"/>
  <c r="H8" i="44"/>
  <c r="J8" i="44" s="1"/>
  <c r="D7" i="19"/>
  <c r="H7" i="44"/>
  <c r="J7" i="44" s="1"/>
  <c r="D6" i="19"/>
  <c r="M8" i="14"/>
  <c r="H6" i="44"/>
  <c r="J6" i="44" s="1"/>
  <c r="D5" i="19"/>
  <c r="M9" i="14"/>
  <c r="F15" i="14"/>
  <c r="E15" i="14"/>
  <c r="G15" i="14" s="1"/>
  <c r="M7" i="14"/>
  <c r="G14" i="14"/>
  <c r="H31" i="28" s="1"/>
  <c r="AA12" i="40"/>
  <c r="AG12" i="40"/>
  <c r="AG19" i="40"/>
  <c r="AA19" i="40"/>
  <c r="AA9" i="40"/>
  <c r="AG9" i="40"/>
  <c r="AG16" i="40"/>
  <c r="AA16" i="40"/>
  <c r="AA17" i="40"/>
  <c r="AG17" i="40"/>
  <c r="AG10" i="40"/>
  <c r="AA10" i="40"/>
  <c r="AA15" i="40"/>
  <c r="AG15" i="40"/>
  <c r="AG7" i="40"/>
  <c r="AA7" i="40"/>
  <c r="AA18" i="40"/>
  <c r="AG18" i="40"/>
  <c r="X8" i="40"/>
  <c r="X11" i="40"/>
  <c r="D28" i="40"/>
  <c r="Q28" i="40" s="1"/>
  <c r="X13" i="40"/>
  <c r="Z10" i="40"/>
  <c r="AF10" i="40" s="1"/>
  <c r="Z16" i="40"/>
  <c r="AF16" i="40" s="1"/>
  <c r="Z19" i="40"/>
  <c r="AF19" i="40" s="1"/>
  <c r="W20" i="40"/>
  <c r="X20" i="40" s="1"/>
  <c r="AG20" i="40" s="1"/>
  <c r="Z17" i="40"/>
  <c r="AF17" i="40" s="1"/>
  <c r="Z7" i="40"/>
  <c r="X14" i="40"/>
  <c r="S7" i="44" l="1"/>
  <c r="U7" i="44" s="1"/>
  <c r="M7" i="44"/>
  <c r="W7" i="44"/>
  <c r="K6" i="44"/>
  <c r="U7" i="43"/>
  <c r="L7" i="43"/>
  <c r="M10" i="14"/>
  <c r="G17" i="27" s="1"/>
  <c r="S6" i="44"/>
  <c r="U6" i="44" s="1"/>
  <c r="M6" i="44"/>
  <c r="W6" i="44"/>
  <c r="M8" i="44"/>
  <c r="W8" i="44"/>
  <c r="S8" i="44"/>
  <c r="U8" i="44" s="1"/>
  <c r="K7" i="44"/>
  <c r="U8" i="43"/>
  <c r="L8" i="43"/>
  <c r="K8" i="44"/>
  <c r="U9" i="43"/>
  <c r="L9" i="43"/>
  <c r="AA11" i="40"/>
  <c r="AG11" i="40"/>
  <c r="AG13" i="40"/>
  <c r="AA13" i="40"/>
  <c r="Z20" i="40"/>
  <c r="AF7" i="40"/>
  <c r="AF20" i="40" s="1"/>
  <c r="AA8" i="40"/>
  <c r="AA20" i="40" s="1"/>
  <c r="AG8" i="40"/>
  <c r="AG14" i="40"/>
  <c r="AA14" i="40"/>
  <c r="Y6" i="44" l="1"/>
  <c r="AA6" i="44"/>
  <c r="Y7" i="44"/>
  <c r="AA7" i="44"/>
  <c r="Y8" i="44"/>
  <c r="AA8" i="44"/>
  <c r="P6" i="44"/>
  <c r="Q6" i="44"/>
  <c r="Q7" i="43"/>
  <c r="L10" i="43"/>
  <c r="D22" i="43" s="1"/>
  <c r="R7" i="43"/>
  <c r="J9" i="43"/>
  <c r="K9" i="43" s="1"/>
  <c r="T9" i="43"/>
  <c r="V9" i="43" s="1"/>
  <c r="J7" i="43"/>
  <c r="T7" i="43"/>
  <c r="Q7" i="44"/>
  <c r="P7" i="44"/>
  <c r="P8" i="44"/>
  <c r="Q8" i="44"/>
  <c r="U10" i="43"/>
  <c r="R8" i="43"/>
  <c r="Q8" i="43"/>
  <c r="J8" i="43"/>
  <c r="K8" i="43" s="1"/>
  <c r="T8" i="43"/>
  <c r="V8" i="43" s="1"/>
  <c r="H23" i="14"/>
  <c r="I23" i="14"/>
  <c r="J23" i="14"/>
  <c r="K23" i="14"/>
  <c r="M23" i="14"/>
  <c r="D28" i="14"/>
  <c r="E28" i="14"/>
  <c r="F28" i="14"/>
  <c r="G28" i="14"/>
  <c r="Q10" i="43" l="1"/>
  <c r="Q14" i="43" s="1"/>
  <c r="R10" i="43"/>
  <c r="R14" i="43" s="1"/>
  <c r="V7" i="43"/>
  <c r="V10" i="43" s="1"/>
  <c r="T10" i="43"/>
  <c r="K7" i="43"/>
  <c r="J10" i="43"/>
  <c r="O8" i="43"/>
  <c r="P8" i="43"/>
  <c r="L23" i="14"/>
  <c r="D30" i="14"/>
  <c r="E30" i="14"/>
  <c r="K22" i="14"/>
  <c r="G30" i="14"/>
  <c r="F30" i="14"/>
  <c r="E23" i="14"/>
  <c r="E21" i="14"/>
  <c r="E14" i="42" s="1"/>
  <c r="K20" i="14"/>
  <c r="D23" i="14"/>
  <c r="J22" i="14"/>
  <c r="D21" i="14"/>
  <c r="D14" i="42" s="1"/>
  <c r="J20" i="14"/>
  <c r="G27" i="14"/>
  <c r="G25" i="14"/>
  <c r="G22" i="14"/>
  <c r="I21" i="14"/>
  <c r="F26" i="14"/>
  <c r="F24" i="14"/>
  <c r="L21" i="14"/>
  <c r="F20" i="14"/>
  <c r="F13" i="42" s="1"/>
  <c r="E27" i="14"/>
  <c r="E26" i="14"/>
  <c r="E25" i="14"/>
  <c r="E24" i="14"/>
  <c r="G23" i="14"/>
  <c r="M22" i="14"/>
  <c r="I22" i="14"/>
  <c r="E22" i="14"/>
  <c r="E15" i="42" s="1"/>
  <c r="K21" i="14"/>
  <c r="G21" i="14"/>
  <c r="M20" i="14"/>
  <c r="I20" i="14"/>
  <c r="E20" i="14"/>
  <c r="E13" i="42" s="1"/>
  <c r="G26" i="14"/>
  <c r="G24" i="14"/>
  <c r="M21" i="14"/>
  <c r="G20" i="14"/>
  <c r="F27" i="14"/>
  <c r="F25" i="14"/>
  <c r="F22" i="14"/>
  <c r="F15" i="42" s="1"/>
  <c r="H21" i="14"/>
  <c r="D27" i="14"/>
  <c r="D26" i="14"/>
  <c r="D25" i="14"/>
  <c r="D24" i="14"/>
  <c r="F23" i="14"/>
  <c r="L22" i="14"/>
  <c r="H22" i="14"/>
  <c r="D22" i="14"/>
  <c r="D15" i="42" s="1"/>
  <c r="J21" i="14"/>
  <c r="F21" i="14"/>
  <c r="F14" i="42" s="1"/>
  <c r="L20" i="14"/>
  <c r="H20" i="14"/>
  <c r="D20" i="14"/>
  <c r="D13" i="42" s="1"/>
  <c r="Q15" i="43" l="1"/>
  <c r="D23" i="43"/>
  <c r="I23" i="43" s="1"/>
  <c r="D21" i="43"/>
  <c r="Q11" i="43"/>
  <c r="W8" i="43"/>
  <c r="P7" i="43"/>
  <c r="P10" i="43" s="1"/>
  <c r="P14" i="43" s="1"/>
  <c r="K10" i="43"/>
  <c r="O7" i="43"/>
  <c r="O10" i="43" s="1"/>
  <c r="O14" i="43" s="1"/>
  <c r="D11" i="16"/>
  <c r="D17" i="16" s="1"/>
  <c r="E12" i="16"/>
  <c r="E18" i="16" s="1"/>
  <c r="G7" i="28"/>
  <c r="F6" i="28"/>
  <c r="E5" i="28"/>
  <c r="D12" i="16"/>
  <c r="D18" i="16" s="1"/>
  <c r="F12" i="16"/>
  <c r="F18" i="16" s="1"/>
  <c r="F13" i="16"/>
  <c r="F19" i="16" s="1"/>
  <c r="F11" i="16"/>
  <c r="F17" i="16" s="1"/>
  <c r="E13" i="16"/>
  <c r="E19" i="16" s="1"/>
  <c r="D13" i="16"/>
  <c r="D19" i="16" s="1"/>
  <c r="E11" i="16"/>
  <c r="E17" i="16" s="1"/>
  <c r="E7" i="19"/>
  <c r="E6" i="19"/>
  <c r="E5" i="19"/>
  <c r="O16" i="43" l="1"/>
  <c r="O15" i="43"/>
  <c r="W7" i="43"/>
  <c r="W9" i="43"/>
  <c r="O11" i="43"/>
  <c r="O12" i="43"/>
  <c r="L12" i="43"/>
  <c r="F8" i="28"/>
  <c r="H6" i="28"/>
  <c r="K5" i="16" a="1"/>
  <c r="M5" i="16" s="1"/>
  <c r="E8" i="28"/>
  <c r="H5" i="28"/>
  <c r="G8" i="28"/>
  <c r="H7" i="28"/>
  <c r="F5" i="19"/>
  <c r="D12" i="19" s="1"/>
  <c r="E8" i="19"/>
  <c r="S10" i="43" l="1"/>
  <c r="D5" i="42"/>
  <c r="D24" i="19"/>
  <c r="W10" i="43"/>
  <c r="D26" i="43" s="1"/>
  <c r="D24" i="43" s="1"/>
  <c r="I24" i="43" s="1"/>
  <c r="I26" i="43" s="1"/>
  <c r="H8" i="28"/>
  <c r="L6" i="16"/>
  <c r="K5" i="16"/>
  <c r="M7" i="16"/>
  <c r="K7" i="16"/>
  <c r="K6" i="16"/>
  <c r="L7" i="16"/>
  <c r="L5" i="16"/>
  <c r="M6" i="16"/>
  <c r="F6" i="19"/>
  <c r="G5" i="19"/>
  <c r="F7" i="19"/>
  <c r="D8" i="19"/>
  <c r="F8" i="19" s="1"/>
  <c r="G5" i="42" l="1"/>
  <c r="D36" i="42"/>
  <c r="D8" i="42"/>
  <c r="G7" i="19"/>
  <c r="F14" i="19"/>
  <c r="G6" i="19"/>
  <c r="E13" i="19"/>
  <c r="G8" i="19"/>
  <c r="E6" i="42" l="1"/>
  <c r="E25" i="19"/>
  <c r="F7" i="42"/>
  <c r="F26" i="19"/>
  <c r="F38" i="42" l="1"/>
  <c r="F8" i="42"/>
  <c r="G7" i="42"/>
  <c r="E37" i="42"/>
  <c r="G6" i="42"/>
  <c r="E8" i="42"/>
  <c r="D20" i="42" a="1"/>
  <c r="L18" i="19"/>
  <c r="N18" i="19"/>
  <c r="M18" i="19"/>
  <c r="L19" i="19"/>
  <c r="N20" i="19"/>
  <c r="N19" i="19"/>
  <c r="M20" i="19"/>
  <c r="L20" i="19"/>
  <c r="M19" i="19"/>
  <c r="G8" i="42" l="1"/>
  <c r="F21" i="42"/>
  <c r="D21" i="42"/>
  <c r="E20" i="42"/>
  <c r="D20" i="42"/>
  <c r="F20" i="42"/>
  <c r="F22" i="42"/>
  <c r="D22" i="42"/>
  <c r="E21" i="42"/>
  <c r="E22" i="42"/>
  <c r="L24" i="19" a="1"/>
  <c r="L26" i="19" l="1"/>
  <c r="N25" i="19"/>
  <c r="M26" i="19"/>
  <c r="M24" i="19"/>
  <c r="L25" i="19"/>
  <c r="N26" i="19"/>
  <c r="L24" i="19"/>
  <c r="N24" i="19"/>
  <c r="M25" i="19"/>
  <c r="L30" i="19" l="1" a="1"/>
  <c r="L30" i="19" s="1"/>
  <c r="M30" i="19"/>
  <c r="L31" i="19"/>
  <c r="L32" i="19"/>
  <c r="N32" i="19"/>
  <c r="N30" i="19"/>
  <c r="M31" i="19"/>
  <c r="N31" i="19"/>
  <c r="F12" i="27" a="1"/>
  <c r="D12" i="27" a="1"/>
  <c r="E12" i="28" a="1"/>
  <c r="J23" i="43" a="1"/>
  <c r="D28" i="42" a="1"/>
  <c r="D28" i="42" s="1"/>
  <c r="M32" i="19" l="1"/>
  <c r="T13" i="44" a="1"/>
  <c r="T13" i="44" s="1"/>
  <c r="L5" i="42" a="1"/>
  <c r="N20" i="42" a="1"/>
  <c r="G12" i="28"/>
  <c r="E12" i="28"/>
  <c r="F14" i="28"/>
  <c r="F13" i="28"/>
  <c r="E13" i="28"/>
  <c r="F12" i="28"/>
  <c r="G14" i="28"/>
  <c r="G13" i="28"/>
  <c r="E14" i="28"/>
  <c r="D12" i="27"/>
  <c r="L5" i="27" s="1"/>
  <c r="D14" i="27"/>
  <c r="L7" i="27" s="1"/>
  <c r="D13" i="27"/>
  <c r="L6" i="27" s="1"/>
  <c r="E12" i="27"/>
  <c r="M5" i="27" s="1"/>
  <c r="E14" i="27"/>
  <c r="M7" i="27" s="1"/>
  <c r="E13" i="27"/>
  <c r="J23" i="43"/>
  <c r="L23" i="43" s="1"/>
  <c r="J24" i="43"/>
  <c r="L24" i="43" s="1"/>
  <c r="J25" i="43"/>
  <c r="L25" i="43" s="1"/>
  <c r="F12" i="27"/>
  <c r="F14" i="27"/>
  <c r="N7" i="27" s="1"/>
  <c r="F13" i="27"/>
  <c r="N6" i="27" s="1"/>
  <c r="T14" i="44" l="1"/>
  <c r="T15" i="44"/>
  <c r="H14" i="28"/>
  <c r="F15" i="28"/>
  <c r="E15" i="27"/>
  <c r="M8" i="27" s="1"/>
  <c r="D15" i="27"/>
  <c r="L8" i="27" s="1"/>
  <c r="M6" i="27"/>
  <c r="F15" i="27"/>
  <c r="N8" i="27" s="1"/>
  <c r="G12" i="27"/>
  <c r="N12" i="27" s="1"/>
  <c r="G14" i="27"/>
  <c r="M14" i="27" s="1"/>
  <c r="P23" i="43"/>
  <c r="K23" i="43"/>
  <c r="J26" i="43"/>
  <c r="D28" i="43" s="1"/>
  <c r="G13" i="27"/>
  <c r="M13" i="27" s="1"/>
  <c r="E15" i="28"/>
  <c r="H12" i="28"/>
  <c r="G26" i="28" a="1"/>
  <c r="E19" i="28" a="1"/>
  <c r="H13" i="28"/>
  <c r="N5" i="27"/>
  <c r="G15" i="28"/>
  <c r="P25" i="43"/>
  <c r="K25" i="43"/>
  <c r="S25" i="43" s="1"/>
  <c r="N20" i="42"/>
  <c r="N22" i="42"/>
  <c r="N21" i="42"/>
  <c r="P24" i="43"/>
  <c r="K24" i="43"/>
  <c r="S24" i="43" s="1"/>
  <c r="L5" i="42"/>
  <c r="L13" i="42" s="1"/>
  <c r="N6" i="42"/>
  <c r="N14" i="42" s="1"/>
  <c r="M5" i="42"/>
  <c r="M13" i="42" s="1"/>
  <c r="L7" i="42"/>
  <c r="L15" i="42" s="1"/>
  <c r="N5" i="42"/>
  <c r="N13" i="42" s="1"/>
  <c r="L6" i="42"/>
  <c r="L14" i="42" s="1"/>
  <c r="N7" i="42"/>
  <c r="N15" i="42" s="1"/>
  <c r="M6" i="42"/>
  <c r="M14" i="42" s="1"/>
  <c r="M7" i="42"/>
  <c r="M15" i="42" s="1"/>
  <c r="T16" i="44" l="1"/>
  <c r="L14" i="27"/>
  <c r="O7" i="27"/>
  <c r="O14" i="27"/>
  <c r="N14" i="27"/>
  <c r="O5" i="27"/>
  <c r="O12" i="27"/>
  <c r="M12" i="27"/>
  <c r="L12" i="27"/>
  <c r="L13" i="27"/>
  <c r="L20" i="42" a="1"/>
  <c r="L22" i="42" s="1"/>
  <c r="G15" i="27"/>
  <c r="N15" i="27" s="1"/>
  <c r="G21" i="28"/>
  <c r="F20" i="28"/>
  <c r="E20" i="28"/>
  <c r="E21" i="28"/>
  <c r="E19" i="28"/>
  <c r="F21" i="28"/>
  <c r="G19" i="28"/>
  <c r="F19" i="28"/>
  <c r="G20" i="28"/>
  <c r="H15" i="28"/>
  <c r="N29" i="42"/>
  <c r="N23" i="42"/>
  <c r="N28" i="42"/>
  <c r="O13" i="27"/>
  <c r="P26" i="43"/>
  <c r="N13" i="27"/>
  <c r="G28" i="28"/>
  <c r="O7" i="28" s="1"/>
  <c r="G26" i="28"/>
  <c r="G27" i="28"/>
  <c r="O6" i="28" s="1"/>
  <c r="N30" i="42"/>
  <c r="O6" i="27"/>
  <c r="L26" i="43"/>
  <c r="M23" i="43" s="1"/>
  <c r="S23" i="43"/>
  <c r="S26" i="43" s="1"/>
  <c r="K26" i="43"/>
  <c r="D27" i="43" s="1"/>
  <c r="M21" i="42" l="1"/>
  <c r="L21" i="42"/>
  <c r="L29" i="42" s="1"/>
  <c r="M22" i="42"/>
  <c r="O22" i="42" s="1"/>
  <c r="M38" i="42" s="1"/>
  <c r="L20" i="42"/>
  <c r="L28" i="42" s="1"/>
  <c r="O8" i="27"/>
  <c r="M15" i="27"/>
  <c r="G29" i="28"/>
  <c r="O8" i="28" s="1"/>
  <c r="O15" i="27"/>
  <c r="M20" i="42"/>
  <c r="M28" i="42" s="1"/>
  <c r="F22" i="28"/>
  <c r="O5" i="28"/>
  <c r="L15" i="27"/>
  <c r="L30" i="42"/>
  <c r="M29" i="42"/>
  <c r="H20" i="28"/>
  <c r="G22" i="28"/>
  <c r="N23" i="43"/>
  <c r="N25" i="43"/>
  <c r="N24" i="43"/>
  <c r="M26" i="43"/>
  <c r="O21" i="42"/>
  <c r="M37" i="42" s="1"/>
  <c r="H19" i="28"/>
  <c r="E22" i="28"/>
  <c r="E26" i="28" a="1"/>
  <c r="N31" i="42"/>
  <c r="H21" i="28"/>
  <c r="M30" i="42" l="1"/>
  <c r="L23" i="42"/>
  <c r="L31" i="42" s="1"/>
  <c r="O20" i="42"/>
  <c r="M36" i="42" s="1"/>
  <c r="M23" i="42"/>
  <c r="H22" i="28"/>
  <c r="F27" i="28"/>
  <c r="E28" i="28"/>
  <c r="E27" i="28"/>
  <c r="E26" i="28"/>
  <c r="F26" i="28"/>
  <c r="F28" i="28"/>
  <c r="O24" i="43"/>
  <c r="T24" i="43"/>
  <c r="Q24" i="43"/>
  <c r="T25" i="43"/>
  <c r="O25" i="43"/>
  <c r="Q25" i="43"/>
  <c r="Q23" i="43"/>
  <c r="N26" i="43"/>
  <c r="D29" i="43" s="1"/>
  <c r="O23" i="43"/>
  <c r="T23" i="43"/>
  <c r="L37" i="42"/>
  <c r="O29" i="42"/>
  <c r="O37" i="42"/>
  <c r="N37" i="42"/>
  <c r="L38" i="42"/>
  <c r="O38" i="42"/>
  <c r="O30" i="42"/>
  <c r="N38" i="42"/>
  <c r="O23" i="42" l="1"/>
  <c r="M39" i="42" s="1"/>
  <c r="N36" i="42"/>
  <c r="O28" i="42"/>
  <c r="O36" i="42"/>
  <c r="M31" i="42"/>
  <c r="L36" i="42"/>
  <c r="U24" i="43"/>
  <c r="R24" i="43"/>
  <c r="T26" i="43"/>
  <c r="N7" i="28"/>
  <c r="N5" i="28"/>
  <c r="F29" i="28"/>
  <c r="N8" i="28" s="1"/>
  <c r="Q26" i="43"/>
  <c r="M6" i="28"/>
  <c r="H27" i="28"/>
  <c r="U23" i="43"/>
  <c r="R23" i="43"/>
  <c r="O26" i="43"/>
  <c r="D31" i="43" s="1"/>
  <c r="D36" i="43" s="1"/>
  <c r="E29" i="28"/>
  <c r="M5" i="28"/>
  <c r="H26" i="28"/>
  <c r="N26" i="28" s="1"/>
  <c r="M7" i="28"/>
  <c r="H28" i="28"/>
  <c r="O39" i="42"/>
  <c r="U25" i="43"/>
  <c r="R25" i="43"/>
  <c r="N6" i="28"/>
  <c r="L39" i="42" l="1"/>
  <c r="N39" i="42"/>
  <c r="O31" i="42"/>
  <c r="O28" i="43"/>
  <c r="U26" i="43"/>
  <c r="D34" i="43" s="1"/>
  <c r="M28" i="28"/>
  <c r="O28" i="28"/>
  <c r="P28" i="28"/>
  <c r="P7" i="28"/>
  <c r="M8" i="28"/>
  <c r="M27" i="28"/>
  <c r="P27" i="28"/>
  <c r="O27" i="28"/>
  <c r="P6" i="28"/>
  <c r="O26" i="28"/>
  <c r="P5" i="28"/>
  <c r="H29" i="28"/>
  <c r="M29" i="28" s="1"/>
  <c r="P26" i="28"/>
  <c r="N27" i="28"/>
  <c r="M26" i="28"/>
  <c r="N28" i="28"/>
  <c r="R26" i="43"/>
  <c r="D33" i="43" s="1"/>
  <c r="N29" i="28" l="1"/>
  <c r="O29" i="28"/>
  <c r="P8" i="28"/>
  <c r="P29"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<sst xmlns="http://schemas.openxmlformats.org/spreadsheetml/2006/main" count="2771" uniqueCount="1040">
  <si>
    <t>01</t>
  </si>
  <si>
    <t>02</t>
  </si>
  <si>
    <t>03</t>
  </si>
  <si>
    <t>第１次産業</t>
    <rPh sb="0" eb="1">
      <t>ダイ</t>
    </rPh>
    <rPh sb="2" eb="3">
      <t>ジ</t>
    </rPh>
    <rPh sb="3" eb="5">
      <t>サンギョウ</t>
    </rPh>
    <phoneticPr fontId="2"/>
  </si>
  <si>
    <t>第２次産業</t>
    <rPh sb="0" eb="1">
      <t>ダイ</t>
    </rPh>
    <rPh sb="2" eb="3">
      <t>ジ</t>
    </rPh>
    <rPh sb="3" eb="5">
      <t>サンギョウ</t>
    </rPh>
    <phoneticPr fontId="2"/>
  </si>
  <si>
    <t>第３次産業</t>
    <rPh sb="0" eb="1">
      <t>ダイ</t>
    </rPh>
    <rPh sb="2" eb="3">
      <t>ジ</t>
    </rPh>
    <rPh sb="3" eb="5">
      <t>サンギョウ</t>
    </rPh>
    <phoneticPr fontId="2"/>
  </si>
  <si>
    <t>計</t>
    <rPh sb="0" eb="1">
      <t>ケイ</t>
    </rPh>
    <phoneticPr fontId="2"/>
  </si>
  <si>
    <t>消費</t>
    <rPh sb="0" eb="2">
      <t>ショウヒ</t>
    </rPh>
    <phoneticPr fontId="2"/>
  </si>
  <si>
    <t>投資</t>
    <rPh sb="0" eb="2">
      <t>トウシ</t>
    </rPh>
    <phoneticPr fontId="2"/>
  </si>
  <si>
    <t>70</t>
  </si>
  <si>
    <t>91</t>
  </si>
  <si>
    <t>雇用者所得</t>
    <rPh sb="0" eb="3">
      <t>コヨウシャ</t>
    </rPh>
    <rPh sb="3" eb="5">
      <t>ショトク</t>
    </rPh>
    <phoneticPr fontId="2"/>
  </si>
  <si>
    <t>92</t>
  </si>
  <si>
    <t>営業余剰</t>
    <rPh sb="0" eb="2">
      <t>エイギョウ</t>
    </rPh>
    <rPh sb="2" eb="4">
      <t>ヨジョウ</t>
    </rPh>
    <phoneticPr fontId="2"/>
  </si>
  <si>
    <t>95</t>
  </si>
  <si>
    <t>その他</t>
    <rPh sb="2" eb="3">
      <t>タ</t>
    </rPh>
    <phoneticPr fontId="2"/>
  </si>
  <si>
    <t>96</t>
  </si>
  <si>
    <t>97</t>
  </si>
  <si>
    <t>70</t>
    <phoneticPr fontId="1"/>
  </si>
  <si>
    <t>取引基本表
３部門</t>
    <phoneticPr fontId="1"/>
  </si>
  <si>
    <t>投入係数表
３部門</t>
    <phoneticPr fontId="1"/>
  </si>
  <si>
    <t>単位行列表
３部門</t>
    <rPh sb="4" eb="5">
      <t>ヒョウ</t>
    </rPh>
    <rPh sb="7" eb="9">
      <t>ブモン</t>
    </rPh>
    <phoneticPr fontId="1"/>
  </si>
  <si>
    <t>投入係数表
３部門</t>
    <rPh sb="7" eb="9">
      <t>ブモン</t>
    </rPh>
    <phoneticPr fontId="1"/>
  </si>
  <si>
    <t>単位行列表－
投入係数表</t>
    <phoneticPr fontId="1"/>
  </si>
  <si>
    <t>（単位行列表
－投入係数表）
逆行列</t>
    <rPh sb="15" eb="16">
      <t>ギャク</t>
    </rPh>
    <rPh sb="16" eb="18">
      <t>ギョウレツ</t>
    </rPh>
    <phoneticPr fontId="1"/>
  </si>
  <si>
    <t>移輸出計</t>
  </si>
  <si>
    <t>計</t>
    <rPh sb="0" eb="1">
      <t>ケイ</t>
    </rPh>
    <phoneticPr fontId="1"/>
  </si>
  <si>
    <t>最終需要項目別
生産誘発額</t>
    <phoneticPr fontId="1"/>
  </si>
  <si>
    <t>自給率</t>
    <rPh sb="0" eb="3">
      <t>ジキュウリツ</t>
    </rPh>
    <phoneticPr fontId="2"/>
  </si>
  <si>
    <t>最終需要項目別
生産誘発係数</t>
    <phoneticPr fontId="1"/>
  </si>
  <si>
    <t>最終需要項目別
生産誘発依存度</t>
    <rPh sb="12" eb="15">
      <t>イゾンド</t>
    </rPh>
    <phoneticPr fontId="1"/>
  </si>
  <si>
    <t>最終需要項目別
粗付加価値誘発額</t>
    <phoneticPr fontId="1"/>
  </si>
  <si>
    <t>最終需要項目別
粗付加価値誘発係数</t>
    <phoneticPr fontId="1"/>
  </si>
  <si>
    <t>最終需要項目別
粗付加価値誘発依存度</t>
    <phoneticPr fontId="1"/>
  </si>
  <si>
    <t>Ｍ</t>
    <phoneticPr fontId="1"/>
  </si>
  <si>
    <t>Ｘ</t>
    <phoneticPr fontId="1"/>
  </si>
  <si>
    <t>ｍ</t>
    <phoneticPr fontId="1"/>
  </si>
  <si>
    <t>1-ｍ</t>
    <phoneticPr fontId="1"/>
  </si>
  <si>
    <t>総合粗付加価値係数
　各産業部門の粗付加価値額Ｖを生産額Ｘで除した比率ｖ（粗付加価値率）を要素とする対角行列Ｖ、逆行列係数Ｂを乗じて得られた行列ＶＢの各列の合計（列和）をいう。</t>
    <phoneticPr fontId="1"/>
  </si>
  <si>
    <t>最終需要</t>
    <rPh sb="0" eb="2">
      <t>サイシュウ</t>
    </rPh>
    <rPh sb="2" eb="4">
      <t>ジュヨウ</t>
    </rPh>
    <phoneticPr fontId="1"/>
  </si>
  <si>
    <t>Ｉ－Ａ</t>
    <phoneticPr fontId="1"/>
  </si>
  <si>
    <t>Ｉ　単位行列</t>
    <phoneticPr fontId="1"/>
  </si>
  <si>
    <t>Ｉ－Ḿ</t>
    <phoneticPr fontId="1"/>
  </si>
  <si>
    <t>（Ｉ－Ḿ）Ａ</t>
    <phoneticPr fontId="1"/>
  </si>
  <si>
    <t>Ｉ－（Ｉ－Ḿ）Ａ</t>
    <phoneticPr fontId="1"/>
  </si>
  <si>
    <t>Ａ　投入係数</t>
    <phoneticPr fontId="1"/>
  </si>
  <si>
    <t>付加価値率</t>
    <rPh sb="4" eb="5">
      <t>リツ</t>
    </rPh>
    <phoneticPr fontId="1"/>
  </si>
  <si>
    <t>粗付加価値率
対角行列</t>
    <phoneticPr fontId="1"/>
  </si>
  <si>
    <t>自給率
対角行列表</t>
    <rPh sb="4" eb="6">
      <t>タイカク</t>
    </rPh>
    <rPh sb="6" eb="8">
      <t>ギョウレツ</t>
    </rPh>
    <phoneticPr fontId="1"/>
  </si>
  <si>
    <t>逆行列表</t>
    <rPh sb="0" eb="3">
      <t>ギャクギョウレツ</t>
    </rPh>
    <rPh sb="3" eb="4">
      <t>ヒョウ</t>
    </rPh>
    <phoneticPr fontId="1"/>
  </si>
  <si>
    <t>ḾＡ</t>
    <phoneticPr fontId="1"/>
  </si>
  <si>
    <t>＝最終需要項目別生産誘発額</t>
    <phoneticPr fontId="1"/>
  </si>
  <si>
    <t>＝最終需要項目別粗付加価値誘発額</t>
    <phoneticPr fontId="1"/>
  </si>
  <si>
    <t>推計方法</t>
  </si>
  <si>
    <t>シート名</t>
    <rPh sb="3" eb="4">
      <t>ナ</t>
    </rPh>
    <phoneticPr fontId="1"/>
  </si>
  <si>
    <t>概要</t>
    <rPh sb="0" eb="2">
      <t>ガイヨウ</t>
    </rPh>
    <phoneticPr fontId="1"/>
  </si>
  <si>
    <t>取引基本表３部門、投入係数表３部門の作成</t>
    <rPh sb="18" eb="20">
      <t>サクセイ</t>
    </rPh>
    <phoneticPr fontId="1"/>
  </si>
  <si>
    <t>最終需要項目別生産誘発額の作成</t>
    <rPh sb="13" eb="15">
      <t>サクセイ</t>
    </rPh>
    <phoneticPr fontId="1"/>
  </si>
  <si>
    <t>最終需要項目別粗付加価値誘発額の作成</t>
    <rPh sb="16" eb="18">
      <t>サクセイ</t>
    </rPh>
    <phoneticPr fontId="1"/>
  </si>
  <si>
    <t>最終需要項目別移輸入誘発額の作成</t>
    <rPh sb="14" eb="16">
      <t>サクセイ</t>
    </rPh>
    <phoneticPr fontId="1"/>
  </si>
  <si>
    <t>生誘</t>
    <rPh sb="0" eb="1">
      <t>セイ</t>
    </rPh>
    <rPh sb="1" eb="2">
      <t>ユウ</t>
    </rPh>
    <phoneticPr fontId="1"/>
  </si>
  <si>
    <t>付誘</t>
    <rPh sb="0" eb="1">
      <t>ツキ</t>
    </rPh>
    <rPh sb="1" eb="2">
      <t>ユウ</t>
    </rPh>
    <phoneticPr fontId="1"/>
  </si>
  <si>
    <t>３部門</t>
    <phoneticPr fontId="1"/>
  </si>
  <si>
    <t>逆行列１</t>
    <phoneticPr fontId="1"/>
  </si>
  <si>
    <t>逆行列２</t>
    <phoneticPr fontId="1"/>
  </si>
  <si>
    <t>令和2年（2020年）産業連関表（生産者価格評価表）</t>
    <rPh sb="0" eb="2">
      <t>レイワ</t>
    </rPh>
    <phoneticPr fontId="3"/>
  </si>
  <si>
    <t>生産者価格評価表</t>
  </si>
  <si>
    <t>(単位 : 100万円)</t>
  </si>
  <si>
    <t>04</t>
  </si>
  <si>
    <t>05</t>
  </si>
  <si>
    <t>06</t>
  </si>
  <si>
    <t>07</t>
  </si>
  <si>
    <t>08</t>
  </si>
  <si>
    <t>09</t>
  </si>
  <si>
    <t>10</t>
  </si>
  <si>
    <t>11</t>
  </si>
  <si>
    <t>12</t>
  </si>
  <si>
    <t>13</t>
  </si>
  <si>
    <t>71</t>
  </si>
  <si>
    <t>72</t>
  </si>
  <si>
    <t>73</t>
  </si>
  <si>
    <t>74</t>
  </si>
  <si>
    <t>76</t>
  </si>
  <si>
    <t>78</t>
  </si>
  <si>
    <t>79</t>
  </si>
  <si>
    <t>81</t>
  </si>
  <si>
    <t>82</t>
  </si>
  <si>
    <t>83</t>
  </si>
  <si>
    <t>84</t>
  </si>
  <si>
    <t>85</t>
  </si>
  <si>
    <t>86</t>
  </si>
  <si>
    <t>87</t>
  </si>
  <si>
    <t>88</t>
  </si>
  <si>
    <t>13部門</t>
    <phoneticPr fontId="3"/>
  </si>
  <si>
    <t>農林漁業</t>
  </si>
  <si>
    <t>鉱業</t>
  </si>
  <si>
    <t>製造業</t>
  </si>
  <si>
    <t>建設</t>
  </si>
  <si>
    <t>電気・ガス・水道</t>
  </si>
  <si>
    <t>商業</t>
  </si>
  <si>
    <t>金融・保険</t>
  </si>
  <si>
    <t>不動産</t>
  </si>
  <si>
    <t>運輸・郵便</t>
  </si>
  <si>
    <t>情報通信</t>
  </si>
  <si>
    <t>公務</t>
  </si>
  <si>
    <t>サービス</t>
  </si>
  <si>
    <t>分類不明</t>
  </si>
  <si>
    <t>内生部門計</t>
  </si>
  <si>
    <t>家計外消費支出（列）</t>
  </si>
  <si>
    <t>民間消費支出</t>
  </si>
  <si>
    <t>一般政府消費支出</t>
  </si>
  <si>
    <t>国内総固定資本形成</t>
  </si>
  <si>
    <t>在庫純増</t>
  </si>
  <si>
    <t>国内最終需要計</t>
  </si>
  <si>
    <t>国内需要合計</t>
  </si>
  <si>
    <t>輸出計</t>
  </si>
  <si>
    <t>最終需要計</t>
  </si>
  <si>
    <t>需要合計</t>
  </si>
  <si>
    <t>（控除）輸入</t>
  </si>
  <si>
    <t>（控除）関税</t>
  </si>
  <si>
    <t>（控除）輸入品商品税</t>
  </si>
  <si>
    <t>（控除）輸入計</t>
  </si>
  <si>
    <t>最終需要部門計</t>
  </si>
  <si>
    <t>国内生産額</t>
  </si>
  <si>
    <t>家計外消費支出（行）</t>
  </si>
  <si>
    <t>雇用者所得</t>
  </si>
  <si>
    <t>営業余剰</t>
  </si>
  <si>
    <t>93</t>
  </si>
  <si>
    <t>資本減耗引当</t>
  </si>
  <si>
    <t>94</t>
  </si>
  <si>
    <t>間接税（関税・輸入品商品税を除く。）</t>
  </si>
  <si>
    <t>（控除）経常補助金</t>
  </si>
  <si>
    <t>粗付加価値部門計</t>
  </si>
  <si>
    <t>取引基本表13部門</t>
    <rPh sb="0" eb="2">
      <t>トリヒキ</t>
    </rPh>
    <rPh sb="2" eb="5">
      <t>キホンヒョウ</t>
    </rPh>
    <rPh sb="7" eb="9">
      <t>ブモン</t>
    </rPh>
    <phoneticPr fontId="1"/>
  </si>
  <si>
    <t>Ａ　投入係数　ある産業で生産物を１単位生産するのに必要な原材
料投入単位量　各産業における各原材料投入額を当該部門の生産額で割る</t>
    <rPh sb="2" eb="4">
      <t>トウニュウ</t>
    </rPh>
    <rPh sb="4" eb="6">
      <t>ケイスウ</t>
    </rPh>
    <rPh sb="62" eb="63">
      <t>ワ</t>
    </rPh>
    <phoneticPr fontId="1"/>
  </si>
  <si>
    <t>国内生産額</t>
    <rPh sb="0" eb="1">
      <t>クニ</t>
    </rPh>
    <phoneticPr fontId="1"/>
  </si>
  <si>
    <t>輸出</t>
    <rPh sb="0" eb="2">
      <t>ユシュツ</t>
    </rPh>
    <phoneticPr fontId="2"/>
  </si>
  <si>
    <t>（控除）輸入計</t>
    <rPh sb="6" eb="7">
      <t>ケイ</t>
    </rPh>
    <phoneticPr fontId="1"/>
  </si>
  <si>
    <t>国内需要合計</t>
    <rPh sb="0" eb="1">
      <t>クニ</t>
    </rPh>
    <phoneticPr fontId="2"/>
  </si>
  <si>
    <t>輸入率</t>
    <rPh sb="0" eb="2">
      <t>ユニュウ</t>
    </rPh>
    <rPh sb="2" eb="3">
      <t>リツ</t>
    </rPh>
    <phoneticPr fontId="2"/>
  </si>
  <si>
    <t>輸入率
対角行列表</t>
    <rPh sb="8" eb="9">
      <t>ヒョウ</t>
    </rPh>
    <phoneticPr fontId="1"/>
  </si>
  <si>
    <t>最終需要項目別
輸入誘発係数</t>
    <phoneticPr fontId="1"/>
  </si>
  <si>
    <t>最終需要項目別
輸入誘発依存度</t>
    <phoneticPr fontId="1"/>
  </si>
  <si>
    <t>＝－１×最終需要項目別輸入誘発額</t>
    <phoneticPr fontId="1"/>
  </si>
  <si>
    <t>国内需要合計</t>
    <rPh sb="0" eb="1">
      <t>クニ</t>
    </rPh>
    <phoneticPr fontId="1"/>
  </si>
  <si>
    <t>ＦＤ　国内最終需要</t>
  </si>
  <si>
    <t>VB(I-M)</t>
    <phoneticPr fontId="1"/>
  </si>
  <si>
    <t>V　粗付加価値率対角行列</t>
    <rPh sb="2" eb="3">
      <t>アラ</t>
    </rPh>
    <rPh sb="3" eb="5">
      <t>フカ</t>
    </rPh>
    <rPh sb="5" eb="7">
      <t>カチ</t>
    </rPh>
    <rPh sb="7" eb="8">
      <t>リツ</t>
    </rPh>
    <rPh sb="8" eb="10">
      <t>タイカク</t>
    </rPh>
    <rPh sb="10" eb="12">
      <t>ギョウレツ</t>
    </rPh>
    <phoneticPr fontId="1"/>
  </si>
  <si>
    <t>VB</t>
    <phoneticPr fontId="1"/>
  </si>
  <si>
    <t>B</t>
    <phoneticPr fontId="1"/>
  </si>
  <si>
    <t>輸入率
対角行列表</t>
    <rPh sb="2" eb="3">
      <t>リツ</t>
    </rPh>
    <rPh sb="4" eb="6">
      <t>タイカク</t>
    </rPh>
    <rPh sb="6" eb="8">
      <t>ギョウレツ</t>
    </rPh>
    <rPh sb="8" eb="9">
      <t>ヒョウ</t>
    </rPh>
    <phoneticPr fontId="1"/>
  </si>
  <si>
    <t>産業連関表取引基本表から次の式が成り立つ</t>
    <rPh sb="0" eb="2">
      <t>サンギョウ</t>
    </rPh>
    <rPh sb="2" eb="4">
      <t>レンカン</t>
    </rPh>
    <rPh sb="4" eb="5">
      <t>ヒョウ</t>
    </rPh>
    <rPh sb="5" eb="7">
      <t>トリヒキ</t>
    </rPh>
    <rPh sb="7" eb="9">
      <t>キホン</t>
    </rPh>
    <rPh sb="9" eb="10">
      <t>ヒョウ</t>
    </rPh>
    <rPh sb="12" eb="13">
      <t>ツギ</t>
    </rPh>
    <rPh sb="14" eb="15">
      <t>シキ</t>
    </rPh>
    <rPh sb="16" eb="17">
      <t>ナ</t>
    </rPh>
    <rPh sb="18" eb="19">
      <t>タ</t>
    </rPh>
    <phoneticPr fontId="1"/>
  </si>
  <si>
    <t>=-'3部門'!$L7/(@MMULT('逆行列2'!$L6:$N6,'3部門'!$M$7:$M$9)+'3部門'!$O7)</t>
    <rPh sb="4" eb="6">
      <t>ブモン</t>
    </rPh>
    <rPh sb="21" eb="24">
      <t>ギャクギョウレツ</t>
    </rPh>
    <rPh sb="37" eb="39">
      <t>ブモン</t>
    </rPh>
    <rPh sb="54" eb="56">
      <t>ブモン</t>
    </rPh>
    <phoneticPr fontId="2"/>
  </si>
  <si>
    <t>生産等誘発推計方法の概要</t>
    <rPh sb="0" eb="2">
      <t>セイサン</t>
    </rPh>
    <rPh sb="2" eb="3">
      <t>ナド</t>
    </rPh>
    <rPh sb="3" eb="5">
      <t>ユウハツ</t>
    </rPh>
    <rPh sb="5" eb="7">
      <t>スイケイ</t>
    </rPh>
    <rPh sb="7" eb="9">
      <t>ホウホウ</t>
    </rPh>
    <rPh sb="10" eb="12">
      <t>ガイヨウ</t>
    </rPh>
    <phoneticPr fontId="1"/>
  </si>
  <si>
    <t>単位行列表、投入係数表、逆行列表の作成</t>
    <rPh sb="15" eb="16">
      <t>ヒョウ</t>
    </rPh>
    <rPh sb="17" eb="19">
      <t>サクセイ</t>
    </rPh>
    <phoneticPr fontId="1"/>
  </si>
  <si>
    <t>購入者価格入力分の計算</t>
    <phoneticPr fontId="3"/>
  </si>
  <si>
    <t>マージン</t>
    <phoneticPr fontId="3"/>
  </si>
  <si>
    <t>生産者価格分の計算</t>
    <phoneticPr fontId="3"/>
  </si>
  <si>
    <t>粗付加価値　波及</t>
    <rPh sb="0" eb="1">
      <t>ソ</t>
    </rPh>
    <rPh sb="1" eb="3">
      <t>フカ</t>
    </rPh>
    <rPh sb="3" eb="5">
      <t>カチ</t>
    </rPh>
    <rPh sb="6" eb="8">
      <t>ハキュウ</t>
    </rPh>
    <phoneticPr fontId="36"/>
  </si>
  <si>
    <t>就業者　波及</t>
    <rPh sb="0" eb="2">
      <t>シュウギョウ</t>
    </rPh>
    <rPh sb="2" eb="3">
      <t>モノ</t>
    </rPh>
    <rPh sb="4" eb="6">
      <t>ハキュウ</t>
    </rPh>
    <phoneticPr fontId="36"/>
  </si>
  <si>
    <t>新規需要合計
A1 + A2</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</si>
  <si>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</si>
  <si>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</si>
  <si>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t>A1 × 輸入率</t>
    <rPh sb="5" eb="7">
      <t>ユニュウ</t>
    </rPh>
    <rPh sb="7" eb="8">
      <t>リツ</t>
    </rPh>
    <phoneticPr fontId="3"/>
  </si>
  <si>
    <t>商業
マージン率</t>
    <rPh sb="0" eb="2">
      <t>ショウギョウ</t>
    </rPh>
    <rPh sb="7" eb="8">
      <t>リツ</t>
    </rPh>
    <phoneticPr fontId="3"/>
  </si>
  <si>
    <t>運輸
マージン率</t>
    <rPh sb="0" eb="2">
      <t>ウンユ</t>
    </rPh>
    <rPh sb="7" eb="8">
      <t>リツ</t>
    </rPh>
    <phoneticPr fontId="3"/>
  </si>
  <si>
    <t>AA商業
マージン</t>
    <rPh sb="2" eb="4">
      <t>ショウギョウ</t>
    </rPh>
    <phoneticPr fontId="3"/>
  </si>
  <si>
    <t>AA運輸
マージン</t>
    <rPh sb="2" eb="4">
      <t>ウンユ</t>
    </rPh>
    <phoneticPr fontId="3"/>
  </si>
  <si>
    <t>A1'商業
マージン</t>
    <rPh sb="3" eb="5">
      <t>ショウギョウ</t>
    </rPh>
    <phoneticPr fontId="3"/>
  </si>
  <si>
    <t>A1'運輸
マージン</t>
    <rPh sb="3" eb="5">
      <t>ウンユ</t>
    </rPh>
    <phoneticPr fontId="3"/>
  </si>
  <si>
    <t>生産波及　直接
購入者価格分</t>
    <rPh sb="0" eb="2">
      <t>セイサン</t>
    </rPh>
    <rPh sb="2" eb="4">
      <t>ハキュウ</t>
    </rPh>
    <rPh sb="5" eb="7">
      <t>チョクセツ</t>
    </rPh>
    <rPh sb="8" eb="11">
      <t>コウニュウシャ</t>
    </rPh>
    <rPh sb="11" eb="13">
      <t>カカク</t>
    </rPh>
    <rPh sb="13" eb="14">
      <t>ブン</t>
    </rPh>
    <phoneticPr fontId="3"/>
  </si>
  <si>
    <t>自給分
新規需要</t>
    <rPh sb="0" eb="2">
      <t>ジキュウ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</si>
  <si>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</si>
  <si>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</si>
  <si>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</si>
  <si>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直接+間接1次</t>
    <rPh sb="0" eb="2">
      <t>セイサン</t>
    </rPh>
    <rPh sb="2" eb="4">
      <t>ハキュウ</t>
    </rPh>
    <rPh sb="10" eb="12">
      <t>イチジ</t>
    </rPh>
    <phoneticPr fontId="3"/>
  </si>
  <si>
    <t>生産波及
間接1次</t>
    <rPh sb="0" eb="2">
      <t>セイサン</t>
    </rPh>
    <rPh sb="2" eb="4">
      <t>ハキュウ</t>
    </rPh>
    <rPh sb="7" eb="9">
      <t>イチジ</t>
    </rPh>
    <phoneticPr fontId="3"/>
  </si>
  <si>
    <t>雇用者消費支出
波及</t>
    <rPh sb="0" eb="3">
      <t>コヨウシャ</t>
    </rPh>
    <rPh sb="3" eb="5">
      <t>ショウヒ</t>
    </rPh>
    <rPh sb="5" eb="7">
      <t>シシュツ</t>
    </rPh>
    <rPh sb="8" eb="10">
      <t>ハキュウ</t>
    </rPh>
    <phoneticPr fontId="3"/>
  </si>
  <si>
    <t>生産波及
間接2次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</si>
  <si>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</si>
  <si>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生産波及
直接＋間接1次</t>
    <rPh sb="0" eb="2">
      <t>セイサン</t>
    </rPh>
    <rPh sb="2" eb="4">
      <t>ハキュウ</t>
    </rPh>
    <rPh sb="5" eb="7">
      <t>チョクセツ</t>
    </rPh>
    <rPh sb="8" eb="10">
      <t>カンセツ</t>
    </rPh>
    <rPh sb="10" eb="12">
      <t>イチジ</t>
    </rPh>
    <phoneticPr fontId="36"/>
  </si>
  <si>
    <t>生産波及
間接2次</t>
    <rPh sb="0" eb="2">
      <t>セイサン</t>
    </rPh>
    <rPh sb="2" eb="4">
      <t>ハキュウ</t>
    </rPh>
    <rPh sb="7" eb="9">
      <t>ニジ</t>
    </rPh>
    <phoneticPr fontId="36"/>
  </si>
  <si>
    <t>生産波及
総合</t>
    <rPh sb="0" eb="2">
      <t>セイサン</t>
    </rPh>
    <rPh sb="2" eb="4">
      <t>ハキュウ</t>
    </rPh>
    <rPh sb="5" eb="7">
      <t>ソウゴウ</t>
    </rPh>
    <phoneticPr fontId="36"/>
  </si>
  <si>
    <r>
      <t xml:space="preserve">B1 × </t>
    </r>
    <r>
      <rPr>
        <sz val="10"/>
        <color rgb="FFC00000"/>
        <rFont val="UD Digi Kyokasho NK-R"/>
        <family val="1"/>
        <charset val="128"/>
      </rPr>
      <t>域内自給率</t>
    </r>
    <rPh sb="5" eb="7">
      <t>イキナイ</t>
    </rPh>
    <rPh sb="7" eb="10">
      <t>ジキュウリツ</t>
    </rPh>
    <phoneticPr fontId="3"/>
  </si>
  <si>
    <t>B1 × 輸入率</t>
    <rPh sb="5" eb="7">
      <t>ユニュウ</t>
    </rPh>
    <rPh sb="7" eb="8">
      <t>リツ</t>
    </rPh>
    <phoneticPr fontId="3"/>
  </si>
  <si>
    <t>AA</t>
    <phoneticPr fontId="3"/>
  </si>
  <si>
    <t>A1'</t>
    <phoneticPr fontId="3"/>
  </si>
  <si>
    <t>Ｃｍ</t>
    <phoneticPr fontId="3"/>
  </si>
  <si>
    <t>Ｔｍ</t>
    <phoneticPr fontId="3"/>
  </si>
  <si>
    <t>AA * Cm</t>
    <phoneticPr fontId="3"/>
  </si>
  <si>
    <t>AA * Tm</t>
    <phoneticPr fontId="3"/>
  </si>
  <si>
    <t>A1' * Cm</t>
    <phoneticPr fontId="3"/>
  </si>
  <si>
    <t>A1' * Tm</t>
    <phoneticPr fontId="3"/>
  </si>
  <si>
    <t>ＡA－ マージン額</t>
    <rPh sb="8" eb="9">
      <t>ガク</t>
    </rPh>
    <phoneticPr fontId="3"/>
  </si>
  <si>
    <t>B'</t>
    <phoneticPr fontId="3"/>
  </si>
  <si>
    <t>B' + B2</t>
    <phoneticPr fontId="3"/>
  </si>
  <si>
    <t>合計</t>
    <rPh sb="0" eb="2">
      <t>ゴウケイ</t>
    </rPh>
    <phoneticPr fontId="3"/>
  </si>
  <si>
    <t>－</t>
    <phoneticPr fontId="3"/>
  </si>
  <si>
    <t>波及推計表
３部門</t>
    <rPh sb="0" eb="2">
      <t>ハキュウ</t>
    </rPh>
    <rPh sb="2" eb="4">
      <t>スイケイ</t>
    </rPh>
    <rPh sb="4" eb="5">
      <t>ヒョウ</t>
    </rPh>
    <phoneticPr fontId="3"/>
  </si>
  <si>
    <t>生産場所が不明な場合</t>
    <rPh sb="0" eb="2">
      <t>セイサン</t>
    </rPh>
    <rPh sb="2" eb="4">
      <t>バショ</t>
    </rPh>
    <rPh sb="5" eb="7">
      <t>フメイ</t>
    </rPh>
    <rPh sb="8" eb="10">
      <t>バアイ</t>
    </rPh>
    <phoneticPr fontId="3"/>
  </si>
  <si>
    <t>生産場所が域内</t>
    <rPh sb="0" eb="2">
      <t>セイサン</t>
    </rPh>
    <rPh sb="2" eb="4">
      <t>バショ</t>
    </rPh>
    <rPh sb="5" eb="7">
      <t>イキナイ</t>
    </rPh>
    <phoneticPr fontId="3"/>
  </si>
  <si>
    <t>購入者価格</t>
    <rPh sb="0" eb="2">
      <t>コウニュウ</t>
    </rPh>
    <rPh sb="2" eb="3">
      <t>モノ</t>
    </rPh>
    <rPh sb="3" eb="5">
      <t>カカク</t>
    </rPh>
    <phoneticPr fontId="3"/>
  </si>
  <si>
    <t>生産者価格</t>
    <rPh sb="0" eb="3">
      <t>セイサンシャ</t>
    </rPh>
    <rPh sb="3" eb="5">
      <t>カカク</t>
    </rPh>
    <phoneticPr fontId="3"/>
  </si>
  <si>
    <t>A1</t>
    <phoneticPr fontId="3"/>
  </si>
  <si>
    <t>B1</t>
    <phoneticPr fontId="3"/>
  </si>
  <si>
    <t>A2</t>
    <phoneticPr fontId="3"/>
  </si>
  <si>
    <t>B2</t>
    <phoneticPr fontId="3"/>
  </si>
  <si>
    <t>総需要</t>
    <rPh sb="0" eb="3">
      <t>ソウジュヨウ</t>
    </rPh>
    <phoneticPr fontId="3"/>
  </si>
  <si>
    <t>域内生産額</t>
    <rPh sb="0" eb="1">
      <t>イキ</t>
    </rPh>
    <phoneticPr fontId="3"/>
  </si>
  <si>
    <t>粗付加価値率</t>
    <phoneticPr fontId="3"/>
  </si>
  <si>
    <t>雇用者取得額</t>
    <rPh sb="0" eb="3">
      <t>コヨウシャ</t>
    </rPh>
    <rPh sb="3" eb="5">
      <t>シュトク</t>
    </rPh>
    <rPh sb="5" eb="6">
      <t>ガク</t>
    </rPh>
    <phoneticPr fontId="3"/>
  </si>
  <si>
    <t>雇用者所得率</t>
    <phoneticPr fontId="3"/>
  </si>
  <si>
    <t>商業マージン</t>
    <rPh sb="0" eb="2">
      <t>ショウギョウ</t>
    </rPh>
    <phoneticPr fontId="3"/>
  </si>
  <si>
    <t>運輸マージン</t>
    <rPh sb="0" eb="2">
      <t>ウンユ</t>
    </rPh>
    <phoneticPr fontId="3"/>
  </si>
  <si>
    <t>域内需要合計</t>
    <rPh sb="0" eb="1">
      <t>イキ</t>
    </rPh>
    <phoneticPr fontId="3"/>
  </si>
  <si>
    <t>|輸入計|</t>
    <phoneticPr fontId="3"/>
  </si>
  <si>
    <t>輸入率</t>
    <phoneticPr fontId="3"/>
  </si>
  <si>
    <t>域内自給率</t>
    <rPh sb="0" eb="1">
      <t>イキ</t>
    </rPh>
    <phoneticPr fontId="3"/>
  </si>
  <si>
    <t>従業者数</t>
    <rPh sb="0" eb="3">
      <t>ジュウギョウシャ</t>
    </rPh>
    <rPh sb="3" eb="4">
      <t>スウ</t>
    </rPh>
    <phoneticPr fontId="3"/>
  </si>
  <si>
    <t>雇用者数</t>
    <rPh sb="0" eb="3">
      <t>コヨウシャ</t>
    </rPh>
    <rPh sb="3" eb="4">
      <t>スウ</t>
    </rPh>
    <phoneticPr fontId="3"/>
  </si>
  <si>
    <t>就業係数</t>
    <phoneticPr fontId="3"/>
  </si>
  <si>
    <t>雇用係数</t>
    <rPh sb="0" eb="2">
      <t>コヨウ</t>
    </rPh>
    <phoneticPr fontId="3"/>
  </si>
  <si>
    <t>昼間就業者</t>
    <rPh sb="0" eb="2">
      <t>チュウカン</t>
    </rPh>
    <rPh sb="2" eb="5">
      <t>シュウギョウシャ</t>
    </rPh>
    <phoneticPr fontId="36"/>
  </si>
  <si>
    <t>都外からの流入通勤者</t>
    <rPh sb="0" eb="1">
      <t>ト</t>
    </rPh>
    <rPh sb="1" eb="2">
      <t>ガイ</t>
    </rPh>
    <rPh sb="5" eb="7">
      <t>リュウニュウ</t>
    </rPh>
    <rPh sb="7" eb="10">
      <t>ツウキンシャ</t>
    </rPh>
    <phoneticPr fontId="36"/>
  </si>
  <si>
    <t>商業マージン</t>
  </si>
  <si>
    <t>運輸マージン</t>
  </si>
  <si>
    <t>県内自給率</t>
  </si>
  <si>
    <t>就業係数</t>
  </si>
  <si>
    <t>雇用係数</t>
  </si>
  <si>
    <t>粗付加価値率</t>
  </si>
  <si>
    <t>雇用者所得率</t>
  </si>
  <si>
    <t>各種係数表　3部門</t>
    <phoneticPr fontId="3"/>
  </si>
  <si>
    <t>入力</t>
    <rPh sb="0" eb="2">
      <t>ニュウリョク</t>
    </rPh>
    <phoneticPr fontId="3"/>
  </si>
  <si>
    <t>域内需要入力合計額</t>
    <rPh sb="0" eb="2">
      <t>イキナイ</t>
    </rPh>
    <rPh sb="2" eb="4">
      <t>ジュヨウ</t>
    </rPh>
    <rPh sb="4" eb="6">
      <t>ニュウリョク</t>
    </rPh>
    <rPh sb="6" eb="8">
      <t>ゴウケイ</t>
    </rPh>
    <rPh sb="8" eb="9">
      <t>ガク</t>
    </rPh>
    <phoneticPr fontId="16"/>
  </si>
  <si>
    <t>域内生産分</t>
    <rPh sb="0" eb="2">
      <t>イキナイ</t>
    </rPh>
    <rPh sb="2" eb="5">
      <t>セイサンブン</t>
    </rPh>
    <phoneticPr fontId="2"/>
  </si>
  <si>
    <t>商業・運輸マージン（輸入分）</t>
    <rPh sb="0" eb="2">
      <t>ショウギョウ</t>
    </rPh>
    <rPh sb="3" eb="5">
      <t>ウンユ</t>
    </rPh>
    <rPh sb="10" eb="12">
      <t>ユニュウ</t>
    </rPh>
    <rPh sb="12" eb="13">
      <t>ブン</t>
    </rPh>
    <phoneticPr fontId="2"/>
  </si>
  <si>
    <t>域外商業・運輸マージン（控除）</t>
    <rPh sb="0" eb="1">
      <t>イキ</t>
    </rPh>
    <rPh sb="1" eb="2">
      <t>ガイ</t>
    </rPh>
    <rPh sb="2" eb="4">
      <t>ショウギョウ</t>
    </rPh>
    <rPh sb="5" eb="7">
      <t>ウンユ</t>
    </rPh>
    <phoneticPr fontId="2"/>
  </si>
  <si>
    <t>生産波及　直接</t>
    <rPh sb="0" eb="2">
      <t>セイサン</t>
    </rPh>
    <rPh sb="2" eb="4">
      <t>ハキュウ</t>
    </rPh>
    <rPh sb="5" eb="7">
      <t>チョクセツ</t>
    </rPh>
    <phoneticPr fontId="2"/>
  </si>
  <si>
    <t>生産波及　間接１次</t>
    <rPh sb="0" eb="2">
      <t>セイサン</t>
    </rPh>
    <rPh sb="2" eb="4">
      <t>ハキュウ</t>
    </rPh>
    <rPh sb="5" eb="7">
      <t>カンセツ</t>
    </rPh>
    <rPh sb="7" eb="9">
      <t>イチジ</t>
    </rPh>
    <phoneticPr fontId="16"/>
  </si>
  <si>
    <t>生産波及　直接+間接１次</t>
    <rPh sb="0" eb="2">
      <t>セイサン</t>
    </rPh>
    <rPh sb="2" eb="4">
      <t>ハキュウ</t>
    </rPh>
    <rPh sb="5" eb="7">
      <t>チョクセツ</t>
    </rPh>
    <rPh sb="8" eb="10">
      <t>カンセツ</t>
    </rPh>
    <rPh sb="10" eb="12">
      <t>イチジ</t>
    </rPh>
    <phoneticPr fontId="2"/>
  </si>
  <si>
    <t>生産波及　間接２次</t>
    <rPh sb="0" eb="2">
      <t>セイサン</t>
    </rPh>
    <rPh sb="2" eb="4">
      <t>ハキュウ</t>
    </rPh>
    <rPh sb="5" eb="7">
      <t>カンセツ</t>
    </rPh>
    <rPh sb="7" eb="9">
      <t>ニジ</t>
    </rPh>
    <phoneticPr fontId="2"/>
  </si>
  <si>
    <t>生産波及　総合</t>
    <rPh sb="0" eb="2">
      <t>セイサン</t>
    </rPh>
    <rPh sb="2" eb="4">
      <t>ハキュウ</t>
    </rPh>
    <rPh sb="5" eb="7">
      <t>ソウゴウ</t>
    </rPh>
    <phoneticPr fontId="2"/>
  </si>
  <si>
    <t>粗付加価値　波及</t>
    <rPh sb="0" eb="1">
      <t>ソ</t>
    </rPh>
    <rPh sb="1" eb="3">
      <t>フカ</t>
    </rPh>
    <rPh sb="3" eb="5">
      <t>カチ</t>
    </rPh>
    <rPh sb="6" eb="8">
      <t>ハキュウ</t>
    </rPh>
    <phoneticPr fontId="2"/>
  </si>
  <si>
    <t>就業者　波及</t>
    <rPh sb="0" eb="2">
      <t>シュウギョウ</t>
    </rPh>
    <rPh sb="2" eb="3">
      <t>シャ</t>
    </rPh>
    <rPh sb="4" eb="6">
      <t>ハキュウ</t>
    </rPh>
    <phoneticPr fontId="2"/>
  </si>
  <si>
    <t>生産波及総合 ÷ 生産波及直接</t>
    <rPh sb="0" eb="2">
      <t>セイサン</t>
    </rPh>
    <rPh sb="2" eb="4">
      <t>ハキュウ</t>
    </rPh>
    <rPh sb="4" eb="6">
      <t>ソウゴウ</t>
    </rPh>
    <rPh sb="9" eb="11">
      <t>セイサン</t>
    </rPh>
    <rPh sb="11" eb="13">
      <t>ハキュウ</t>
    </rPh>
    <rPh sb="13" eb="15">
      <t>チョクセツ</t>
    </rPh>
    <phoneticPr fontId="16"/>
  </si>
  <si>
    <t>各産業部門別
家計消費支出</t>
    <phoneticPr fontId="3"/>
  </si>
  <si>
    <t>家計消費支出
生産誘発係数</t>
    <phoneticPr fontId="3"/>
  </si>
  <si>
    <t>賃金俸給額</t>
    <rPh sb="0" eb="2">
      <t>チンギン</t>
    </rPh>
    <rPh sb="2" eb="4">
      <t>ホウキュウ</t>
    </rPh>
    <rPh sb="4" eb="5">
      <t>ガク</t>
    </rPh>
    <phoneticPr fontId="3"/>
  </si>
  <si>
    <t>賃金俸給率</t>
    <rPh sb="0" eb="2">
      <t>チンギン</t>
    </rPh>
    <rPh sb="2" eb="4">
      <t>ホウキュウ</t>
    </rPh>
    <phoneticPr fontId="3"/>
  </si>
  <si>
    <t>域外生産分</t>
    <rPh sb="0" eb="1">
      <t>イキ</t>
    </rPh>
    <rPh sb="1" eb="2">
      <t>ソト</t>
    </rPh>
    <rPh sb="2" eb="5">
      <t>セイサンブン</t>
    </rPh>
    <phoneticPr fontId="3"/>
  </si>
  <si>
    <t>購入者価格と生産者価格との差額のうち，商業部門に投入された金額及びその割合。産業連関表の商業マージン額／総需要により推計。</t>
    <phoneticPr fontId="3"/>
  </si>
  <si>
    <t>購入者価格と生産者価格との差額のうち，運輸部門に投入された金額及びその割合。産業連関表の商業マージン額／総需要により推計。</t>
    <phoneticPr fontId="3"/>
  </si>
  <si>
    <t>各産業が生産を1単位増加したときに，新たな就業者が何人必要になるかを示す係数。従業者総数/各部門の域内生産額により算出。</t>
    <rPh sb="49" eb="50">
      <t>イキ</t>
    </rPh>
    <phoneticPr fontId="3"/>
  </si>
  <si>
    <t>各産業が生産を1単位増加したときに，新たな雇用者が何人必要になるかを示す係数。雇用表と取引基本表の（有給役員数＋常用雇用者数＋臨時・日雇雇用者数）／域内。</t>
    <rPh sb="74" eb="75">
      <t>イキ</t>
    </rPh>
    <phoneticPr fontId="3"/>
  </si>
  <si>
    <t>域内で発生した需要のうち，移輸入分を含まず，域内で生産された財・サービスのみによって賄われる割合。産業連関表から算出（１－（移輸入／域内需要合計））。</t>
    <rPh sb="0" eb="1">
      <t>イキ</t>
    </rPh>
    <rPh sb="22" eb="23">
      <t>イキ</t>
    </rPh>
    <rPh sb="66" eb="67">
      <t>イキ</t>
    </rPh>
    <phoneticPr fontId="3"/>
  </si>
  <si>
    <t>生産額に占める粗付加価値額の割合を示す。取引基本表の粗付加価値部門計／域内生産額により算出。</t>
    <rPh sb="35" eb="36">
      <t>イキ</t>
    </rPh>
    <phoneticPr fontId="3"/>
  </si>
  <si>
    <t>生産額に占める雇用者所得額の割合を示す。取引基本表の雇用者所得／域内生産額により算出。</t>
    <rPh sb="32" eb="33">
      <t>イキ</t>
    </rPh>
    <phoneticPr fontId="3"/>
  </si>
  <si>
    <t>国勢調査による昼間人口（従業地・通学地による人口）</t>
    <rPh sb="0" eb="2">
      <t>コクセイ</t>
    </rPh>
    <phoneticPr fontId="3"/>
  </si>
  <si>
    <t>輸入誘</t>
    <rPh sb="0" eb="2">
      <t>ユニュウ</t>
    </rPh>
    <phoneticPr fontId="1"/>
  </si>
  <si>
    <t>シート説明</t>
    <rPh sb="3" eb="5">
      <t>セツメイ</t>
    </rPh>
    <phoneticPr fontId="1"/>
  </si>
  <si>
    <t>各シート名一覧表</t>
    <rPh sb="0" eb="1">
      <t>カク</t>
    </rPh>
    <rPh sb="4" eb="5">
      <t>ナ</t>
    </rPh>
    <rPh sb="5" eb="8">
      <t>イチランヒョウ</t>
    </rPh>
    <phoneticPr fontId="1"/>
  </si>
  <si>
    <t>波及推計</t>
    <rPh sb="0" eb="2">
      <t>ハキュウ</t>
    </rPh>
    <rPh sb="2" eb="4">
      <t>スイケイ</t>
    </rPh>
    <phoneticPr fontId="1"/>
  </si>
  <si>
    <t>係数表</t>
    <rPh sb="0" eb="2">
      <t>ケイスウ</t>
    </rPh>
    <rPh sb="2" eb="3">
      <t>ヒョウ</t>
    </rPh>
    <phoneticPr fontId="1"/>
  </si>
  <si>
    <t>雇用表</t>
    <rPh sb="0" eb="2">
      <t>コヨウ</t>
    </rPh>
    <rPh sb="2" eb="3">
      <t>ヒョウ</t>
    </rPh>
    <phoneticPr fontId="1"/>
  </si>
  <si>
    <t>生産波及推計計算</t>
    <rPh sb="0" eb="2">
      <t>セイサン</t>
    </rPh>
    <rPh sb="2" eb="4">
      <t>ハキュウ</t>
    </rPh>
    <rPh sb="4" eb="6">
      <t>スイケイ</t>
    </rPh>
    <rPh sb="6" eb="8">
      <t>ケイサン</t>
    </rPh>
    <phoneticPr fontId="1"/>
  </si>
  <si>
    <t>生産波及推計計算に必要な係数表</t>
    <rPh sb="0" eb="2">
      <t>セイサン</t>
    </rPh>
    <rPh sb="2" eb="4">
      <t>ハキュウ</t>
    </rPh>
    <rPh sb="4" eb="6">
      <t>スイケイ</t>
    </rPh>
    <rPh sb="6" eb="8">
      <t>ケイサン</t>
    </rPh>
    <rPh sb="9" eb="11">
      <t>ヒツヨウ</t>
    </rPh>
    <rPh sb="12" eb="14">
      <t>ケイスウ</t>
    </rPh>
    <rPh sb="14" eb="15">
      <t>ヒョウ</t>
    </rPh>
    <phoneticPr fontId="1"/>
  </si>
  <si>
    <t>雇用表（統合中分類）</t>
  </si>
  <si>
    <t>（単位：人及び千円）</t>
  </si>
  <si>
    <t>列符号</t>
  </si>
  <si>
    <t>名称</t>
  </si>
  <si>
    <t>0_従業者総数</t>
  </si>
  <si>
    <t>1_個人業主</t>
  </si>
  <si>
    <t>2_家族従業者</t>
  </si>
  <si>
    <t>3_有給役員雇用者</t>
  </si>
  <si>
    <t>31_有給役員</t>
  </si>
  <si>
    <t>32_雇用者</t>
  </si>
  <si>
    <t>321_常用雇用者</t>
  </si>
  <si>
    <t>3211_正社員・正職員</t>
  </si>
  <si>
    <t>3212_正社員・正職員以外</t>
  </si>
  <si>
    <t>322_臨時雇用者</t>
  </si>
  <si>
    <t>4_１人当たり有給役員・雇用者の雇用者所得</t>
  </si>
  <si>
    <t>5_一人当たり常用雇用者賃金額</t>
  </si>
  <si>
    <t>011</t>
  </si>
  <si>
    <t>耕種農業</t>
  </si>
  <si>
    <t>012</t>
  </si>
  <si>
    <t>畜産</t>
  </si>
  <si>
    <t>013</t>
  </si>
  <si>
    <t>農業サービス</t>
  </si>
  <si>
    <t>015</t>
  </si>
  <si>
    <t>林業</t>
  </si>
  <si>
    <t>017</t>
  </si>
  <si>
    <t>漁業</t>
  </si>
  <si>
    <t>061</t>
  </si>
  <si>
    <t>石炭・原油・天然ガス</t>
  </si>
  <si>
    <t>062</t>
  </si>
  <si>
    <t>その他の鉱業</t>
  </si>
  <si>
    <t>111</t>
  </si>
  <si>
    <t>食料品</t>
  </si>
  <si>
    <t>112</t>
  </si>
  <si>
    <t>飲料</t>
  </si>
  <si>
    <t>113</t>
  </si>
  <si>
    <t>飼料・有機質肥料（別掲を除く。）</t>
  </si>
  <si>
    <t>114</t>
  </si>
  <si>
    <t>たばこ</t>
  </si>
  <si>
    <t>151</t>
  </si>
  <si>
    <t>繊維工業製品</t>
  </si>
  <si>
    <t>152</t>
  </si>
  <si>
    <t>衣服・その他の繊維既製品</t>
  </si>
  <si>
    <t>161</t>
  </si>
  <si>
    <t>木材・木製品</t>
  </si>
  <si>
    <t>162</t>
  </si>
  <si>
    <t>家具・装備品</t>
  </si>
  <si>
    <t>163</t>
  </si>
  <si>
    <t>パルプ・紙・板紙・加工紙</t>
  </si>
  <si>
    <t>164</t>
  </si>
  <si>
    <t>紙加工品</t>
  </si>
  <si>
    <t>191</t>
  </si>
  <si>
    <t>印刷・製版・製本</t>
  </si>
  <si>
    <t>201</t>
  </si>
  <si>
    <t>化学肥料</t>
  </si>
  <si>
    <t>202</t>
  </si>
  <si>
    <t>無機化学工業製品</t>
  </si>
  <si>
    <t>203</t>
  </si>
  <si>
    <t>石油化学系基礎製品</t>
  </si>
  <si>
    <t>204</t>
  </si>
  <si>
    <t>有機化学工業製品（石油化学系基礎製品・合成樹脂を除く。）</t>
  </si>
  <si>
    <t>205</t>
  </si>
  <si>
    <t>合成樹脂</t>
  </si>
  <si>
    <t>206</t>
  </si>
  <si>
    <t>化学繊維</t>
  </si>
  <si>
    <t>207</t>
  </si>
  <si>
    <t>医薬品</t>
  </si>
  <si>
    <t>208</t>
  </si>
  <si>
    <t>化学最終製品（医薬品を除く。）</t>
  </si>
  <si>
    <t>211</t>
  </si>
  <si>
    <t>石油製品</t>
  </si>
  <si>
    <t>212</t>
  </si>
  <si>
    <t>石炭製品</t>
  </si>
  <si>
    <t>221</t>
  </si>
  <si>
    <t>プラスチック製品</t>
  </si>
  <si>
    <t>222</t>
  </si>
  <si>
    <t>ゴム製品</t>
  </si>
  <si>
    <t>231</t>
  </si>
  <si>
    <t>なめし革・革製品・毛皮</t>
  </si>
  <si>
    <t>251</t>
  </si>
  <si>
    <t>ガラス・ガラス製品</t>
  </si>
  <si>
    <t>252</t>
  </si>
  <si>
    <t>セメント・セメント製品</t>
  </si>
  <si>
    <t>253</t>
  </si>
  <si>
    <t>陶磁器</t>
  </si>
  <si>
    <t>259</t>
  </si>
  <si>
    <t>その他の窯業・土石製品</t>
  </si>
  <si>
    <t>261</t>
  </si>
  <si>
    <t>銑鉄・粗鋼</t>
  </si>
  <si>
    <t>262</t>
  </si>
  <si>
    <t>鋼材</t>
  </si>
  <si>
    <t>263</t>
  </si>
  <si>
    <t>鋳鍛造品（鉄）</t>
  </si>
  <si>
    <t>269</t>
  </si>
  <si>
    <t>その他の鉄鋼製品</t>
  </si>
  <si>
    <t>271</t>
  </si>
  <si>
    <t>非鉄金属製錬・精製</t>
  </si>
  <si>
    <t>272</t>
  </si>
  <si>
    <t>非鉄金属加工製品</t>
  </si>
  <si>
    <t>281</t>
  </si>
  <si>
    <t>建設用・建築用金属製品</t>
  </si>
  <si>
    <t>289</t>
  </si>
  <si>
    <t>その他の金属製品</t>
  </si>
  <si>
    <t>291</t>
  </si>
  <si>
    <t>はん用機械</t>
  </si>
  <si>
    <t>301</t>
  </si>
  <si>
    <t>生産用機械</t>
  </si>
  <si>
    <t>311</t>
  </si>
  <si>
    <t>業務用機械</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</si>
  <si>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</si>
  <si>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</si>
  <si>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</si>
  <si>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</si>
  <si>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</si>
  <si>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</si>
  <si>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</si>
  <si>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</si>
  <si>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</si>
  <si>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</si>
  <si>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</si>
  <si>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</si>
  <si>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</si>
  <si>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</si>
  <si>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</si>
  <si>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</si>
  <si>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</si>
  <si>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</si>
  <si>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</si>
  <si>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</si>
  <si>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</si>
  <si>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自動車部品・同附属品</t>
  </si>
  <si>
    <t>354</t>
  </si>
  <si>
    <t>船舶・同修理</t>
  </si>
  <si>
    <t>359</t>
  </si>
  <si>
    <t>その他の輸送機械・同修理</t>
  </si>
  <si>
    <t>391</t>
  </si>
  <si>
    <t>その他の製造工業製品</t>
  </si>
  <si>
    <t>392</t>
  </si>
  <si>
    <t>再生資源回収・加工処理</t>
  </si>
  <si>
    <t>411</t>
  </si>
  <si>
    <t>建築</t>
  </si>
  <si>
    <t>412</t>
  </si>
  <si>
    <t>建設補修</t>
  </si>
  <si>
    <t>413</t>
  </si>
  <si>
    <t>公共事業</t>
  </si>
  <si>
    <t>419</t>
  </si>
  <si>
    <t>その他の土木建設</t>
  </si>
  <si>
    <t>461</t>
  </si>
  <si>
    <t>電気</t>
  </si>
  <si>
    <t>462</t>
  </si>
  <si>
    <t>ガス・熱供給</t>
  </si>
  <si>
    <t>471</t>
  </si>
  <si>
    <t>水道</t>
  </si>
  <si>
    <t>481</t>
  </si>
  <si>
    <t>廃棄物処理</t>
  </si>
  <si>
    <t>511</t>
  </si>
  <si>
    <t>531</t>
  </si>
  <si>
    <t>551</t>
  </si>
  <si>
    <t>不動産仲介及び賃貸</t>
  </si>
  <si>
    <t>552</t>
  </si>
  <si>
    <t>住宅賃貸料</t>
  </si>
  <si>
    <t>571</t>
  </si>
  <si>
    <t>鉄道輸送</t>
  </si>
  <si>
    <t>572</t>
  </si>
  <si>
    <t>道路輸送（自家輸送を除く。）</t>
  </si>
  <si>
    <t>574</t>
  </si>
  <si>
    <t>水運</t>
  </si>
  <si>
    <t>575</t>
  </si>
  <si>
    <t>航空輸送</t>
  </si>
  <si>
    <t>576</t>
  </si>
  <si>
    <t>貨物利用運送</t>
  </si>
  <si>
    <t>577</t>
  </si>
  <si>
    <t>倉庫</t>
  </si>
  <si>
    <t>578</t>
  </si>
  <si>
    <t>運輸附帯サービス</t>
  </si>
  <si>
    <t>579</t>
  </si>
  <si>
    <t>郵便・信書便</t>
  </si>
  <si>
    <t>591</t>
  </si>
  <si>
    <t>通信</t>
  </si>
  <si>
    <t>592</t>
  </si>
  <si>
    <t>放送</t>
  </si>
  <si>
    <t>593</t>
  </si>
  <si>
    <t>情報サービス</t>
  </si>
  <si>
    <t>594</t>
  </si>
  <si>
    <t>インターネット附随サービス</t>
  </si>
  <si>
    <t>595</t>
  </si>
  <si>
    <t>映像・音声・文字情報制作</t>
  </si>
  <si>
    <t>611</t>
  </si>
  <si>
    <t>631</t>
  </si>
  <si>
    <t>教育</t>
  </si>
  <si>
    <t>632</t>
  </si>
  <si>
    <t>研究</t>
  </si>
  <si>
    <t>641</t>
  </si>
  <si>
    <t>医療</t>
  </si>
  <si>
    <t>642</t>
  </si>
  <si>
    <t>保健衛生</t>
  </si>
  <si>
    <t>643</t>
  </si>
  <si>
    <t>社会保険・社会福祉</t>
  </si>
  <si>
    <t>644</t>
  </si>
  <si>
    <t>介護</t>
  </si>
  <si>
    <t>659</t>
  </si>
  <si>
    <t>他に分類されない会員制団体</t>
  </si>
  <si>
    <t>661</t>
  </si>
  <si>
    <t>物品賃貸サービス</t>
  </si>
  <si>
    <t>662</t>
  </si>
  <si>
    <t>広告</t>
  </si>
  <si>
    <t>663</t>
  </si>
  <si>
    <t>自動車整備・機械修理</t>
  </si>
  <si>
    <t>669</t>
  </si>
  <si>
    <t>その他の対事業所サービス</t>
  </si>
  <si>
    <t>671</t>
  </si>
  <si>
    <t>宿泊業</t>
  </si>
  <si>
    <t>672</t>
  </si>
  <si>
    <t>飲食サービス</t>
  </si>
  <si>
    <t>673</t>
  </si>
  <si>
    <t>洗濯・理容・美容・浴場業</t>
  </si>
  <si>
    <t>674</t>
  </si>
  <si>
    <t>娯楽サービス</t>
  </si>
  <si>
    <t>675</t>
  </si>
  <si>
    <t>獣医業</t>
  </si>
  <si>
    <t>679</t>
  </si>
  <si>
    <t>その他の対個人サービス</t>
  </si>
  <si>
    <t>691</t>
  </si>
  <si>
    <t/>
  </si>
  <si>
    <t>TOTAL</t>
  </si>
  <si>
    <t>雇用表　 37部門</t>
    <phoneticPr fontId="47"/>
  </si>
  <si>
    <t>従業者総数</t>
  </si>
  <si>
    <t>個人業主</t>
  </si>
  <si>
    <t>家族従業者</t>
  </si>
  <si>
    <t>有給役員雇用者</t>
  </si>
  <si>
    <t>有給役員</t>
  </si>
  <si>
    <t>雇用者</t>
  </si>
  <si>
    <t>常用雇用者</t>
    <rPh sb="4" eb="5">
      <t>シャ</t>
    </rPh>
    <phoneticPr fontId="3"/>
  </si>
  <si>
    <t>正職員</t>
    <rPh sb="0" eb="3">
      <t>セイショクイン</t>
    </rPh>
    <phoneticPr fontId="3"/>
  </si>
  <si>
    <t>正職員以外</t>
    <rPh sb="0" eb="3">
      <t>セイショクイン</t>
    </rPh>
    <rPh sb="3" eb="5">
      <t>イガイ</t>
    </rPh>
    <phoneticPr fontId="3"/>
  </si>
  <si>
    <t>臨時雇用者</t>
    <rPh sb="0" eb="2">
      <t>リンジ</t>
    </rPh>
    <phoneticPr fontId="3"/>
  </si>
  <si>
    <t>飲食料品</t>
  </si>
  <si>
    <t>繊維製品</t>
  </si>
  <si>
    <t>パルプ・紙・木製品</t>
  </si>
  <si>
    <t>化学製品</t>
  </si>
  <si>
    <t>石油・石炭製品</t>
  </si>
  <si>
    <t>プラスチック・ゴム製品</t>
  </si>
  <si>
    <t>窯業・土石製品</t>
  </si>
  <si>
    <t>鉄鋼</t>
  </si>
  <si>
    <t>非鉄金属</t>
  </si>
  <si>
    <t>金属製品</t>
  </si>
  <si>
    <t>電子部品</t>
  </si>
  <si>
    <t>電気機械</t>
  </si>
  <si>
    <t>情報通信機器</t>
  </si>
  <si>
    <t>輸送機械</t>
  </si>
  <si>
    <t>電気・ガス・熱供給</t>
  </si>
  <si>
    <t>教育・研究</t>
  </si>
  <si>
    <t>医療・福祉</t>
  </si>
  <si>
    <t>対事業所サービス</t>
  </si>
  <si>
    <t>対個人サービス</t>
  </si>
  <si>
    <t>事務用品</t>
  </si>
  <si>
    <t>計</t>
    <rPh sb="0" eb="1">
      <t>ケイ</t>
    </rPh>
    <phoneticPr fontId="47"/>
  </si>
  <si>
    <t>雇用表 13部門</t>
    <phoneticPr fontId="47"/>
  </si>
  <si>
    <t>雇用表 3部門</t>
    <phoneticPr fontId="47"/>
  </si>
  <si>
    <t>賃金俸給
波及</t>
    <rPh sb="0" eb="2">
      <t>チンギン</t>
    </rPh>
    <rPh sb="2" eb="4">
      <t>ホウキュウ</t>
    </rPh>
    <rPh sb="5" eb="7">
      <t>ハキュウ</t>
    </rPh>
    <phoneticPr fontId="3"/>
  </si>
  <si>
    <t>令和２年(2020年)産業連関表 取引基本表(生産者価格評価表) (統合小分類表)</t>
  </si>
  <si>
    <t>7211</t>
  </si>
  <si>
    <t>家計消費支出</t>
  </si>
  <si>
    <t>0111</t>
  </si>
  <si>
    <t>穀類</t>
  </si>
  <si>
    <t>0112</t>
  </si>
  <si>
    <t>いも・豆類</t>
  </si>
  <si>
    <t>0113</t>
  </si>
  <si>
    <t>野菜</t>
  </si>
  <si>
    <t>0114</t>
  </si>
  <si>
    <t>果実</t>
  </si>
  <si>
    <t>0115</t>
  </si>
  <si>
    <t>その他の食用作物</t>
  </si>
  <si>
    <t>0116</t>
  </si>
  <si>
    <t>非食用作物</t>
  </si>
  <si>
    <t>0121</t>
  </si>
  <si>
    <t>0131</t>
  </si>
  <si>
    <t>0151</t>
  </si>
  <si>
    <t>育林</t>
  </si>
  <si>
    <t>0152</t>
  </si>
  <si>
    <t>素材</t>
  </si>
  <si>
    <t>0153</t>
  </si>
  <si>
    <t>特用林産物</t>
  </si>
  <si>
    <t>0171</t>
  </si>
  <si>
    <t>海面漁業</t>
  </si>
  <si>
    <t>0172</t>
  </si>
  <si>
    <t>内水面漁業</t>
  </si>
  <si>
    <t>0611</t>
  </si>
  <si>
    <t>0621</t>
  </si>
  <si>
    <t>砂利・採石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</si>
  <si>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</si>
  <si>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</si>
  <si>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</si>
  <si>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</si>
  <si>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</si>
  <si>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</si>
  <si>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</si>
  <si>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</si>
  <si>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</si>
  <si>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</si>
  <si>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</si>
  <si>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</si>
  <si>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</si>
  <si>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</si>
  <si>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</si>
  <si>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</si>
  <si>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</si>
  <si>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</si>
  <si>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</si>
  <si>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</si>
  <si>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</si>
  <si>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1141</t>
  </si>
  <si>
    <t>1511</t>
  </si>
  <si>
    <t>紡績糸</t>
  </si>
  <si>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</si>
  <si>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</si>
  <si>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</si>
  <si>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</si>
  <si>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</si>
  <si>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</si>
  <si>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</si>
  <si>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</si>
  <si>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</si>
  <si>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</si>
  <si>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</si>
  <si>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</si>
  <si>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</si>
  <si>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</si>
  <si>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</si>
  <si>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</si>
  <si>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</si>
  <si>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</si>
  <si>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</si>
  <si>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1631</t>
  </si>
  <si>
    <t>パルプ</t>
  </si>
  <si>
    <t>1632</t>
  </si>
  <si>
    <t>紙・板紙</t>
  </si>
  <si>
    <t>1633</t>
  </si>
  <si>
    <t>加工紙</t>
  </si>
  <si>
    <t>1641</t>
  </si>
  <si>
    <t>紙製容器</t>
  </si>
  <si>
    <t>1649</t>
  </si>
  <si>
    <t>その他の紙加工品</t>
  </si>
  <si>
    <t>1911</t>
  </si>
  <si>
    <t>2011</t>
  </si>
  <si>
    <t>2021</t>
  </si>
  <si>
    <t>ソーダ工業製品</t>
  </si>
  <si>
    <t>2029</t>
  </si>
  <si>
    <t>その他の無機化学工業製品</t>
  </si>
  <si>
    <t>2031</t>
  </si>
  <si>
    <t>2041</t>
  </si>
  <si>
    <t>脂肪族中間物・環式中間物・合成染料・有機顔料</t>
  </si>
  <si>
    <t>2042</t>
  </si>
  <si>
    <t>合成ゴム</t>
  </si>
  <si>
    <t>2049</t>
  </si>
  <si>
    <t>その他の有機化学工業製品</t>
  </si>
  <si>
    <t>2051</t>
  </si>
  <si>
    <t>2061</t>
  </si>
  <si>
    <t>2071</t>
  </si>
  <si>
    <t>2081</t>
  </si>
  <si>
    <t>油脂加工製品・界面活性剤</t>
  </si>
  <si>
    <t>2082</t>
  </si>
  <si>
    <t>化粧品・歯磨</t>
  </si>
  <si>
    <t>2083</t>
  </si>
  <si>
    <t>塗料・印刷インキ</t>
  </si>
  <si>
    <t>2084</t>
  </si>
  <si>
    <t>農薬</t>
  </si>
  <si>
    <t>2089</t>
  </si>
  <si>
    <t>その他の化学最終製品</t>
  </si>
  <si>
    <t>2111</t>
  </si>
  <si>
    <t>2121</t>
  </si>
  <si>
    <t>2211</t>
  </si>
  <si>
    <t>2221</t>
  </si>
  <si>
    <t>タイヤ・チューブ</t>
  </si>
  <si>
    <t>2229</t>
  </si>
  <si>
    <t>その他のゴム製品</t>
  </si>
  <si>
    <t>2311</t>
  </si>
  <si>
    <t>革製履物</t>
  </si>
  <si>
    <t>2312</t>
  </si>
  <si>
    <t>なめし革・革製品・毛皮（革製履物を除く。）</t>
  </si>
  <si>
    <t>2511</t>
  </si>
  <si>
    <t>2521</t>
  </si>
  <si>
    <t>2531</t>
  </si>
  <si>
    <t>2591</t>
  </si>
  <si>
    <t>建設用土石製品</t>
  </si>
  <si>
    <t>2599</t>
  </si>
  <si>
    <t>2611</t>
  </si>
  <si>
    <t>2612</t>
  </si>
  <si>
    <t>鉄屑</t>
  </si>
  <si>
    <t>2621</t>
  </si>
  <si>
    <t>熱間圧延鋼材</t>
  </si>
  <si>
    <t>住宅賃貸料（帰属家賃）</t>
  </si>
  <si>
    <t>2622</t>
  </si>
  <si>
    <t>鋼管</t>
  </si>
  <si>
    <t>2623</t>
  </si>
  <si>
    <t>冷延・めっき鋼材</t>
  </si>
  <si>
    <t>2631</t>
  </si>
  <si>
    <t>自家輸送</t>
  </si>
  <si>
    <t>2699</t>
  </si>
  <si>
    <t>2711</t>
  </si>
  <si>
    <t>2712</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</si>
  <si>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</si>
  <si>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</si>
  <si>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</si>
  <si>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</si>
  <si>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</si>
  <si>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</si>
  <si>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</si>
  <si>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</si>
  <si>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</si>
  <si>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</si>
  <si>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</si>
  <si>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</si>
  <si>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</si>
  <si>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</si>
  <si>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</si>
  <si>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</si>
  <si>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</si>
  <si>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</si>
  <si>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</si>
  <si>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</si>
  <si>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</si>
  <si>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</si>
  <si>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</si>
  <si>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</si>
  <si>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</si>
  <si>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</si>
  <si>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</si>
  <si>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</si>
  <si>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</si>
  <si>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</si>
  <si>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</si>
  <si>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</si>
  <si>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</si>
  <si>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</si>
  <si>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</si>
  <si>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</si>
  <si>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</si>
  <si>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</si>
  <si>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</si>
  <si>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</si>
  <si>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</si>
  <si>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</si>
  <si>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</si>
  <si>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</si>
  <si>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</si>
  <si>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</si>
  <si>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</si>
  <si>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</si>
  <si>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</si>
  <si>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</si>
  <si>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</si>
  <si>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3299</t>
  </si>
  <si>
    <t>3311</t>
  </si>
  <si>
    <t>3321</t>
  </si>
  <si>
    <t>3331</t>
  </si>
  <si>
    <t>電子応用装置</t>
  </si>
  <si>
    <t>3332</t>
  </si>
  <si>
    <t>電気計測器</t>
  </si>
  <si>
    <t>3399</t>
  </si>
  <si>
    <t>3411</t>
  </si>
  <si>
    <t>通信機器</t>
  </si>
  <si>
    <t>3412</t>
  </si>
  <si>
    <t>映像・音響機器</t>
  </si>
  <si>
    <t>資本減耗引当（社会資本等減耗分）</t>
  </si>
  <si>
    <t>3421</t>
  </si>
  <si>
    <t>3511</t>
  </si>
  <si>
    <t>3521</t>
  </si>
  <si>
    <t>トラック・バス・その他の自動車</t>
  </si>
  <si>
    <t>3522</t>
  </si>
  <si>
    <t>二輪自動車</t>
  </si>
  <si>
    <t>3531</t>
  </si>
  <si>
    <t>3541</t>
  </si>
  <si>
    <t>3591</t>
  </si>
  <si>
    <t>鉄道車両・同修理</t>
  </si>
  <si>
    <t>3592</t>
  </si>
  <si>
    <t>航空機・同修理</t>
  </si>
  <si>
    <t>3599</t>
  </si>
  <si>
    <t>その他の輸送機械</t>
  </si>
  <si>
    <t>3911</t>
  </si>
  <si>
    <t>がん具・運動用品</t>
  </si>
  <si>
    <t>3919</t>
  </si>
  <si>
    <t>3921</t>
  </si>
  <si>
    <t>4111</t>
  </si>
  <si>
    <t>住宅建築</t>
  </si>
  <si>
    <t>4112</t>
  </si>
  <si>
    <t>非住宅建築</t>
  </si>
  <si>
    <t>4121</t>
  </si>
  <si>
    <t>4131</t>
  </si>
  <si>
    <t>4191</t>
  </si>
  <si>
    <t>4611</t>
  </si>
  <si>
    <t>4621</t>
  </si>
  <si>
    <t>都市ガス</t>
  </si>
  <si>
    <t>4622</t>
  </si>
  <si>
    <t>熱供給業</t>
  </si>
  <si>
    <t>4711</t>
  </si>
  <si>
    <t>4811</t>
  </si>
  <si>
    <t>5111</t>
  </si>
  <si>
    <t>卸売</t>
  </si>
  <si>
    <t>5112</t>
  </si>
  <si>
    <t>小売</t>
  </si>
  <si>
    <t>5311</t>
  </si>
  <si>
    <t>金融</t>
  </si>
  <si>
    <t>5312</t>
  </si>
  <si>
    <t>保険</t>
  </si>
  <si>
    <t>5511</t>
  </si>
  <si>
    <t>5521</t>
  </si>
  <si>
    <t>5531</t>
  </si>
  <si>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</si>
  <si>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</si>
  <si>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</si>
  <si>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</si>
  <si>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</si>
  <si>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</si>
  <si>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</si>
  <si>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</si>
  <si>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</si>
  <si>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</si>
  <si>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</si>
  <si>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</si>
  <si>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</si>
  <si>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</si>
  <si>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</si>
  <si>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</si>
  <si>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</si>
  <si>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</si>
  <si>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</si>
  <si>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5761</t>
  </si>
  <si>
    <t>5771</t>
  </si>
  <si>
    <t>5781</t>
  </si>
  <si>
    <t>こん包</t>
  </si>
  <si>
    <t>5789</t>
  </si>
  <si>
    <t>その他の運輸附帯サービス</t>
  </si>
  <si>
    <t>5791</t>
  </si>
  <si>
    <t>5911</t>
  </si>
  <si>
    <t>5921</t>
  </si>
  <si>
    <t>5931</t>
  </si>
  <si>
    <t>5941</t>
  </si>
  <si>
    <t>5951</t>
  </si>
  <si>
    <t>6111</t>
  </si>
  <si>
    <t>公務（中央）</t>
  </si>
  <si>
    <t>6112</t>
  </si>
  <si>
    <t>公務（地方）</t>
  </si>
  <si>
    <t>6311</t>
  </si>
  <si>
    <t>学校教育</t>
  </si>
  <si>
    <t>6312</t>
  </si>
  <si>
    <t>社会教育・その他の教育</t>
  </si>
  <si>
    <t>6321</t>
  </si>
  <si>
    <t>学術研究機関</t>
  </si>
  <si>
    <t>6322</t>
  </si>
  <si>
    <t>企業内研究開発</t>
  </si>
  <si>
    <t>6411</t>
  </si>
  <si>
    <t>6421</t>
  </si>
  <si>
    <t>6431</t>
  </si>
  <si>
    <t>6441</t>
  </si>
  <si>
    <t>6599</t>
  </si>
  <si>
    <t>6611</t>
  </si>
  <si>
    <t>物品賃貸業（貸自動車業を除く。）</t>
  </si>
  <si>
    <t>6612</t>
  </si>
  <si>
    <t>貸自動車業</t>
  </si>
  <si>
    <t>6621</t>
  </si>
  <si>
    <t>6631</t>
  </si>
  <si>
    <t>自動車整備</t>
  </si>
  <si>
    <t>6632</t>
  </si>
  <si>
    <t>機械修理</t>
  </si>
  <si>
    <t>6699</t>
  </si>
  <si>
    <t>6711</t>
  </si>
  <si>
    <t>6721</t>
  </si>
  <si>
    <t>6731</t>
  </si>
  <si>
    <t>6741</t>
  </si>
  <si>
    <t>6751</t>
  </si>
  <si>
    <t>6799</t>
  </si>
  <si>
    <t>6811</t>
  </si>
  <si>
    <t>6911</t>
  </si>
  <si>
    <t>7000</t>
  </si>
  <si>
    <t>7111</t>
  </si>
  <si>
    <t>9111</t>
  </si>
  <si>
    <t>賃金・俸給</t>
  </si>
  <si>
    <t>9112</t>
  </si>
  <si>
    <t>社会保険料（雇用主負担）</t>
  </si>
  <si>
    <t>9113</t>
  </si>
  <si>
    <t>その他の給与及び手当</t>
  </si>
  <si>
    <t>9211</t>
  </si>
  <si>
    <t>9311</t>
  </si>
  <si>
    <t>9321</t>
  </si>
  <si>
    <t>9411</t>
  </si>
  <si>
    <t>9511</t>
  </si>
  <si>
    <t>9600</t>
  </si>
  <si>
    <t>9700</t>
  </si>
  <si>
    <t>鉱業</t>
    <rPh sb="0" eb="2">
      <t>コウギョウ</t>
    </rPh>
    <phoneticPr fontId="3"/>
  </si>
  <si>
    <t>製造業</t>
    <rPh sb="0" eb="3">
      <t>セイゾウギョウ</t>
    </rPh>
    <phoneticPr fontId="3"/>
  </si>
  <si>
    <t>建設　　　　　　　　</t>
  </si>
  <si>
    <t>電気・ガス・水道</t>
    <rPh sb="0" eb="2">
      <t>デンキ</t>
    </rPh>
    <rPh sb="6" eb="8">
      <t>スイドウ</t>
    </rPh>
    <phoneticPr fontId="1"/>
  </si>
  <si>
    <t>商業　　　　　　　　</t>
  </si>
  <si>
    <t>金融・保険　　　　　</t>
  </si>
  <si>
    <t>不動産　　　　　　　</t>
  </si>
  <si>
    <t>運輸・郵便　　　</t>
    <rPh sb="3" eb="5">
      <t>ユウビン</t>
    </rPh>
    <phoneticPr fontId="1"/>
  </si>
  <si>
    <t>情報通信</t>
    <rPh sb="0" eb="2">
      <t>ジョウホウ</t>
    </rPh>
    <rPh sb="2" eb="4">
      <t>ツウシン</t>
    </rPh>
    <phoneticPr fontId="3"/>
  </si>
  <si>
    <t>公務　　　　　　　　</t>
  </si>
  <si>
    <t>分類不明</t>
    <rPh sb="0" eb="2">
      <t>ブンルイ</t>
    </rPh>
    <rPh sb="2" eb="4">
      <t>フメイ</t>
    </rPh>
    <phoneticPr fontId="3"/>
  </si>
  <si>
    <t>賃金</t>
    <rPh sb="0" eb="2">
      <t>チンギン</t>
    </rPh>
    <phoneticPr fontId="1"/>
  </si>
  <si>
    <t>家計消費支出3部門統合</t>
    <rPh sb="0" eb="2">
      <t>カケイ</t>
    </rPh>
    <rPh sb="2" eb="4">
      <t>ショウヒ</t>
    </rPh>
    <rPh sb="4" eb="6">
      <t>シシュツ</t>
    </rPh>
    <rPh sb="7" eb="9">
      <t>ブモン</t>
    </rPh>
    <rPh sb="9" eb="11">
      <t>トウゴウ</t>
    </rPh>
    <phoneticPr fontId="1"/>
  </si>
  <si>
    <t>賃金俸給3部統合</t>
    <rPh sb="0" eb="2">
      <t>チンギン</t>
    </rPh>
    <rPh sb="2" eb="4">
      <t>ホウキュウ</t>
    </rPh>
    <rPh sb="5" eb="6">
      <t>ブ</t>
    </rPh>
    <rPh sb="6" eb="8">
      <t>トウゴウ</t>
    </rPh>
    <phoneticPr fontId="1"/>
  </si>
  <si>
    <t>雇用表3部門統合</t>
    <rPh sb="0" eb="2">
      <t>コヨウ</t>
    </rPh>
    <rPh sb="2" eb="3">
      <t>ヒョウ</t>
    </rPh>
    <rPh sb="4" eb="6">
      <t>ブモン</t>
    </rPh>
    <rPh sb="6" eb="8">
      <t>トウゴウ</t>
    </rPh>
    <phoneticPr fontId="1"/>
  </si>
  <si>
    <t>取引基本表13部門から3部門へ統合</t>
    <rPh sb="0" eb="2">
      <t>トリヒキ</t>
    </rPh>
    <rPh sb="2" eb="5">
      <t>キホンヒョウ</t>
    </rPh>
    <rPh sb="7" eb="9">
      <t>ブモン</t>
    </rPh>
    <rPh sb="12" eb="14">
      <t>ブモン</t>
    </rPh>
    <rPh sb="15" eb="17">
      <t>トウゴウ</t>
    </rPh>
    <phoneticPr fontId="1"/>
  </si>
  <si>
    <t>生産者価格</t>
  </si>
  <si>
    <t>投入係数(生産者価格)</t>
  </si>
  <si>
    <t>輸入(内数)</t>
  </si>
  <si>
    <t>鉄道</t>
  </si>
  <si>
    <t>道路</t>
  </si>
  <si>
    <t>沿海</t>
  </si>
  <si>
    <t>港湾</t>
  </si>
  <si>
    <t>航空</t>
  </si>
  <si>
    <t>利用運送</t>
  </si>
  <si>
    <t>商業</t>
    <rPh sb="0" eb="2">
      <t>ショウギョウ</t>
    </rPh>
    <phoneticPr fontId="1"/>
  </si>
  <si>
    <t>運輸</t>
    <rPh sb="0" eb="2">
      <t>ウンユ</t>
    </rPh>
    <phoneticPr fontId="1"/>
  </si>
  <si>
    <t>購入者価格</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</si>
  <si>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</si>
  <si>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</si>
  <si>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</si>
  <si>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</si>
  <si>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</si>
  <si>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</si>
  <si>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</si>
  <si>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</si>
  <si>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</si>
  <si>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</si>
  <si>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</si>
  <si>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</si>
  <si>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</si>
  <si>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</si>
  <si>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</si>
  <si>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</si>
  <si>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</si>
  <si>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</si>
  <si>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</si>
  <si>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</si>
  <si>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</si>
  <si>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</si>
  <si>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</si>
  <si>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</si>
  <si>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</si>
  <si>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</si>
  <si>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</si>
  <si>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</si>
  <si>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</si>
  <si>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</si>
  <si>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</si>
  <si>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</si>
  <si>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</si>
  <si>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</si>
  <si>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消費転換率</t>
    <rPh sb="0" eb="2">
      <t>ショウヒ</t>
    </rPh>
    <rPh sb="2" eb="4">
      <t>テンカン</t>
    </rPh>
    <rPh sb="4" eb="5">
      <t>リツ</t>
    </rPh>
    <phoneticPr fontId="54"/>
  </si>
  <si>
    <t>実収入</t>
    <phoneticPr fontId="1"/>
  </si>
  <si>
    <t>消費支出</t>
    <phoneticPr fontId="1"/>
  </si>
  <si>
    <r>
      <t>Ｘ域内生産額＝（Ａ投入係数）×（Ｘ域内生産額）＋（Ｆ</t>
    </r>
    <r>
      <rPr>
        <vertAlign val="subscript"/>
        <sz val="14"/>
        <color theme="1"/>
        <rFont val="UD Digi Kyokasho NK-R"/>
        <family val="1"/>
        <charset val="128"/>
      </rPr>
      <t>Ｄ</t>
    </r>
    <r>
      <rPr>
        <sz val="14"/>
        <color theme="1"/>
        <rFont val="UD Digi Kyokasho NK-R"/>
        <family val="1"/>
        <charset val="128"/>
      </rPr>
      <t>域内最終需要）＋（Ｆ</t>
    </r>
    <r>
      <rPr>
        <vertAlign val="subscript"/>
        <sz val="14"/>
        <color theme="1"/>
        <rFont val="UD Digi Kyokasho NK-R"/>
        <family val="1"/>
        <charset val="128"/>
      </rPr>
      <t>E</t>
    </r>
    <r>
      <rPr>
        <sz val="14"/>
        <color theme="1"/>
        <rFont val="UD Digi Kyokasho NK-R"/>
        <family val="1"/>
        <charset val="128"/>
      </rPr>
      <t xml:space="preserve"> 移輸出）－（Ｍ移輸入）</t>
    </r>
    <rPh sb="3" eb="6">
      <t>セイサンガク</t>
    </rPh>
    <rPh sb="9" eb="11">
      <t>トウニュウ</t>
    </rPh>
    <rPh sb="11" eb="13">
      <t>ケイスウ</t>
    </rPh>
    <rPh sb="17" eb="19">
      <t>イキナイ</t>
    </rPh>
    <rPh sb="19" eb="22">
      <t>セイサンガク</t>
    </rPh>
    <rPh sb="29" eb="31">
      <t>サイシュウ</t>
    </rPh>
    <rPh sb="31" eb="33">
      <t>ジュヨウ</t>
    </rPh>
    <rPh sb="39" eb="40">
      <t>ウツ</t>
    </rPh>
    <rPh sb="40" eb="42">
      <t>ユシュツ</t>
    </rPh>
    <rPh sb="46" eb="47">
      <t>ウツ</t>
    </rPh>
    <rPh sb="47" eb="49">
      <t>ユニュウ</t>
    </rPh>
    <phoneticPr fontId="1"/>
  </si>
  <si>
    <r>
      <t>Ｍ輸入＝（</t>
    </r>
    <r>
      <rPr>
        <sz val="14"/>
        <color theme="1"/>
        <rFont val="Cambria"/>
        <family val="1"/>
      </rPr>
      <t>Ḿ</t>
    </r>
    <r>
      <rPr>
        <sz val="14"/>
        <color theme="1"/>
        <rFont val="UD デジタル 教科書体 NK-R"/>
        <family val="1"/>
        <charset val="128"/>
      </rPr>
      <t>輸入率対角行列）（（Ａ投入係数）×（Ｘ域内生産額）＋（Ｆ</t>
    </r>
    <r>
      <rPr>
        <vertAlign val="subscript"/>
        <sz val="14"/>
        <color theme="1"/>
        <rFont val="UD デジタル 教科書体 NK-R"/>
        <family val="1"/>
        <charset val="128"/>
      </rPr>
      <t>Ｄ</t>
    </r>
    <r>
      <rPr>
        <sz val="14"/>
        <color theme="1"/>
        <rFont val="UD デジタル 教科書体 NK-R"/>
        <family val="1"/>
        <charset val="128"/>
      </rPr>
      <t>域内最終需要））</t>
    </r>
    <rPh sb="6" eb="8">
      <t>ユニュウ</t>
    </rPh>
    <rPh sb="8" eb="9">
      <t>リツ</t>
    </rPh>
    <rPh sb="9" eb="11">
      <t>タイカク</t>
    </rPh>
    <rPh sb="11" eb="13">
      <t>ギョウレツ</t>
    </rPh>
    <rPh sb="25" eb="26">
      <t>イキ</t>
    </rPh>
    <phoneticPr fontId="1"/>
  </si>
  <si>
    <r>
      <t>域内最終需要 Ｆ</t>
    </r>
    <r>
      <rPr>
        <vertAlign val="subscript"/>
        <sz val="14"/>
        <color theme="1"/>
        <rFont val="UD Digi Kyokasho NK-R"/>
        <family val="1"/>
        <charset val="128"/>
      </rPr>
      <t>D</t>
    </r>
    <r>
      <rPr>
        <sz val="14"/>
        <color theme="1"/>
        <rFont val="UD Digi Kyokasho NK-R"/>
        <family val="1"/>
        <charset val="128"/>
      </rPr>
      <t xml:space="preserve"> と移輸出 F</t>
    </r>
    <r>
      <rPr>
        <vertAlign val="subscript"/>
        <sz val="14"/>
        <color theme="1"/>
        <rFont val="UD Digi Kyokasho NK-R"/>
        <family val="1"/>
        <charset val="128"/>
      </rPr>
      <t>E</t>
    </r>
    <r>
      <rPr>
        <sz val="14"/>
        <color theme="1"/>
        <rFont val="UD Digi Kyokasho NK-R"/>
        <family val="1"/>
        <charset val="128"/>
      </rPr>
      <t xml:space="preserve"> の数値を確定すれば、この需要を満たす域内生産額を求めることができる</t>
    </r>
    <rPh sb="13" eb="14">
      <t>デ</t>
    </rPh>
    <rPh sb="19" eb="21">
      <t>スウチ</t>
    </rPh>
    <rPh sb="22" eb="24">
      <t>カクテイ</t>
    </rPh>
    <phoneticPr fontId="1"/>
  </si>
  <si>
    <t>データ入手先　https://www.soumu.go.jp/toukei_toukatsu/data/io/2020/io20_00001.html</t>
    <rPh sb="3" eb="6">
      <t>ニュウシュサキ</t>
    </rPh>
    <phoneticPr fontId="3"/>
  </si>
  <si>
    <t>3部門</t>
    <phoneticPr fontId="3"/>
  </si>
  <si>
    <t>3(1)</t>
    <phoneticPr fontId="1"/>
  </si>
  <si>
    <t>3(2)</t>
    <phoneticPr fontId="1"/>
  </si>
  <si>
    <r>
      <t>Ｆ</t>
    </r>
    <r>
      <rPr>
        <vertAlign val="subscript"/>
        <sz val="10"/>
        <color theme="1"/>
        <rFont val="UD Digi Kyokasho NK-R"/>
        <family val="1"/>
        <charset val="128"/>
      </rPr>
      <t>Ｄ　</t>
    </r>
    <r>
      <rPr>
        <sz val="10"/>
        <color theme="1"/>
        <rFont val="UD Digi Kyokasho NK-R"/>
        <family val="1"/>
        <charset val="128"/>
      </rPr>
      <t>国内最終需要</t>
    </r>
    <rPh sb="3" eb="4">
      <t>クニ</t>
    </rPh>
    <rPh sb="4" eb="5">
      <t>ナイ</t>
    </rPh>
    <rPh sb="5" eb="7">
      <t>サイシュウ</t>
    </rPh>
    <rPh sb="7" eb="9">
      <t>ジュヨウ</t>
    </rPh>
    <phoneticPr fontId="1"/>
  </si>
  <si>
    <r>
      <rPr>
        <b/>
        <sz val="10"/>
        <color theme="1"/>
        <rFont val="UD Digi Kyokasho NK-R"/>
        <family val="1"/>
        <charset val="128"/>
      </rPr>
      <t>Ｉ</t>
    </r>
    <r>
      <rPr>
        <sz val="10"/>
        <color theme="1"/>
        <rFont val="UD Digi Kyokasho NK-R"/>
        <family val="1"/>
        <charset val="128"/>
      </rPr>
      <t>　単位行列</t>
    </r>
    <phoneticPr fontId="1"/>
  </si>
  <si>
    <r>
      <t>（Ｉ－Ａ）</t>
    </r>
    <r>
      <rPr>
        <b/>
        <vertAlign val="superscript"/>
        <sz val="10"/>
        <color theme="1"/>
        <rFont val="UD Digi Kyokasho NK-R"/>
        <family val="1"/>
        <charset val="128"/>
      </rPr>
      <t>－１</t>
    </r>
    <phoneticPr fontId="1"/>
  </si>
  <si>
    <r>
      <rPr>
        <b/>
        <sz val="10"/>
        <color theme="1"/>
        <rFont val="UD Digi Kyokasho NK-R"/>
        <family val="1"/>
        <charset val="128"/>
      </rPr>
      <t>Ａ</t>
    </r>
    <r>
      <rPr>
        <sz val="10"/>
        <color theme="1"/>
        <rFont val="UD Digi Kyokasho NK-R"/>
        <family val="1"/>
        <charset val="128"/>
      </rPr>
      <t>　投入係数</t>
    </r>
    <phoneticPr fontId="1"/>
  </si>
  <si>
    <r>
      <rPr>
        <b/>
        <sz val="10"/>
        <color theme="1"/>
        <rFont val="Cambria"/>
        <family val="1"/>
      </rPr>
      <t>Ḿ</t>
    </r>
    <r>
      <rPr>
        <b/>
        <sz val="10"/>
        <color theme="1"/>
        <rFont val="UD デジタル 教科書体 NK-R"/>
        <family val="1"/>
        <charset val="128"/>
      </rPr>
      <t>　輸入率対角行列</t>
    </r>
    <rPh sb="2" eb="4">
      <t>ユニュウ</t>
    </rPh>
    <rPh sb="4" eb="5">
      <t>リツ</t>
    </rPh>
    <rPh sb="5" eb="7">
      <t>タイカク</t>
    </rPh>
    <rPh sb="7" eb="9">
      <t>ギョウレツ</t>
    </rPh>
    <phoneticPr fontId="1"/>
  </si>
  <si>
    <r>
      <t>（Ｉ－（Ｉ－Ḿ）Ａ）</t>
    </r>
    <r>
      <rPr>
        <b/>
        <vertAlign val="superscript"/>
        <sz val="10"/>
        <color theme="1"/>
        <rFont val="UD Digi Kyokasho NK-R"/>
        <family val="1"/>
        <charset val="128"/>
      </rPr>
      <t>－1</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</si>
  <si>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 xml:space="preserve">( Ｉ － </t>
    </r>
    <r>
      <rPr>
        <b/>
        <sz val="10"/>
        <color theme="1"/>
        <rFont val="Calibri"/>
        <family val="1"/>
      </rPr>
      <t>Ḿ )</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</si>
  <si>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）×（Ｉ－</t>
    </r>
    <r>
      <rPr>
        <b/>
        <sz val="10"/>
        <color theme="1"/>
        <rFont val="Cambria"/>
        <family val="1"/>
      </rPr>
      <t>Ḿ</t>
    </r>
    <r>
      <rPr>
        <b/>
        <sz val="10"/>
        <color theme="1"/>
        <rFont val="UD デジタル 教科書体 NK-R"/>
        <family val="1"/>
        <charset val="128"/>
      </rPr>
      <t>）× Ｆ</t>
    </r>
    <r>
      <rPr>
        <b/>
        <vertAlign val="subscript"/>
        <sz val="10"/>
        <color theme="1"/>
        <rFont val="UD Digi Kyokasho NK-R"/>
        <family val="1"/>
        <charset val="128"/>
      </rPr>
      <t>Ｄ</t>
    </r>
    <phoneticPr fontId="1"/>
  </si>
  <si>
    <r>
      <t>（（Ｉ－（Ｉ－</t>
    </r>
    <r>
      <rPr>
        <b/>
        <sz val="10"/>
        <color theme="1"/>
        <rFont val="Cambria"/>
        <family val="1"/>
      </rPr>
      <t>Ḿ</t>
    </r>
    <r>
      <rPr>
        <b/>
        <sz val="10"/>
        <color theme="1"/>
        <rFont val="UD デジタル 教科書体 NK-R"/>
        <family val="1"/>
        <charset val="128"/>
      </rPr>
      <t>）Ａ）</t>
    </r>
    <r>
      <rPr>
        <b/>
        <vertAlign val="superscript"/>
        <sz val="10"/>
        <color theme="1"/>
        <rFont val="UD Digi Kyokasho NK-R"/>
        <family val="1"/>
        <charset val="128"/>
      </rPr>
      <t>－1</t>
    </r>
    <r>
      <rPr>
        <b/>
        <sz val="10"/>
        <color theme="1"/>
        <rFont val="UD Digi Kyokasho NK-R"/>
        <family val="1"/>
        <charset val="128"/>
      </rPr>
      <t>）×80輸出</t>
    </r>
    <rPh sb="17" eb="19">
      <t>ユシュツ</t>
    </rPh>
    <phoneticPr fontId="1"/>
  </si>
  <si>
    <r>
      <t>① 最終需要項目別生産誘発額（輸出以外）
　（Ｉ－（Ｉ－</t>
    </r>
    <r>
      <rPr>
        <sz val="12"/>
        <color theme="1"/>
        <rFont val="Calibri"/>
        <family val="1"/>
      </rPr>
      <t>Ḿ</t>
    </r>
    <r>
      <rPr>
        <sz val="12"/>
        <color theme="1"/>
        <rFont val="UD Digi Kyokasho NK-R"/>
        <family val="1"/>
        <charset val="128"/>
      </rPr>
      <t>）Ａ）－1　型の逆行列 × 自給率（対角行列） × 国内最終需要額（行列）
（注）自給率（対角行列） ＝ 単位行列 － 輸入係数（対角行列）</t>
    </r>
    <phoneticPr fontId="1"/>
  </si>
  <si>
    <r>
      <t>② 輸出による生産誘発額
 （Ｉ－（Ｉ－</t>
    </r>
    <r>
      <rPr>
        <sz val="12"/>
        <color theme="1"/>
        <rFont val="Calibri"/>
        <family val="1"/>
      </rPr>
      <t>Ḿ</t>
    </r>
    <r>
      <rPr>
        <sz val="12"/>
        <color theme="1"/>
        <rFont val="UD Digi Kyokasho NK-R"/>
        <family val="1"/>
        <charset val="128"/>
      </rPr>
      <t>）Ａ）－1型の逆行列 × 輸出額（列ベクトル）</t>
    </r>
    <phoneticPr fontId="1"/>
  </si>
  <si>
    <r>
      <rPr>
        <b/>
        <sz val="12"/>
        <color theme="1"/>
        <rFont val="UD Digi Kyokasho NK-R"/>
        <family val="1"/>
        <charset val="128"/>
      </rPr>
      <t>最終需要項目別生産誘発依存度</t>
    </r>
    <r>
      <rPr>
        <sz val="12"/>
        <color theme="1"/>
        <rFont val="UD Digi Kyokasho NK-R"/>
        <family val="1"/>
        <charset val="128"/>
      </rPr>
      <t>　＝　最終需要項目別生産誘発額　÷　部門別の生産誘発額の合計（行和）</t>
    </r>
    <phoneticPr fontId="1"/>
  </si>
  <si>
    <r>
      <t>VB(I-M)F</t>
    </r>
    <r>
      <rPr>
        <b/>
        <vertAlign val="subscript"/>
        <sz val="10"/>
        <color theme="1"/>
        <rFont val="UD Digi Kyokasho NK-R"/>
        <family val="1"/>
        <charset val="128"/>
      </rPr>
      <t>D</t>
    </r>
    <phoneticPr fontId="1"/>
  </si>
  <si>
    <r>
      <t>最終需要項目別付加価値誘発額　＝　粗付加価値率対角行列　×　最終需要項目別生産誘発額
　Ｖ　＝　ｖ（Ｉ－（Ｉ－Ｍ）Ａ）</t>
    </r>
    <r>
      <rPr>
        <vertAlign val="superscript"/>
        <sz val="12"/>
        <color theme="1"/>
        <rFont val="UD Digi Kyokasho NK-R"/>
        <family val="1"/>
        <charset val="128"/>
      </rPr>
      <t>－１</t>
    </r>
    <r>
      <rPr>
        <sz val="12"/>
        <color theme="1"/>
        <rFont val="UD Digi Kyokasho NK-R"/>
        <family val="1"/>
        <charset val="128"/>
      </rPr>
      <t>（Ｉ－Ｍ） Ｆ</t>
    </r>
    <r>
      <rPr>
        <vertAlign val="subscript"/>
        <sz val="12"/>
        <color theme="1"/>
        <rFont val="UD Digi Kyokasho NK-R"/>
        <family val="1"/>
        <charset val="128"/>
      </rPr>
      <t>D</t>
    </r>
    <r>
      <rPr>
        <sz val="12"/>
        <color theme="1"/>
        <rFont val="UD Digi Kyokasho NK-R"/>
        <family val="1"/>
        <charset val="128"/>
      </rPr>
      <t>）</t>
    </r>
    <rPh sb="30" eb="32">
      <t>サイシュウ</t>
    </rPh>
    <rPh sb="32" eb="34">
      <t>ジュヨウ</t>
    </rPh>
    <rPh sb="34" eb="36">
      <t>コウモク</t>
    </rPh>
    <rPh sb="36" eb="37">
      <t>ベツ</t>
    </rPh>
    <rPh sb="37" eb="39">
      <t>セイサン</t>
    </rPh>
    <rPh sb="39" eb="41">
      <t>ユウハツ</t>
    </rPh>
    <rPh sb="41" eb="42">
      <t>ガク</t>
    </rPh>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</si>
  <si>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phoneticPr fontId="1"/>
  </si>
  <si>
    <r>
      <rPr>
        <b/>
        <sz val="10"/>
        <color theme="1"/>
        <rFont val="Calibri"/>
        <family val="1"/>
      </rPr>
      <t>I  - 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</si>
  <si>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Calibri"/>
        <family val="1"/>
      </rPr>
      <t>I-Ḿ)</t>
    </r>
    <phoneticPr fontId="1"/>
  </si>
  <si>
    <r>
      <rPr>
        <b/>
        <sz val="10"/>
        <color theme="1"/>
        <rFont val="Cambria"/>
        <family val="1"/>
      </rPr>
      <t>Ḿ</t>
    </r>
    <r>
      <rPr>
        <b/>
        <sz val="10"/>
        <color theme="1"/>
        <rFont val="UD デジタル 教科書体 NK-R"/>
        <family val="1"/>
        <charset val="128"/>
      </rPr>
      <t>Ａ</t>
    </r>
    <r>
      <rPr>
        <b/>
        <sz val="10"/>
        <color theme="1"/>
        <rFont val="UD Digi Kyokasho NK-R"/>
        <family val="1"/>
      </rPr>
      <t>B</t>
    </r>
    <r>
      <rPr>
        <b/>
        <sz val="10"/>
        <color theme="1"/>
        <rFont val="UD Digi Kyokasho NK-R"/>
        <family val="1"/>
        <charset val="128"/>
      </rPr>
      <t>(</t>
    </r>
    <r>
      <rPr>
        <b/>
        <sz val="10"/>
        <color theme="1"/>
        <rFont val="UD Digi Kyokasho NK-R"/>
        <family val="1"/>
      </rPr>
      <t>I-</t>
    </r>
    <r>
      <rPr>
        <b/>
        <sz val="10"/>
        <color theme="1"/>
        <rFont val="Calibri"/>
        <family val="1"/>
      </rPr>
      <t>Ḿ</t>
    </r>
    <r>
      <rPr>
        <b/>
        <sz val="10"/>
        <color theme="1"/>
        <rFont val="UD Digi Kyokasho NK-R"/>
        <family val="1"/>
      </rPr>
      <t>)</t>
    </r>
    <r>
      <rPr>
        <b/>
        <sz val="10"/>
        <color theme="1"/>
        <rFont val="UD Digi Kyokasho NK-R"/>
        <family val="1"/>
        <charset val="128"/>
      </rPr>
      <t xml:space="preserve"> + </t>
    </r>
    <r>
      <rPr>
        <b/>
        <sz val="10"/>
        <color theme="1"/>
        <rFont val="Calibri"/>
        <family val="1"/>
      </rPr>
      <t>Ḿ</t>
    </r>
    <phoneticPr fontId="1"/>
  </si>
  <si>
    <r>
      <rPr>
        <b/>
        <sz val="10"/>
        <color rgb="FFC00000"/>
        <rFont val="UD Digi Kyokasho NK-R"/>
        <family val="1"/>
      </rPr>
      <t>(</t>
    </r>
    <r>
      <rPr>
        <b/>
        <sz val="10"/>
        <color rgb="FFC00000"/>
        <rFont val="Cambria"/>
        <family val="1"/>
      </rPr>
      <t>Ḿ</t>
    </r>
    <r>
      <rPr>
        <b/>
        <sz val="10"/>
        <color rgb="FFC00000"/>
        <rFont val="UD デジタル 教科書体 NK-R"/>
        <family val="1"/>
        <charset val="128"/>
      </rPr>
      <t>Ａ</t>
    </r>
    <r>
      <rPr>
        <b/>
        <sz val="10"/>
        <color rgb="FFC00000"/>
        <rFont val="UD Digi Kyokasho NK-R"/>
        <family val="1"/>
      </rPr>
      <t>B</t>
    </r>
    <r>
      <rPr>
        <b/>
        <sz val="10"/>
        <color rgb="FFC00000"/>
        <rFont val="UD Digi Kyokasho NK-R"/>
        <family val="1"/>
        <charset val="128"/>
      </rPr>
      <t>(</t>
    </r>
    <r>
      <rPr>
        <b/>
        <sz val="10"/>
        <color rgb="FFC00000"/>
        <rFont val="UD Digi Kyokasho NK-R"/>
        <family val="1"/>
      </rPr>
      <t>I-M)</t>
    </r>
    <r>
      <rPr>
        <b/>
        <sz val="10"/>
        <color rgb="FFC00000"/>
        <rFont val="UD Digi Kyokasho NK-R"/>
        <family val="1"/>
        <charset val="128"/>
      </rPr>
      <t xml:space="preserve"> + </t>
    </r>
    <r>
      <rPr>
        <b/>
        <sz val="10"/>
        <color rgb="FFC00000"/>
        <rFont val="UD Digi Kyokasho NK-R"/>
        <family val="1"/>
      </rPr>
      <t>M</t>
    </r>
    <r>
      <rPr>
        <b/>
        <sz val="10"/>
        <color rgb="FFC00000"/>
        <rFont val="UD Digi Kyokasho NK-R"/>
        <family val="1"/>
        <charset val="128"/>
      </rPr>
      <t>) F</t>
    </r>
    <r>
      <rPr>
        <b/>
        <vertAlign val="subscript"/>
        <sz val="10"/>
        <color rgb="FFC00000"/>
        <rFont val="UD Digi Kyokasho NK-R"/>
        <family val="1"/>
        <charset val="128"/>
      </rPr>
      <t>D</t>
    </r>
    <phoneticPr fontId="1"/>
  </si>
  <si>
    <r>
      <rPr>
        <b/>
        <sz val="10"/>
        <color rgb="FFC00000"/>
        <rFont val="Calibri"/>
        <family val="1"/>
      </rPr>
      <t>ḾAB X</t>
    </r>
    <r>
      <rPr>
        <b/>
        <sz val="10"/>
        <color rgb="FFC00000"/>
        <rFont val="UD Digi Kyokasho NK-R"/>
        <family val="1"/>
        <charset val="128"/>
      </rPr>
      <t xml:space="preserve"> </t>
    </r>
    <phoneticPr fontId="1"/>
  </si>
  <si>
    <t>域内
雇用者割合</t>
    <rPh sb="0" eb="1">
      <t>イキ</t>
    </rPh>
    <phoneticPr fontId="3"/>
  </si>
  <si>
    <t>入力用</t>
    <rPh sb="0" eb="3">
      <t>ニュウリョクヨウ</t>
    </rPh>
    <phoneticPr fontId="3"/>
  </si>
  <si>
    <t>統合大分類</t>
    <rPh sb="0" eb="2">
      <t>トウゴウ</t>
    </rPh>
    <rPh sb="2" eb="5">
      <t>ダイブンルイ</t>
    </rPh>
    <phoneticPr fontId="10"/>
  </si>
  <si>
    <t>13部門分類</t>
    <rPh sb="2" eb="4">
      <t>ブモン</t>
    </rPh>
    <rPh sb="4" eb="6">
      <t>ブンルイ</t>
    </rPh>
    <phoneticPr fontId="1"/>
  </si>
  <si>
    <t>分類
コード</t>
    <rPh sb="0" eb="2">
      <t>ブンルイ</t>
    </rPh>
    <phoneticPr fontId="4"/>
  </si>
  <si>
    <t>分類
コード</t>
    <rPh sb="0" eb="2">
      <t>ブンルイ</t>
    </rPh>
    <phoneticPr fontId="3"/>
  </si>
  <si>
    <t>部　門　名</t>
    <rPh sb="0" eb="1">
      <t>ブ</t>
    </rPh>
    <rPh sb="2" eb="3">
      <t>モン</t>
    </rPh>
    <rPh sb="4" eb="5">
      <t>メイ</t>
    </rPh>
    <phoneticPr fontId="4"/>
  </si>
  <si>
    <t>部　門　名</t>
    <rPh sb="0" eb="1">
      <t>ブ</t>
    </rPh>
    <rPh sb="2" eb="3">
      <t>モン</t>
    </rPh>
    <rPh sb="4" eb="5">
      <t>メイ</t>
    </rPh>
    <phoneticPr fontId="3"/>
  </si>
  <si>
    <t>01</t>
    <phoneticPr fontId="3"/>
  </si>
  <si>
    <t>農林漁業</t>
    <phoneticPr fontId="3"/>
  </si>
  <si>
    <t>06</t>
    <phoneticPr fontId="3"/>
  </si>
  <si>
    <t>02</t>
    <phoneticPr fontId="3"/>
  </si>
  <si>
    <t>11</t>
    <phoneticPr fontId="3"/>
  </si>
  <si>
    <t>03</t>
    <phoneticPr fontId="3"/>
  </si>
  <si>
    <t>04</t>
    <phoneticPr fontId="3"/>
  </si>
  <si>
    <t>05</t>
    <phoneticPr fontId="3"/>
  </si>
  <si>
    <t>07</t>
    <phoneticPr fontId="3"/>
  </si>
  <si>
    <t>08</t>
    <phoneticPr fontId="3"/>
  </si>
  <si>
    <t>09</t>
    <phoneticPr fontId="3"/>
  </si>
  <si>
    <t>10</t>
    <phoneticPr fontId="3"/>
  </si>
  <si>
    <t>12</t>
    <phoneticPr fontId="3"/>
  </si>
  <si>
    <t>サービス</t>
    <phoneticPr fontId="1"/>
  </si>
  <si>
    <t>13</t>
    <phoneticPr fontId="3"/>
  </si>
  <si>
    <t>70</t>
    <phoneticPr fontId="3"/>
  </si>
  <si>
    <t>内生部門計　　</t>
  </si>
  <si>
    <t>１　内生部門</t>
  </si>
  <si>
    <t>２　最終需要部門</t>
  </si>
  <si>
    <t>国内総固定資本形成（公的）</t>
  </si>
  <si>
    <t>75</t>
  </si>
  <si>
    <t>国内総固定資本形成（民間）</t>
  </si>
  <si>
    <t>80</t>
  </si>
  <si>
    <t>輸出</t>
  </si>
  <si>
    <t>輸出計</t>
    <rPh sb="0" eb="2">
      <t>ユシュツ</t>
    </rPh>
    <rPh sb="2" eb="3">
      <t>ケイ</t>
    </rPh>
    <phoneticPr fontId="4"/>
  </si>
  <si>
    <t>最終需要部門計</t>
    <rPh sb="4" eb="6">
      <t>ブモン</t>
    </rPh>
    <phoneticPr fontId="10"/>
  </si>
  <si>
    <t>89</t>
  </si>
  <si>
    <t>90</t>
  </si>
  <si>
    <t>貨物運賃</t>
  </si>
  <si>
    <t>３　粗付加価値部門</t>
  </si>
  <si>
    <t>間接税（関税・輸入品商品税を除く。）</t>
    <rPh sb="7" eb="9">
      <t>ユニュウ</t>
    </rPh>
    <rPh sb="9" eb="10">
      <t>ヒン</t>
    </rPh>
    <rPh sb="10" eb="12">
      <t>ショウヒン</t>
    </rPh>
    <rPh sb="12" eb="13">
      <t>ゼイ</t>
    </rPh>
    <phoneticPr fontId="4"/>
  </si>
  <si>
    <t>輸出計</t>
    <rPh sb="0" eb="2">
      <t>ユシュツ</t>
    </rPh>
    <rPh sb="2" eb="3">
      <t>ケイ</t>
    </rPh>
    <phoneticPr fontId="2"/>
  </si>
  <si>
    <t>輸入計</t>
    <rPh sb="2" eb="3">
      <t>ケイ</t>
    </rPh>
    <phoneticPr fontId="1"/>
  </si>
  <si>
    <t>マージン3部門統合</t>
    <rPh sb="5" eb="7">
      <t>ブモン</t>
    </rPh>
    <rPh sb="7" eb="9">
      <t>トウゴウ</t>
    </rPh>
    <phoneticPr fontId="1"/>
  </si>
  <si>
    <t>家計消費支出3部門統合</t>
    <rPh sb="0" eb="2">
      <t>カケイ</t>
    </rPh>
    <rPh sb="2" eb="4">
      <t>ショウヒ</t>
    </rPh>
    <rPh sb="4" eb="6">
      <t>シシュツ</t>
    </rPh>
    <rPh sb="7" eb="9">
      <t>ブモン</t>
    </rPh>
    <rPh sb="9" eb="11">
      <t>トウゴウ</t>
    </rPh>
    <phoneticPr fontId="3"/>
  </si>
  <si>
    <t>賃金俸給３部門統合</t>
    <rPh sb="0" eb="2">
      <t>チンギン</t>
    </rPh>
    <rPh sb="2" eb="4">
      <t>ホウキュウ</t>
    </rPh>
    <rPh sb="5" eb="7">
      <t>ブモン</t>
    </rPh>
    <rPh sb="7" eb="9">
      <t>トウゴウ</t>
    </rPh>
    <phoneticPr fontId="3"/>
  </si>
  <si>
    <r>
      <t>　　　①　Ｘ ＝ Ａ Ｘ ＋ Ｆ</t>
    </r>
    <r>
      <rPr>
        <vertAlign val="subscript"/>
        <sz val="14"/>
        <color rgb="FFC00000"/>
        <rFont val="UD Digi Kyokasho NK-R"/>
        <family val="1"/>
        <charset val="128"/>
      </rPr>
      <t xml:space="preserve">D </t>
    </r>
    <r>
      <rPr>
        <sz val="14"/>
        <color rgb="FFC00000"/>
        <rFont val="UD Digi Kyokasho NK-R"/>
        <family val="1"/>
        <charset val="128"/>
      </rPr>
      <t>＋ Ｆ</t>
    </r>
    <r>
      <rPr>
        <vertAlign val="subscript"/>
        <sz val="14"/>
        <color rgb="FFC00000"/>
        <rFont val="UD Digi Kyokasho NK-R"/>
        <family val="1"/>
        <charset val="128"/>
      </rPr>
      <t xml:space="preserve">E </t>
    </r>
    <r>
      <rPr>
        <sz val="14"/>
        <color rgb="FFC00000"/>
        <rFont val="UD Digi Kyokasho NK-R"/>
        <family val="1"/>
        <charset val="128"/>
      </rPr>
      <t>－ Ｍ</t>
    </r>
    <phoneticPr fontId="1"/>
  </si>
  <si>
    <r>
      <t xml:space="preserve">　　　②　Ｍ ＝ </t>
    </r>
    <r>
      <rPr>
        <sz val="14"/>
        <color rgb="FFC00000"/>
        <rFont val="Cambria"/>
        <family val="1"/>
      </rPr>
      <t>Ḿ</t>
    </r>
    <r>
      <rPr>
        <sz val="14"/>
        <color rgb="FFC00000"/>
        <rFont val="UD デジタル 教科書体 NK-R"/>
        <family val="1"/>
        <charset val="128"/>
      </rPr>
      <t>（ ＡＸ ＋ Ｆ</t>
    </r>
    <r>
      <rPr>
        <vertAlign val="subscript"/>
        <sz val="14"/>
        <color rgb="FFC00000"/>
        <rFont val="UD Digi Kyokasho NK-R"/>
        <family val="1"/>
        <charset val="128"/>
      </rPr>
      <t>D</t>
    </r>
    <r>
      <rPr>
        <sz val="14"/>
        <color rgb="FFC00000"/>
        <rFont val="UD Digi Kyokasho NK-R"/>
        <family val="1"/>
        <charset val="128"/>
      </rPr>
      <t>）</t>
    </r>
    <phoneticPr fontId="1"/>
  </si>
  <si>
    <t>　　　　　② を ① に代入</t>
    <rPh sb="12" eb="14">
      <t>ダイニュウ</t>
    </rPh>
    <phoneticPr fontId="1"/>
  </si>
  <si>
    <r>
      <t>　　　　　Ｘ ＝ ＡＸ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 ＡＸ ＋ Ｆ</t>
    </r>
    <r>
      <rPr>
        <vertAlign val="subscript"/>
        <sz val="14"/>
        <color theme="1"/>
        <rFont val="UD Digi Kyokasho NK-R"/>
        <family val="1"/>
        <charset val="128"/>
      </rPr>
      <t xml:space="preserve">D </t>
    </r>
    <r>
      <rPr>
        <sz val="14"/>
        <color theme="1"/>
        <rFont val="UD Digi Kyokasho NK-R"/>
        <family val="1"/>
        <charset val="128"/>
      </rPr>
      <t>）</t>
    </r>
    <phoneticPr fontId="1"/>
  </si>
  <si>
    <r>
      <t xml:space="preserve">　　　　　Ｘ － ＡＸ ＋ </t>
    </r>
    <r>
      <rPr>
        <sz val="14"/>
        <color theme="1"/>
        <rFont val="Cambria"/>
        <family val="1"/>
      </rPr>
      <t>Ḿ</t>
    </r>
    <r>
      <rPr>
        <sz val="14"/>
        <color theme="1"/>
        <rFont val="UD デジタル 教科書体 NK-R"/>
        <family val="1"/>
        <charset val="128"/>
      </rPr>
      <t xml:space="preserve"> Ａ Ｘ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 xml:space="preserve">E </t>
    </r>
    <r>
      <rPr>
        <sz val="14"/>
        <color theme="1"/>
        <rFont val="UD Digi Kyokasho NK-R"/>
        <family val="1"/>
        <charset val="128"/>
      </rPr>
      <t xml:space="preserve">－ </t>
    </r>
    <r>
      <rPr>
        <sz val="14"/>
        <color theme="1"/>
        <rFont val="Cambria"/>
        <family val="1"/>
      </rPr>
      <t>Ḿ</t>
    </r>
    <r>
      <rPr>
        <sz val="14"/>
        <color theme="1"/>
        <rFont val="UD デジタル 教科書体 NK-R"/>
        <family val="1"/>
        <charset val="128"/>
      </rPr>
      <t xml:space="preserve"> Ｆ</t>
    </r>
    <r>
      <rPr>
        <vertAlign val="subscript"/>
        <sz val="14"/>
        <color theme="1"/>
        <rFont val="UD Digi Kyokasho NK-R"/>
        <family val="1"/>
        <charset val="128"/>
      </rPr>
      <t>D</t>
    </r>
    <phoneticPr fontId="1"/>
  </si>
  <si>
    <r>
      <t xml:space="preserve">　　　　（ Ｉ － Ａ ＋ </t>
    </r>
    <r>
      <rPr>
        <sz val="14"/>
        <color theme="1"/>
        <rFont val="Cambria"/>
        <family val="1"/>
      </rPr>
      <t>Ḿ</t>
    </r>
    <r>
      <rPr>
        <sz val="14"/>
        <color theme="1"/>
        <rFont val="UD デジタル 教科書体 NK-R"/>
        <family val="1"/>
        <charset val="128"/>
      </rPr>
      <t xml:space="preserve">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r>
      <rPr>
        <sz val="14"/>
        <color theme="1"/>
        <rFont val="UD Digi Kyokasho NK-R"/>
        <family val="1"/>
        <charset val="128"/>
      </rPr>
      <t>　　Ｉ単位行列は変化を与えない行列</t>
    </r>
    <rPh sb="49" eb="51">
      <t>タンイ</t>
    </rPh>
    <rPh sb="51" eb="53">
      <t>ギョウレツ</t>
    </rPh>
    <rPh sb="54" eb="56">
      <t>ヘンカ</t>
    </rPh>
    <rPh sb="57" eb="58">
      <t>アタギョウレツ</t>
    </rPh>
    <phoneticPr fontId="1"/>
  </si>
  <si>
    <r>
      <t xml:space="preserve">　　　　（ Ｉ － （ Ｉ － </t>
    </r>
    <r>
      <rPr>
        <sz val="14"/>
        <color theme="1"/>
        <rFont val="Cambria"/>
        <family val="1"/>
      </rPr>
      <t>Ḿ</t>
    </r>
    <r>
      <rPr>
        <sz val="14"/>
        <color theme="1"/>
        <rFont val="UD デジタル 教科書体 NK-R"/>
        <family val="1"/>
        <charset val="128"/>
      </rPr>
      <t xml:space="preserve"> ） Ａ ） Ｘ ＝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 F</t>
    </r>
    <r>
      <rPr>
        <vertAlign val="subscript"/>
        <sz val="14"/>
        <color theme="1"/>
        <rFont val="UD Digi Kyokasho NK-R"/>
        <family val="1"/>
        <charset val="128"/>
      </rPr>
      <t>E</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</si>
  <si>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Ｘ ＝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 Ｉ － </t>
    </r>
    <r>
      <rPr>
        <sz val="14"/>
        <color theme="1"/>
        <rFont val="Cambria"/>
        <family val="1"/>
      </rPr>
      <t>Ḿ</t>
    </r>
    <r>
      <rPr>
        <sz val="14"/>
        <color theme="1"/>
        <rFont val="UD デジタル 教科書体 NK-R"/>
        <family val="1"/>
        <charset val="128"/>
      </rPr>
      <t xml:space="preserve"> ） Ｆ</t>
    </r>
    <r>
      <rPr>
        <vertAlign val="subscript"/>
        <sz val="14"/>
        <color theme="1"/>
        <rFont val="UD Digi Kyokasho NK-R"/>
        <family val="1"/>
        <charset val="128"/>
      </rPr>
      <t xml:space="preserve">D </t>
    </r>
    <r>
      <rPr>
        <sz val="14"/>
        <color theme="1"/>
        <rFont val="UD Digi Kyokasho NK-R"/>
        <family val="1"/>
        <charset val="128"/>
      </rPr>
      <t>＋F</t>
    </r>
    <r>
      <rPr>
        <vertAlign val="subscript"/>
        <sz val="14"/>
        <color theme="1"/>
        <rFont val="UD Digi Kyokasho NK-R"/>
        <family val="1"/>
        <charset val="128"/>
      </rPr>
      <t xml:space="preserve">E </t>
    </r>
    <r>
      <rPr>
        <sz val="14"/>
        <color theme="1"/>
        <rFont val="UD Digi Kyokasho NK-R"/>
        <family val="1"/>
        <charset val="128"/>
      </rPr>
      <t>）</t>
    </r>
    <phoneticPr fontId="1"/>
  </si>
  <si>
    <r>
      <t xml:space="preserve">　　　　（ Ｉ － （ Ｉ － </t>
    </r>
    <r>
      <rPr>
        <sz val="14"/>
        <color theme="1"/>
        <rFont val="Cambria"/>
        <family val="1"/>
      </rPr>
      <t>Ḿ</t>
    </r>
    <r>
      <rPr>
        <sz val="14"/>
        <color theme="1"/>
        <rFont val="UD デジタル 教科書体 NK-R"/>
        <family val="1"/>
        <charset val="128"/>
      </rPr>
      <t xml:space="preserve"> ） Ａ ） </t>
    </r>
    <r>
      <rPr>
        <vertAlign val="superscript"/>
        <sz val="14"/>
        <color theme="1"/>
        <rFont val="UD Digi Kyokasho NK-R"/>
        <family val="1"/>
        <charset val="128"/>
      </rPr>
      <t xml:space="preserve">－1 </t>
    </r>
    <r>
      <rPr>
        <sz val="14"/>
        <color theme="1"/>
        <rFont val="UD Digi Kyokasho NK-R"/>
        <family val="1"/>
        <charset val="128"/>
      </rPr>
      <t xml:space="preserve">（ Ｉ － （ Ｉ － </t>
    </r>
    <r>
      <rPr>
        <sz val="14"/>
        <color theme="1"/>
        <rFont val="Cambria"/>
        <family val="1"/>
      </rPr>
      <t>Ḿ</t>
    </r>
    <r>
      <rPr>
        <sz val="14"/>
        <color theme="1"/>
        <rFont val="UD デジタル 教科書体 NK-R"/>
        <family val="1"/>
        <charset val="128"/>
      </rPr>
      <t xml:space="preserve"> ） Ａ ） ＝ １　逆行列をかけると１になる</t>
    </r>
    <rPh sb="51" eb="54">
      <t>ギャクギョウレツ</t>
    </rPh>
    <phoneticPr fontId="1"/>
  </si>
  <si>
    <r>
      <t xml:space="preserve">　　　　　Ｘ ＝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 xml:space="preserve">－1 </t>
    </r>
    <r>
      <rPr>
        <sz val="14"/>
        <color rgb="FFC00000"/>
        <rFont val="UD Digi Kyokasho NK-R"/>
        <family val="1"/>
        <charset val="128"/>
      </rPr>
      <t xml:space="preserve">（ （ Ｉ － </t>
    </r>
    <r>
      <rPr>
        <sz val="14"/>
        <color rgb="FFC00000"/>
        <rFont val="Cambria"/>
        <family val="1"/>
      </rPr>
      <t>Ḿ</t>
    </r>
    <r>
      <rPr>
        <sz val="14"/>
        <color rgb="FFC00000"/>
        <rFont val="UD デジタル 教科書体 NK-R"/>
        <family val="1"/>
        <charset val="128"/>
      </rPr>
      <t xml:space="preserve"> ） Ｆ</t>
    </r>
    <r>
      <rPr>
        <vertAlign val="subscript"/>
        <sz val="14"/>
        <color rgb="FFC00000"/>
        <rFont val="UD Digi Kyokasho NK-R"/>
        <family val="1"/>
        <charset val="128"/>
      </rPr>
      <t xml:space="preserve">D </t>
    </r>
    <r>
      <rPr>
        <sz val="14"/>
        <color rgb="FFC00000"/>
        <rFont val="UD Digi Kyokasho NK-R"/>
        <family val="1"/>
        <charset val="128"/>
      </rPr>
      <t>＋ F</t>
    </r>
    <r>
      <rPr>
        <vertAlign val="subscript"/>
        <sz val="14"/>
        <color rgb="FFC00000"/>
        <rFont val="UD Digi Kyokasho NK-R"/>
        <family val="1"/>
        <charset val="128"/>
      </rPr>
      <t xml:space="preserve">E </t>
    </r>
    <r>
      <rPr>
        <sz val="14"/>
        <color rgb="FFC00000"/>
        <rFont val="UD Digi Kyokasho NK-R"/>
        <family val="1"/>
        <charset val="128"/>
      </rPr>
      <t>）</t>
    </r>
    <phoneticPr fontId="1"/>
  </si>
  <si>
    <r>
      <rPr>
        <sz val="14"/>
        <color rgb="FFC00000"/>
        <rFont val="UD Digi Kyokasho NK-R"/>
        <family val="1"/>
        <charset val="128"/>
      </rPr>
      <t xml:space="preserve">　　（ Ｉ － （ Ｉ － </t>
    </r>
    <r>
      <rPr>
        <sz val="14"/>
        <color rgb="FFC00000"/>
        <rFont val="Cambria"/>
        <family val="1"/>
      </rPr>
      <t>Ḿ</t>
    </r>
    <r>
      <rPr>
        <sz val="14"/>
        <color rgb="FFC00000"/>
        <rFont val="UD デジタル 教科書体 NK-R"/>
        <family val="1"/>
        <charset val="128"/>
      </rPr>
      <t xml:space="preserve"> ） Ａ ） </t>
    </r>
    <r>
      <rPr>
        <vertAlign val="superscript"/>
        <sz val="14"/>
        <color rgb="FFC00000"/>
        <rFont val="UD Digi Kyokasho NK-R"/>
        <family val="1"/>
        <charset val="128"/>
      </rPr>
      <t>－1</t>
    </r>
    <r>
      <rPr>
        <vertAlign val="superscript"/>
        <sz val="14"/>
        <color theme="1"/>
        <rFont val="UD Digi Kyokasho NK-R"/>
        <family val="1"/>
        <charset val="128"/>
      </rPr>
      <t xml:space="preserve"> </t>
    </r>
    <r>
      <rPr>
        <sz val="14"/>
        <color theme="1"/>
        <rFont val="UD Digi Kyokasho NK-R"/>
        <family val="1"/>
        <charset val="128"/>
      </rPr>
      <t>を</t>
    </r>
    <r>
      <rPr>
        <sz val="14"/>
        <color rgb="FFC00000"/>
        <rFont val="UD Digi Kyokasho NK-R"/>
        <family val="1"/>
        <charset val="128"/>
      </rPr>
      <t>B</t>
    </r>
    <r>
      <rPr>
        <sz val="14"/>
        <color theme="1"/>
        <rFont val="UD Digi Kyokasho NK-R"/>
        <family val="1"/>
        <charset val="128"/>
      </rPr>
      <t>と置き換える</t>
    </r>
    <rPh sb="28" eb="29">
      <t>オ</t>
    </rPh>
    <rPh sb="30" eb="31">
      <t>カ</t>
    </rPh>
    <phoneticPr fontId="1"/>
  </si>
  <si>
    <r>
      <t xml:space="preserve">　　　　　X = B ( ( I -  </t>
    </r>
    <r>
      <rPr>
        <sz val="14"/>
        <color theme="1"/>
        <rFont val="Cambria"/>
        <family val="1"/>
      </rPr>
      <t>Ḿ</t>
    </r>
    <r>
      <rPr>
        <sz val="14"/>
        <color theme="1"/>
        <rFont val="UD デジタル 教科書体 NK-R"/>
        <family val="1"/>
        <charset val="128"/>
      </rPr>
      <t>) F</t>
    </r>
    <r>
      <rPr>
        <vertAlign val="subscript"/>
        <sz val="14"/>
        <color theme="1"/>
        <rFont val="UD Digi Kyokasho NK-R"/>
        <family val="1"/>
        <charset val="128"/>
      </rPr>
      <t>D</t>
    </r>
    <r>
      <rPr>
        <sz val="14"/>
        <color theme="1"/>
        <rFont val="UD Digi Kyokasho NK-R"/>
        <family val="1"/>
        <charset val="128"/>
      </rPr>
      <t xml:space="preserve"> + Ｆ</t>
    </r>
    <r>
      <rPr>
        <vertAlign val="subscript"/>
        <sz val="14"/>
        <color theme="1"/>
        <rFont val="UD Digi Kyokasho NK-R"/>
        <family val="1"/>
        <charset val="128"/>
      </rPr>
      <t>E</t>
    </r>
    <r>
      <rPr>
        <sz val="14"/>
        <color theme="1"/>
        <rFont val="UD Digi Kyokasho NK-R"/>
        <family val="1"/>
        <charset val="128"/>
      </rPr>
      <t>)</t>
    </r>
    <phoneticPr fontId="1"/>
  </si>
  <si>
    <r>
      <t xml:space="preserve">　　　　　M =  </t>
    </r>
    <r>
      <rPr>
        <sz val="14"/>
        <color theme="1"/>
        <rFont val="Cambria"/>
        <family val="1"/>
      </rPr>
      <t>Ḿ</t>
    </r>
    <r>
      <rPr>
        <sz val="14"/>
        <color theme="1"/>
        <rFont val="UD デジタル 教科書体 NK-R"/>
        <family val="1"/>
        <charset val="128"/>
      </rPr>
      <t xml:space="preserve"> ( A ( B F</t>
    </r>
    <r>
      <rPr>
        <vertAlign val="subscript"/>
        <sz val="14"/>
        <color theme="1"/>
        <rFont val="UD デジタル 教科書体 NK-R"/>
        <family val="1"/>
        <charset val="128"/>
      </rPr>
      <t>D</t>
    </r>
    <r>
      <rPr>
        <sz val="14"/>
        <color theme="1"/>
        <rFont val="UD デジタル 教科書体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B Ｆ</t>
    </r>
    <r>
      <rPr>
        <vertAlign val="subscript"/>
        <sz val="14"/>
        <color theme="1"/>
        <rFont val="UD デジタル 教科書体 NK-R"/>
        <family val="1"/>
        <charset val="128"/>
      </rPr>
      <t>E</t>
    </r>
    <r>
      <rPr>
        <sz val="14"/>
        <color theme="1"/>
        <rFont val="UD デジタル 教科書体 NK-R"/>
        <family val="1"/>
        <charset val="128"/>
      </rPr>
      <t xml:space="preserve"> ) + 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</si>
  <si>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theme="1"/>
        <rFont val="Cambria"/>
        <family val="1"/>
      </rPr>
      <t>Ḿ</t>
    </r>
    <r>
      <rPr>
        <sz val="14"/>
        <color theme="1"/>
        <rFont val="UD デジタル 教科書体 NK-R"/>
        <family val="1"/>
        <charset val="128"/>
      </rPr>
      <t xml:space="preserve"> A B ( F</t>
    </r>
    <r>
      <rPr>
        <vertAlign val="subscript"/>
        <sz val="14"/>
        <color theme="1"/>
        <rFont val="UD デジタル 教科書体 NK-R"/>
        <family val="1"/>
        <charset val="128"/>
      </rPr>
      <t>D</t>
    </r>
    <r>
      <rPr>
        <sz val="14"/>
        <color theme="1"/>
        <rFont val="UD デジタル 教科書体 NK-R"/>
        <family val="1"/>
        <charset val="128"/>
      </rPr>
      <t xml:space="preserve">  -  </t>
    </r>
    <r>
      <rPr>
        <sz val="14"/>
        <color theme="1"/>
        <rFont val="Cambria"/>
        <family val="1"/>
      </rPr>
      <t>Ḿ</t>
    </r>
    <r>
      <rPr>
        <sz val="14"/>
        <color theme="1"/>
        <rFont val="UD デジタル 教科書体 NK-R"/>
        <family val="1"/>
        <charset val="128"/>
      </rPr>
      <t xml:space="preserve"> F</t>
    </r>
    <r>
      <rPr>
        <vertAlign val="subscript"/>
        <sz val="14"/>
        <color theme="1"/>
        <rFont val="UD デジタル 教科書体 NK-R"/>
        <family val="1"/>
        <charset val="128"/>
      </rPr>
      <t>D</t>
    </r>
    <r>
      <rPr>
        <sz val="14"/>
        <color theme="1"/>
        <rFont val="UD デジタル 教科書体 NK-R"/>
        <family val="1"/>
        <charset val="128"/>
      </rPr>
      <t xml:space="preserve"> + Ｆ</t>
    </r>
    <r>
      <rPr>
        <vertAlign val="subscript"/>
        <sz val="14"/>
        <color theme="1"/>
        <rFont val="UD デジタル 教科書体 NK-R"/>
        <family val="1"/>
        <charset val="128"/>
      </rPr>
      <t>E</t>
    </r>
    <r>
      <rPr>
        <sz val="14"/>
        <color theme="1"/>
        <rFont val="UD デジタル 教科書体 NK-R"/>
        <family val="1"/>
        <charset val="128"/>
      </rPr>
      <t xml:space="preserve"> ) + </t>
    </r>
    <r>
      <rPr>
        <sz val="14"/>
        <color theme="1"/>
        <rFont val="Calibri"/>
        <family val="1"/>
      </rPr>
      <t xml:space="preserve">Ḿ </t>
    </r>
    <r>
      <rPr>
        <sz val="14"/>
        <color theme="1"/>
        <rFont val="UD デジタル 教科書体 NK-R"/>
        <family val="1"/>
        <charset val="128"/>
      </rPr>
      <t>F</t>
    </r>
    <r>
      <rPr>
        <vertAlign val="subscript"/>
        <sz val="14"/>
        <color theme="1"/>
        <rFont val="UD デジタル 教科書体 NK-R"/>
        <family val="1"/>
        <charset val="128"/>
      </rPr>
      <t>D</t>
    </r>
    <r>
      <rPr>
        <sz val="14"/>
        <color theme="1"/>
        <rFont val="UD デジタル 教科書体 NK-R"/>
        <family val="1"/>
        <charset val="128"/>
      </rPr>
      <t xml:space="preserve"> )</t>
    </r>
    <phoneticPr fontId="1"/>
  </si>
  <si>
    <r>
      <t xml:space="preserve">　　　　　M =  </t>
    </r>
    <r>
      <rPr>
        <sz val="14"/>
        <color rgb="FFC00000"/>
        <rFont val="Cambria"/>
        <family val="1"/>
      </rPr>
      <t>Ḿ</t>
    </r>
    <r>
      <rPr>
        <sz val="14"/>
        <color rgb="FFC00000"/>
        <rFont val="UD デジタル 教科書体 NK-R"/>
        <family val="1"/>
        <charset val="128"/>
      </rPr>
      <t xml:space="preserve"> A B ( ( </t>
    </r>
    <r>
      <rPr>
        <sz val="14"/>
        <color rgb="FFC00000"/>
        <rFont val="Calibri"/>
        <family val="1"/>
      </rPr>
      <t>I</t>
    </r>
    <r>
      <rPr>
        <sz val="14"/>
        <color rgb="FFC00000"/>
        <rFont val="UD デジタル 教科書体 NK-R"/>
        <family val="1"/>
        <charset val="128"/>
      </rPr>
      <t xml:space="preserve"> - </t>
    </r>
    <r>
      <rPr>
        <sz val="14"/>
        <color rgb="FFC00000"/>
        <rFont val="Cambria"/>
        <family val="1"/>
      </rPr>
      <t>Ḿ</t>
    </r>
    <r>
      <rPr>
        <sz val="14"/>
        <color rgb="FFC00000"/>
        <rFont val="UD デジタル 教科書体 NK-R"/>
        <family val="1"/>
        <charset val="128"/>
      </rPr>
      <t xml:space="preserve"> ) F</t>
    </r>
    <r>
      <rPr>
        <vertAlign val="subscript"/>
        <sz val="14"/>
        <color rgb="FFC00000"/>
        <rFont val="UD デジタル 教科書体 NK-R"/>
        <family val="1"/>
        <charset val="128"/>
      </rPr>
      <t>D</t>
    </r>
    <r>
      <rPr>
        <sz val="14"/>
        <color rgb="FFC00000"/>
        <rFont val="UD デジタル 教科書体 NK-R"/>
        <family val="1"/>
        <charset val="128"/>
      </rPr>
      <t xml:space="preserve"> + Ｆ</t>
    </r>
    <r>
      <rPr>
        <vertAlign val="subscript"/>
        <sz val="14"/>
        <color rgb="FFC00000"/>
        <rFont val="UD デジタル 教科書体 NK-R"/>
        <family val="1"/>
        <charset val="128"/>
      </rPr>
      <t>E</t>
    </r>
    <r>
      <rPr>
        <sz val="14"/>
        <color rgb="FFC00000"/>
        <rFont val="UD デジタル 教科書体 NK-R"/>
        <family val="1"/>
        <charset val="128"/>
      </rPr>
      <t xml:space="preserve"> ) + </t>
    </r>
    <r>
      <rPr>
        <sz val="14"/>
        <color rgb="FFC00000"/>
        <rFont val="Calibri"/>
        <family val="1"/>
      </rPr>
      <t xml:space="preserve">Ḿ </t>
    </r>
    <r>
      <rPr>
        <sz val="14"/>
        <color rgb="FFC00000"/>
        <rFont val="UD デジタル 教科書体 NK-R"/>
        <family val="1"/>
        <charset val="128"/>
      </rPr>
      <t>F</t>
    </r>
    <r>
      <rPr>
        <vertAlign val="subscript"/>
        <sz val="14"/>
        <color rgb="FFC00000"/>
        <rFont val="UD デジタル 教科書体 NK-R"/>
        <family val="1"/>
        <charset val="128"/>
      </rPr>
      <t>D</t>
    </r>
    <phoneticPr fontId="1"/>
  </si>
  <si>
    <t>生産誘発推計方法</t>
    <rPh sb="0" eb="2">
      <t>セイサン</t>
    </rPh>
    <rPh sb="2" eb="4">
      <t>ユウハツ</t>
    </rPh>
    <rPh sb="4" eb="6">
      <t>スイケイ</t>
    </rPh>
    <rPh sb="6" eb="8">
      <t>ホウホウ</t>
    </rPh>
    <phoneticPr fontId="1"/>
  </si>
  <si>
    <t>列
コード</t>
    <phoneticPr fontId="1"/>
  </si>
  <si>
    <t>行
コード</t>
    <phoneticPr fontId="1"/>
  </si>
  <si>
    <t>投入係数
(購入者価格)</t>
    <phoneticPr fontId="1"/>
  </si>
  <si>
    <t>参考</t>
    <rPh sb="0" eb="2">
      <t>サンコウ</t>
    </rPh>
    <phoneticPr fontId="3"/>
  </si>
  <si>
    <t>3部門</t>
    <rPh sb="1" eb="3">
      <t>ブモン</t>
    </rPh>
    <phoneticPr fontId="3"/>
  </si>
  <si>
    <t>37部門</t>
    <rPh sb="2" eb="4">
      <t>ブモン</t>
    </rPh>
    <phoneticPr fontId="3"/>
  </si>
  <si>
    <t>108部門</t>
    <rPh sb="3" eb="5">
      <t>ブモン</t>
    </rPh>
    <phoneticPr fontId="3"/>
  </si>
  <si>
    <t>逆行列</t>
    <rPh sb="0" eb="3">
      <t>ギャクギョウレツ</t>
    </rPh>
    <phoneticPr fontId="3"/>
  </si>
  <si>
    <t>発生需要額（生産場所が不明な購入者価格）の生産波及計算方法</t>
    <rPh sb="0" eb="2">
      <t>ハッセイ</t>
    </rPh>
    <rPh sb="2" eb="5">
      <t>ジュヨウガク</t>
    </rPh>
    <rPh sb="14" eb="17">
      <t>コウニュウシャ</t>
    </rPh>
    <rPh sb="17" eb="19">
      <t>カカク</t>
    </rPh>
    <rPh sb="21" eb="23">
      <t>セイサン</t>
    </rPh>
    <rPh sb="23" eb="25">
      <t>ハキュウ</t>
    </rPh>
    <rPh sb="25" eb="27">
      <t>ケイサン</t>
    </rPh>
    <rPh sb="27" eb="29">
      <t>ホウホウ</t>
    </rPh>
    <phoneticPr fontId="1"/>
  </si>
  <si>
    <t>発生需要額×自給率＝域内発生需要額</t>
    <rPh sb="0" eb="2">
      <t>ハッセイ</t>
    </rPh>
    <rPh sb="2" eb="5">
      <t>ジュヨウガク</t>
    </rPh>
    <rPh sb="6" eb="9">
      <t>ジキュウリツ</t>
    </rPh>
    <rPh sb="10" eb="12">
      <t>イキナイ</t>
    </rPh>
    <rPh sb="12" eb="14">
      <t>ハッセイ</t>
    </rPh>
    <rPh sb="14" eb="17">
      <t>ジュヨウガク</t>
    </rPh>
    <phoneticPr fontId="1"/>
  </si>
  <si>
    <t>発生需要額×輸入率＝域外発生需要額</t>
    <rPh sb="0" eb="2">
      <t>ハッセイ</t>
    </rPh>
    <rPh sb="2" eb="5">
      <t>ジュヨウガク</t>
    </rPh>
    <rPh sb="6" eb="8">
      <t>ユニュウ</t>
    </rPh>
    <rPh sb="8" eb="9">
      <t>リツ</t>
    </rPh>
    <rPh sb="10" eb="12">
      <t>イキガイ</t>
    </rPh>
    <rPh sb="12" eb="14">
      <t>ハッセイ</t>
    </rPh>
    <rPh sb="14" eb="17">
      <t>ジュヨウガク</t>
    </rPh>
    <phoneticPr fontId="1"/>
  </si>
  <si>
    <t>域外発生需要額×マージン率＝域外発生需要額マージン額</t>
    <rPh sb="0" eb="1">
      <t>イキ</t>
    </rPh>
    <rPh sb="14" eb="15">
      <t>イキ</t>
    </rPh>
    <rPh sb="15" eb="16">
      <t>ソト</t>
    </rPh>
    <phoneticPr fontId="1"/>
  </si>
  <si>
    <t>域内発生需要額×マージン率=域内発生需要額マージン額</t>
    <rPh sb="0" eb="2">
      <t>イキナイ</t>
    </rPh>
    <rPh sb="2" eb="4">
      <t>ハッセイ</t>
    </rPh>
    <rPh sb="4" eb="6">
      <t>ジュヨウ</t>
    </rPh>
    <rPh sb="6" eb="7">
      <t>ガク</t>
    </rPh>
    <rPh sb="12" eb="13">
      <t>リツ</t>
    </rPh>
    <rPh sb="14" eb="16">
      <t>イキナイ</t>
    </rPh>
    <rPh sb="16" eb="18">
      <t>ハッセイ</t>
    </rPh>
    <rPh sb="18" eb="20">
      <t>ジュヨウ</t>
    </rPh>
    <rPh sb="20" eb="21">
      <t>ガク</t>
    </rPh>
    <rPh sb="25" eb="26">
      <t>ガク</t>
    </rPh>
    <phoneticPr fontId="1"/>
  </si>
  <si>
    <t>域内発生需要額×マージン率×自給率＝域内マージン額（域内分）</t>
    <rPh sb="14" eb="17">
      <t>ジキュウリツ</t>
    </rPh>
    <rPh sb="18" eb="20">
      <t>イキナイ</t>
    </rPh>
    <rPh sb="24" eb="25">
      <t>ガク</t>
    </rPh>
    <rPh sb="26" eb="28">
      <t>イキナイ</t>
    </rPh>
    <rPh sb="28" eb="29">
      <t>ブン</t>
    </rPh>
    <phoneticPr fontId="1"/>
  </si>
  <si>
    <t>域外発生需要額×マージン率×自給率＝域内マージン額（域外分）</t>
    <rPh sb="14" eb="17">
      <t>ジキュウリツ</t>
    </rPh>
    <rPh sb="18" eb="20">
      <t>イキナイ</t>
    </rPh>
    <rPh sb="24" eb="25">
      <t>ガク</t>
    </rPh>
    <rPh sb="26" eb="27">
      <t>イキ</t>
    </rPh>
    <rPh sb="27" eb="28">
      <t>ソト</t>
    </rPh>
    <rPh sb="28" eb="29">
      <t>ブン</t>
    </rPh>
    <phoneticPr fontId="1"/>
  </si>
  <si>
    <t>域内マージン額（域内分）＋域内マージン額（域外分）＝域内マージン額</t>
    <rPh sb="26" eb="28">
      <t>イキナイ</t>
    </rPh>
    <rPh sb="32" eb="33">
      <t>ガク</t>
    </rPh>
    <phoneticPr fontId="1"/>
  </si>
  <si>
    <t>（生産波及（直接）＋ 生産波及（間接１次））×賃金俸給係数</t>
    <rPh sb="1" eb="3">
      <t>セイサン</t>
    </rPh>
    <rPh sb="3" eb="5">
      <t>ハキュウ</t>
    </rPh>
    <rPh sb="6" eb="8">
      <t>チョクセツ</t>
    </rPh>
    <rPh sb="23" eb="25">
      <t>チンギン</t>
    </rPh>
    <rPh sb="25" eb="27">
      <t>ホウキュウ</t>
    </rPh>
    <rPh sb="27" eb="29">
      <t>ケイスウ</t>
    </rPh>
    <phoneticPr fontId="1"/>
  </si>
  <si>
    <r>
      <t>域内発生需要額－域内発生需要額マージン額＋域内マージン額=</t>
    </r>
    <r>
      <rPr>
        <b/>
        <sz val="14"/>
        <color rgb="FF0070C0"/>
        <rFont val="UD Digi Kyokasho NK-R"/>
        <family val="1"/>
        <charset val="128"/>
      </rPr>
      <t>生産波及（直接）</t>
    </r>
    <rPh sb="29" eb="31">
      <t>セイサン</t>
    </rPh>
    <rPh sb="31" eb="33">
      <t>ハキュウ</t>
    </rPh>
    <rPh sb="34" eb="36">
      <t>チョクセツ</t>
    </rPh>
    <phoneticPr fontId="1"/>
  </si>
  <si>
    <r>
      <t>生産波及（直接）× 逆行列 － 生産波及（直接）＝</t>
    </r>
    <r>
      <rPr>
        <b/>
        <sz val="14"/>
        <color rgb="FF0070C0"/>
        <rFont val="UD Digi Kyokasho NK-R"/>
        <family val="1"/>
        <charset val="128"/>
      </rPr>
      <t>生産波及（間接１次）</t>
    </r>
    <rPh sb="10" eb="13">
      <t>ギャクギョウレツ</t>
    </rPh>
    <rPh sb="25" eb="27">
      <t>セイサン</t>
    </rPh>
    <rPh sb="27" eb="29">
      <t>ハキュウ</t>
    </rPh>
    <rPh sb="30" eb="32">
      <t>カンセツ</t>
    </rPh>
    <rPh sb="32" eb="34">
      <t>イチジ</t>
    </rPh>
    <phoneticPr fontId="1"/>
  </si>
  <si>
    <r>
      <t>（生産波及（直接）＋ 生産波及（間接２次））×賃金俸給係数×域内雇用者割合×消費転換率×家計消費支出生産誘発係数
　</t>
    </r>
    <r>
      <rPr>
        <b/>
        <sz val="14"/>
        <color rgb="FF0070C0"/>
        <rFont val="UD Digi Kyokasho NK-R"/>
        <family val="1"/>
        <charset val="128"/>
      </rPr>
      <t>=生産波及（間接２次）</t>
    </r>
    <rPh sb="1" eb="3">
      <t>セイサン</t>
    </rPh>
    <rPh sb="3" eb="5">
      <t>ハキュウ</t>
    </rPh>
    <rPh sb="6" eb="8">
      <t>チョクセツ</t>
    </rPh>
    <rPh sb="23" eb="25">
      <t>チンギン</t>
    </rPh>
    <rPh sb="25" eb="27">
      <t>ホウキュウ</t>
    </rPh>
    <rPh sb="27" eb="29">
      <t>ケイスウ</t>
    </rPh>
    <rPh sb="38" eb="40">
      <t>ショウヒ</t>
    </rPh>
    <rPh sb="40" eb="43">
      <t>テンカンリツ</t>
    </rPh>
    <rPh sb="59" eb="61">
      <t>セイサン</t>
    </rPh>
    <rPh sb="61" eb="63">
      <t>ハキュウ</t>
    </rPh>
    <rPh sb="64" eb="66">
      <t>カンセツ</t>
    </rPh>
    <rPh sb="66" eb="68">
      <t>ニジ</t>
    </rPh>
    <phoneticPr fontId="1"/>
  </si>
  <si>
    <t>部門</t>
    <rPh sb="0" eb="2">
      <t>ブモン</t>
    </rPh>
    <phoneticPr fontId="1"/>
  </si>
  <si>
    <t>部門表</t>
    <rPh sb="0" eb="2">
      <t>ブモン</t>
    </rPh>
    <rPh sb="2" eb="3">
      <t>ヒョウ</t>
    </rPh>
    <phoneticPr fontId="1"/>
  </si>
  <si>
    <t>マージン</t>
    <phoneticPr fontId="1"/>
  </si>
  <si>
    <t>マージン率表</t>
    <rPh sb="4" eb="5">
      <t>リツ</t>
    </rPh>
    <rPh sb="5" eb="6">
      <t>ヒョウ</t>
    </rPh>
    <phoneticPr fontId="1"/>
  </si>
  <si>
    <t>このファイルは、18シートあり、生産波及推計ツールのため数式等が入力されたセルがあります。</t>
    <rPh sb="16" eb="18">
      <t>セイサン</t>
    </rPh>
    <rPh sb="18" eb="20">
      <t>ハキュウ</t>
    </rPh>
    <rPh sb="20" eb="22">
      <t>スイケイ</t>
    </rPh>
    <rPh sb="28" eb="30">
      <t>スウシキ</t>
    </rPh>
    <rPh sb="30" eb="31">
      <t>ナド</t>
    </rPh>
    <rPh sb="32" eb="34">
      <t>ニュウリョク</t>
    </rPh>
    <phoneticPr fontId="57"/>
  </si>
  <si>
    <r>
      <t>　　　　　X = B F</t>
    </r>
    <r>
      <rPr>
        <vertAlign val="subscript"/>
        <sz val="14"/>
        <color theme="1"/>
        <rFont val="UD Digi Kyokasho NK-R"/>
        <family val="1"/>
        <charset val="128"/>
      </rPr>
      <t>D</t>
    </r>
    <r>
      <rPr>
        <sz val="14"/>
        <color theme="1"/>
        <rFont val="UD Digi Kyokasho NK-R"/>
        <family val="1"/>
        <charset val="128"/>
      </rPr>
      <t xml:space="preserve">  - B </t>
    </r>
    <r>
      <rPr>
        <sz val="14"/>
        <color theme="1"/>
        <rFont val="Cambria"/>
        <family val="1"/>
      </rPr>
      <t>Ḿ</t>
    </r>
    <r>
      <rPr>
        <sz val="14"/>
        <color theme="1"/>
        <rFont val="UD デジタル 教科書体 NK-R"/>
        <family val="1"/>
        <charset val="128"/>
      </rPr>
      <t xml:space="preserve"> F</t>
    </r>
    <r>
      <rPr>
        <vertAlign val="subscript"/>
        <sz val="14"/>
        <color theme="1"/>
        <rFont val="UD Digi Kyokasho NK-R"/>
        <family val="1"/>
        <charset val="128"/>
      </rPr>
      <t>D</t>
    </r>
    <r>
      <rPr>
        <sz val="14"/>
        <color theme="1"/>
        <rFont val="UD Digi Kyokasho NK-R"/>
        <family val="1"/>
        <charset val="128"/>
      </rPr>
      <t xml:space="preserve"> + B Ｆ</t>
    </r>
    <r>
      <rPr>
        <vertAlign val="subscript"/>
        <sz val="14"/>
        <color theme="1"/>
        <rFont val="UD Digi Kyokasho NK-R"/>
        <family val="1"/>
        <charset val="128"/>
      </rPr>
      <t>E</t>
    </r>
    <r>
      <rPr>
        <sz val="14"/>
        <color theme="1"/>
        <rFont val="UD Digi Kyokasho NK-R"/>
        <family val="1"/>
        <charset val="128"/>
      </rPr>
      <t>　　②に代入</t>
    </r>
    <rPh sb="34" eb="36">
      <t>ダイニュウ</t>
    </rPh>
    <phoneticPr fontId="1"/>
  </si>
  <si>
    <t>参考資料　https://www.mhlw.go.jp/toukei/list/sanren/dl/h23_12346.pdf</t>
    <rPh sb="0" eb="2">
      <t>サンコウ</t>
    </rPh>
    <rPh sb="2" eb="4">
      <t>シリョウ</t>
    </rPh>
    <phoneticPr fontId="1"/>
  </si>
  <si>
    <t>平成23年（2011 年）産業連関表労働誘発係数平成28年６月厚生労働省大臣官房統計情報</t>
    <phoneticPr fontId="1"/>
  </si>
  <si>
    <r>
      <rPr>
        <b/>
        <sz val="12"/>
        <color theme="1"/>
        <rFont val="UD Digi Kyokasho NK-R"/>
        <family val="1"/>
        <charset val="128"/>
      </rPr>
      <t xml:space="preserve">逆行列係数
</t>
    </r>
    <r>
      <rPr>
        <sz val="12"/>
        <color theme="1"/>
        <rFont val="UD Digi Kyokasho NK-R"/>
        <family val="1"/>
        <charset val="128"/>
      </rPr>
      <t>　ある列部門に対して１単位の最終需要が発生した場合、各部門に対して直接・間接に発生する需要により、各行部門の生産が究極的にどれだけ必要になるかという生産波及の大きさを示す指標。
　対角線上の要素は最初に発生する最終需要１単位を含み、他部門を通じて自部門への間接効果があるため、対角成分は必ず１以上になります。</t>
    </r>
    <rPh sb="0" eb="3">
      <t>ギャクギョウレツ</t>
    </rPh>
    <rPh sb="3" eb="5">
      <t>ケイスウ</t>
    </rPh>
    <rPh sb="9" eb="10">
      <t>レツ</t>
    </rPh>
    <rPh sb="25" eb="27">
      <t>ハッセイ</t>
    </rPh>
    <rPh sb="45" eb="47">
      <t>ハッセイ</t>
    </rPh>
    <rPh sb="49" eb="51">
      <t>ジュヨウ</t>
    </rPh>
    <rPh sb="55" eb="56">
      <t>カク</t>
    </rPh>
    <rPh sb="56" eb="57">
      <t>ギョウ</t>
    </rPh>
    <rPh sb="57" eb="59">
      <t>ブモン</t>
    </rPh>
    <rPh sb="60" eb="62">
      <t>セイサン</t>
    </rPh>
    <rPh sb="63" eb="66">
      <t>キュウキョクテキ</t>
    </rPh>
    <rPh sb="71" eb="73">
      <t>ヒツヨウ</t>
    </rPh>
    <rPh sb="85" eb="86">
      <t>オオ</t>
    </rPh>
    <rPh sb="89" eb="90">
      <t>シメ</t>
    </rPh>
    <rPh sb="91" eb="93">
      <t>シヒョウ</t>
    </rPh>
    <rPh sb="96" eb="99">
      <t>タイカクセン</t>
    </rPh>
    <rPh sb="99" eb="100">
      <t>ジョウ</t>
    </rPh>
    <rPh sb="101" eb="103">
      <t>ヨウソ</t>
    </rPh>
    <rPh sb="104" eb="106">
      <t>サイショ</t>
    </rPh>
    <rPh sb="107" eb="109">
      <t>ハッセイ</t>
    </rPh>
    <rPh sb="111" eb="113">
      <t>サイシュウ</t>
    </rPh>
    <rPh sb="113" eb="115">
      <t>ジュヨウ</t>
    </rPh>
    <rPh sb="116" eb="118">
      <t>タンイ</t>
    </rPh>
    <rPh sb="119" eb="120">
      <t>フク</t>
    </rPh>
    <rPh sb="122" eb="125">
      <t>タブモン</t>
    </rPh>
    <rPh sb="126" eb="127">
      <t>ツウ</t>
    </rPh>
    <rPh sb="129" eb="130">
      <t>ジ</t>
    </rPh>
    <rPh sb="130" eb="132">
      <t>ブモン</t>
    </rPh>
    <rPh sb="134" eb="136">
      <t>カンセツ</t>
    </rPh>
    <rPh sb="136" eb="138">
      <t>コウカ</t>
    </rPh>
    <rPh sb="144" eb="146">
      <t>タイカク</t>
    </rPh>
    <rPh sb="146" eb="148">
      <t>セイブン</t>
    </rPh>
    <rPh sb="149" eb="150">
      <t>カナラ</t>
    </rPh>
    <rPh sb="152" eb="154">
      <t>イジョウ</t>
    </rPh>
    <phoneticPr fontId="1"/>
  </si>
  <si>
    <r>
      <rPr>
        <b/>
        <sz val="12"/>
        <color theme="1"/>
        <rFont val="UD Digi Kyokasho NK-R"/>
        <family val="1"/>
        <charset val="128"/>
      </rPr>
      <t>最終需要項目別生産誘発係数</t>
    </r>
    <r>
      <rPr>
        <sz val="12"/>
        <color theme="1"/>
        <rFont val="UD Digi Kyokasho NK-R"/>
        <family val="1"/>
        <charset val="128"/>
      </rPr>
      <t xml:space="preserve">
　最終需要項目別生産誘発額を、それぞれ対応する項目の最終需要の合計額で除した比率
　ある最終需要項目が合計で１単位だけ増加したときに、各部門の生産をどれだけ誘発するかを示す指標</t>
    </r>
    <rPh sb="58" eb="60">
      <t>サイシュウ</t>
    </rPh>
    <rPh sb="60" eb="62">
      <t>ジュヨウ</t>
    </rPh>
    <rPh sb="62" eb="64">
      <t>コウモク</t>
    </rPh>
    <rPh sb="65" eb="67">
      <t>ゴウケイ</t>
    </rPh>
    <rPh sb="69" eb="71">
      <t>タンイ</t>
    </rPh>
    <rPh sb="73" eb="75">
      <t>ゾウカ</t>
    </rPh>
    <rPh sb="81" eb="84">
      <t>カクブモン</t>
    </rPh>
    <rPh sb="85" eb="87">
      <t>セイサン</t>
    </rPh>
    <rPh sb="92" eb="94">
      <t>ユウハツ</t>
    </rPh>
    <rPh sb="98" eb="99">
      <t>シメ</t>
    </rPh>
    <rPh sb="100" eb="102">
      <t>シヒョウ</t>
    </rPh>
    <phoneticPr fontId="1"/>
  </si>
  <si>
    <t>輸出</t>
    <rPh sb="0" eb="2">
      <t>ユシュツ</t>
    </rPh>
    <phoneticPr fontId="3"/>
  </si>
  <si>
    <t>輸出誘発係数</t>
    <rPh sb="0" eb="2">
      <t>ユシュツ</t>
    </rPh>
    <rPh sb="2" eb="4">
      <t>ユウハツ</t>
    </rPh>
    <rPh sb="4" eb="6">
      <t>ケイスウ</t>
    </rPh>
    <phoneticPr fontId="3"/>
  </si>
  <si>
    <t>最終更新日　2026年2月20日</t>
    <rPh sb="0" eb="2">
      <t>サイシュウ</t>
    </rPh>
    <rPh sb="2" eb="5">
      <t>コウシンビ</t>
    </rPh>
    <rPh sb="10" eb="11">
      <t>ネン</t>
    </rPh>
    <rPh sb="12" eb="13">
      <t>ガツ</t>
    </rPh>
    <rPh sb="15" eb="16">
      <t>ニチ</t>
    </rPh>
    <phoneticPr fontId="1"/>
  </si>
  <si>
    <r>
      <t>（Ｉ－（Ｉ－Ḿ）Ａ）</t>
    </r>
    <r>
      <rPr>
        <vertAlign val="superscript"/>
        <sz val="12"/>
        <color theme="1" tint="0.249977111117893"/>
        <rFont val="UD Digi Kyokasho NK-R"/>
        <family val="1"/>
        <charset val="128"/>
      </rPr>
      <t>－1</t>
    </r>
    <r>
      <rPr>
        <sz val="12"/>
        <color theme="1" tint="0.249977111117893"/>
        <rFont val="UD Digi Kyokasho NK-R"/>
        <family val="1"/>
        <charset val="128"/>
      </rPr>
      <t>表の作成</t>
    </r>
    <rPh sb="12" eb="13">
      <t>ヒョウ</t>
    </rPh>
    <rPh sb="14" eb="16">
      <t>サクセイ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</si>
</sst>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00000;&quot;▲ &quot;#,##0.000000"/>
    <numFmt numFmtId="177" formatCode="#,##0;&quot;▲ &quot;#,##0"/>
    <numFmt numFmtId="178" formatCode="#,##0_ "/>
    <numFmt numFmtId="179" formatCode="#,##0_ ;[Red]\-#,##0\ "/>
    <numFmt numFmtId="180" formatCode="0.0000_ ;[Red]\-0.0000\ "/>
    <numFmt numFmtId="181" formatCode="#,##0.0000_ ;[Red]\-#,##0.0000\ "/>
    <numFmt numFmtId="182" formatCode="0.000_ ;[Red]\-0.000\ "/>
    <numFmt numFmtId="183" formatCode="#,##0.00000;&quot;▲ &quot;#,##0.00000"/>
    <numFmt numFmtId="184" formatCode="0.000000_ "/>
    <numFmt numFmtId="185" formatCode="#,##0;&quot;△ &quot;#,##0"/>
    <numFmt numFmtId="186" formatCode="0.000_ "/>
    <numFmt numFmtId="187" formatCode="#,##0.000_ ;[Red]\-#,##0.000\ "/>
    <numFmt numFmtId="188" formatCode="#,##0.0000"/>
  </numFmts>
  <fonts count="93" x14ac:knownFonts="1">
    <font>
      <sz val="11"/>
      <color theme="1"/>
      <name val="ＭＳ Ｐゴシック"/>
      <family val="2"/>
      <charset val="128"/>
      <scheme val="minor"/>
    </font>
    <font>
      <sz val="6"/>
      <name val="ＭＳ Ｐゴシック"/>
      <family val="2"/>
      <charset val="128"/>
      <scheme val="minor"/>
    </font>
    <font>
      <sz val="11"/>
      <color rgb="FF0000FF"/>
      <name val="ＭＳ Ｐゴシック"/>
      <family val="2"/>
      <charset val="128"/>
      <scheme val="minor"/>
    </font>
    <font>
      <sz val="6"/>
      <name val="ＭＳ Ｐゴシック"/>
      <family val="3"/>
      <charset val="128"/>
    </font>
    <font>
      <sz val="14"/>
      <color theme="1"/>
      <name val="UD Digi Kyokasho NK-R"/>
      <family val="1"/>
      <charset val="128"/>
    </font>
    <font>
      <vertAlign val="superscript"/>
      <sz val="14"/>
      <color theme="1"/>
      <name val="UD Digi Kyokasho NK-R"/>
      <family val="1"/>
      <charset val="128"/>
    </font>
    <font>
      <sz val="18"/>
      <color theme="1"/>
      <name val="UD Digi Kyokasho NK-R"/>
      <family val="1"/>
      <charset val="128"/>
    </font>
    <font>
      <vertAlign val="subscript"/>
      <sz val="14"/>
      <color theme="1"/>
      <name val="UD Digi Kyokasho NK-R"/>
      <family val="1"/>
      <charset val="128"/>
    </font>
    <font>
      <sz val="12"/>
      <color theme="1"/>
      <name val="UD Digi Kyokasho NK-R"/>
      <family val="1"/>
      <charset val="128"/>
    </font>
    <font>
      <b/>
      <sz val="12"/>
      <color theme="1"/>
      <name val="UD Digi Kyokasho NK-R"/>
      <family val="1"/>
      <charset val="128"/>
    </font>
    <font>
      <sz val="12"/>
      <color rgb="FF0000FF"/>
      <name val="UD Digi Kyokasho NK-R"/>
      <family val="1"/>
      <charset val="128"/>
    </font>
    <font>
      <sz val="11"/>
      <name val="ＭＳ Ｐゴシック"/>
      <family val="3"/>
      <charset val="128"/>
    </font>
    <font>
      <sz val="9"/>
      <color theme="1" tint="0.34998626667073579"/>
      <name val="UD デジタル 教科書体 NK-R"/>
      <family val="1"/>
      <charset val="128"/>
    </font>
    <font>
      <sz val="10"/>
      <color theme="1" tint="0.34998626667073579"/>
      <name val="UD デジタル 教科書体 NK-R"/>
      <family val="1"/>
      <charset val="128"/>
    </font>
    <font>
      <sz val="10"/>
      <color rgb="FF0070C0"/>
      <name val="UD デジタル 教科書体 NK-R"/>
      <family val="1"/>
      <charset val="128"/>
    </font>
    <font>
      <sz val="10"/>
      <name val="UD デジタル 教科書体 NK-R"/>
      <family val="1"/>
      <charset val="128"/>
    </font>
    <font>
      <sz val="14"/>
      <color theme="1" tint="0.34998626667073579"/>
      <name val="UD デジタル 教科書体 NK-R"/>
      <family val="1"/>
      <charset val="128"/>
    </font>
    <font>
      <b/>
      <sz val="14"/>
      <color theme="1" tint="0.34998626667073579"/>
      <name val="UD デジタル 教科書体 NK-R"/>
      <family val="1"/>
      <charset val="128"/>
    </font>
    <font>
      <sz val="10"/>
      <color theme="7" tint="0.79998168889431442"/>
      <name val="UD デジタル 教科書体 NK-R"/>
      <family val="1"/>
      <charset val="128"/>
    </font>
    <font>
      <sz val="12"/>
      <color theme="1" tint="0.249977111117893"/>
      <name val="UD Digi Kyokasho NK-R"/>
      <family val="1"/>
      <charset val="128"/>
    </font>
    <font>
      <sz val="14"/>
      <color theme="1"/>
      <name val="Cambria"/>
      <family val="1"/>
    </font>
    <font>
      <sz val="14"/>
      <color theme="1"/>
      <name val="UD デジタル 教科書体 NK-R"/>
      <family val="1"/>
      <charset val="128"/>
    </font>
    <font>
      <sz val="14"/>
      <color rgb="FFC00000"/>
      <name val="UD Digi Kyokasho NK-R"/>
      <family val="1"/>
      <charset val="128"/>
    </font>
    <font>
      <sz val="14"/>
      <color theme="1"/>
      <name val="游ゴシック"/>
      <family val="3"/>
      <charset val="128"/>
    </font>
    <font>
      <vertAlign val="subscript"/>
      <sz val="14"/>
      <color rgb="FFC00000"/>
      <name val="UD Digi Kyokasho NK-R"/>
      <family val="1"/>
      <charset val="128"/>
    </font>
    <font>
      <vertAlign val="superscript"/>
      <sz val="14"/>
      <color rgb="FFC00000"/>
      <name val="UD Digi Kyokasho NK-R"/>
      <family val="1"/>
      <charset val="128"/>
    </font>
    <font>
      <vertAlign val="subscript"/>
      <sz val="14"/>
      <color theme="1"/>
      <name val="UD デジタル 教科書体 NK-R"/>
      <family val="1"/>
      <charset val="128"/>
    </font>
    <font>
      <sz val="14"/>
      <color theme="1"/>
      <name val="Calibri"/>
      <family val="1"/>
    </font>
    <font>
      <sz val="14"/>
      <color rgb="FFC00000"/>
      <name val="Cambria"/>
      <family val="1"/>
    </font>
    <font>
      <sz val="14"/>
      <color rgb="FFC00000"/>
      <name val="UD デジタル 教科書体 NK-R"/>
      <family val="1"/>
      <charset val="128"/>
    </font>
    <font>
      <sz val="14"/>
      <color rgb="FFC00000"/>
      <name val="Calibri"/>
      <family val="1"/>
    </font>
    <font>
      <vertAlign val="subscript"/>
      <sz val="14"/>
      <color rgb="FFC00000"/>
      <name val="UD デジタル 教科書体 NK-R"/>
      <family val="1"/>
      <charset val="128"/>
    </font>
    <font>
      <sz val="10"/>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sz val="11"/>
      <color indexed="62"/>
      <name val="ＭＳ Ｐゴシック"/>
      <family val="3"/>
      <charset val="128"/>
    </font>
    <font>
      <sz val="10"/>
      <name val="UD Digi Kyokasho NK-R"/>
      <family val="1"/>
      <charset val="128"/>
    </font>
    <font>
      <sz val="10"/>
      <color theme="1"/>
      <name val="UD Digi Kyokasho NK-R"/>
      <family val="1"/>
      <charset val="128"/>
    </font>
    <font>
      <b/>
      <sz val="10"/>
      <name val="UD Digi Kyokasho NK-R"/>
      <family val="1"/>
      <charset val="128"/>
    </font>
    <font>
      <sz val="10"/>
      <color theme="0" tint="-0.499984740745262"/>
      <name val="UD Digi Kyokasho NK-R"/>
      <family val="1"/>
      <charset val="128"/>
    </font>
    <font>
      <sz val="11"/>
      <color theme="1"/>
      <name val="ＭＳ Ｐゴシック"/>
      <family val="2"/>
      <charset val="128"/>
      <scheme val="minor"/>
    </font>
    <font>
      <sz val="9"/>
      <color theme="0" tint="-0.34998626667073579"/>
      <name val="UD Digi Kyokasho NK-R"/>
      <family val="1"/>
      <charset val="128"/>
    </font>
    <font>
      <sz val="9"/>
      <color theme="1" tint="0.499984740745262"/>
      <name val="UD Digi Kyokasho NK-R"/>
      <family val="1"/>
      <charset val="128"/>
    </font>
    <font>
      <sz val="9"/>
      <color theme="1" tint="0.34998626667073579"/>
      <name val="UD Digi Kyokasho NK-R"/>
      <family val="1"/>
      <charset val="128"/>
    </font>
    <font>
      <sz val="9"/>
      <color theme="1"/>
      <name val="UD Digi Kyokasho NK-R"/>
      <family val="1"/>
      <charset val="128"/>
    </font>
    <font>
      <b/>
      <sz val="9"/>
      <color theme="1" tint="0.34998626667073579"/>
      <name val="UD Digi Kyokasho NK-R"/>
      <family val="1"/>
      <charset val="128"/>
    </font>
    <font>
      <sz val="12"/>
      <name val="ＭＳ Ｐゴシック"/>
      <family val="3"/>
    </font>
    <font>
      <b/>
      <sz val="9"/>
      <color theme="1"/>
      <name val="UD Digi Kyokasho NK-R"/>
      <family val="1"/>
      <charset val="128"/>
    </font>
    <font>
      <sz val="9"/>
      <name val="UD Digi Kyokasho NK-R"/>
      <family val="1"/>
      <charset val="128"/>
    </font>
    <font>
      <sz val="9"/>
      <color rgb="FFC00000"/>
      <name val="UD Digi Kyokasho NK-R"/>
      <family val="1"/>
      <charset val="128"/>
    </font>
    <font>
      <sz val="11"/>
      <color theme="1" tint="0.249977111117893"/>
      <name val="UD Digi Kyokasho NK-R"/>
      <family val="1"/>
      <charset val="128"/>
    </font>
    <font>
      <sz val="9"/>
      <color theme="1" tint="0.249977111117893"/>
      <name val="UD Digi Kyokasho NK-R"/>
      <family val="1"/>
      <charset val="128"/>
    </font>
    <font>
      <b/>
      <sz val="9"/>
      <color theme="1" tint="0.249977111117893"/>
      <name val="UD Digi Kyokasho NK-R"/>
      <family val="1"/>
      <charset val="128"/>
    </font>
    <font>
      <b/>
      <sz val="11"/>
      <color theme="0"/>
      <name val="ＭＳ Ｐゴシック"/>
      <family val="2"/>
      <charset val="128"/>
      <scheme val="minor"/>
    </font>
    <font>
      <b/>
      <sz val="10"/>
      <color theme="1"/>
      <name val="UD Digi Kyokasho NK-R"/>
      <family val="1"/>
      <charset val="128"/>
    </font>
    <font>
      <sz val="11"/>
      <color theme="1" tint="0.34998626667073579"/>
      <name val="UD デジタル 教科書体 NK-R"/>
      <family val="1"/>
      <charset val="128"/>
    </font>
    <font>
      <sz val="6"/>
      <name val="ＭＳ Ｐゴシック"/>
      <family val="3"/>
      <charset val="128"/>
      <scheme val="minor"/>
    </font>
    <font>
      <b/>
      <sz val="12"/>
      <color theme="1" tint="0.34998626667073579"/>
      <name val="UD デジタル 教科書体 NK-R"/>
      <family val="1"/>
      <charset val="128"/>
    </font>
    <font>
      <sz val="12"/>
      <color theme="1" tint="0.34998626667073579"/>
      <name val="UD デジタル 教科書体 NK-R"/>
      <family val="1"/>
      <charset val="128"/>
    </font>
    <font>
      <vertAlign val="subscript"/>
      <sz val="10"/>
      <color theme="1"/>
      <name val="UD Digi Kyokasho NK-R"/>
      <family val="1"/>
      <charset val="128"/>
    </font>
    <font>
      <sz val="10"/>
      <color rgb="FF0000FF"/>
      <name val="UD Digi Kyokasho NK-R"/>
      <family val="1"/>
      <charset val="128"/>
    </font>
    <font>
      <b/>
      <sz val="10"/>
      <color theme="1" tint="0.34998626667073579"/>
      <name val="UD デジタル 教科書体 NK-R"/>
      <family val="1"/>
      <charset val="128"/>
    </font>
    <font>
      <b/>
      <vertAlign val="superscript"/>
      <sz val="10"/>
      <color theme="1"/>
      <name val="UD Digi Kyokasho NK-R"/>
      <family val="1"/>
      <charset val="128"/>
    </font>
    <font>
      <b/>
      <sz val="10"/>
      <color theme="1"/>
      <name val="Cambria"/>
      <family val="1"/>
    </font>
    <font>
      <b/>
      <sz val="10"/>
      <color theme="1"/>
      <name val="UD デジタル 教科書体 NK-R"/>
      <family val="1"/>
      <charset val="128"/>
    </font>
    <font>
      <sz val="10"/>
      <color rgb="FF00B050"/>
      <name val="UD Digi Kyokasho NK-R"/>
      <family val="1"/>
      <charset val="128"/>
    </font>
    <font>
      <b/>
      <sz val="10"/>
      <color rgb="FF0070C0"/>
      <name val="UD Digi Kyokasho NK-R"/>
      <family val="1"/>
      <charset val="128"/>
    </font>
    <font>
      <b/>
      <sz val="10"/>
      <color theme="1"/>
      <name val="Calibri"/>
      <family val="1"/>
    </font>
    <font>
      <sz val="12"/>
      <color theme="1"/>
      <name val="ＭＳ Ｐゴシック"/>
      <family val="2"/>
      <charset val="128"/>
      <scheme val="minor"/>
    </font>
    <font>
      <sz val="12"/>
      <color theme="1" tint="0.34998626667073579"/>
      <name val="UD Digi Kyokasho NK-R"/>
      <family val="1"/>
      <charset val="128"/>
    </font>
    <font>
      <sz val="12"/>
      <color theme="1" tint="0.34998626667073579"/>
      <name val="ＭＳ Ｐゴシック"/>
      <family val="2"/>
      <charset val="128"/>
      <scheme val="minor"/>
    </font>
    <font>
      <b/>
      <sz val="10"/>
      <color rgb="FFC00000"/>
      <name val="UD Digi Kyokasho NK-R"/>
      <family val="1"/>
      <charset val="128"/>
    </font>
    <font>
      <b/>
      <vertAlign val="subscript"/>
      <sz val="10"/>
      <color theme="1"/>
      <name val="UD Digi Kyokasho NK-R"/>
      <family val="1"/>
      <charset val="128"/>
    </font>
    <font>
      <b/>
      <sz val="10"/>
      <color rgb="FF0000FF"/>
      <name val="UD Digi Kyokasho NK-R"/>
      <family val="1"/>
      <charset val="128"/>
    </font>
    <font>
      <sz val="12"/>
      <color theme="1"/>
      <name val="Calibri"/>
      <family val="1"/>
    </font>
    <font>
      <vertAlign val="superscript"/>
      <sz val="12"/>
      <color theme="1"/>
      <name val="UD Digi Kyokasho NK-R"/>
      <family val="1"/>
      <charset val="128"/>
    </font>
    <font>
      <vertAlign val="subscript"/>
      <sz val="12"/>
      <color theme="1"/>
      <name val="UD Digi Kyokasho NK-R"/>
      <family val="1"/>
      <charset val="128"/>
    </font>
    <font>
      <b/>
      <sz val="10"/>
      <color theme="1"/>
      <name val="UD Digi Kyokasho NK-R"/>
      <family val="1"/>
    </font>
    <font>
      <b/>
      <sz val="10"/>
      <color rgb="FFC00000"/>
      <name val="UD Digi Kyokasho NK-R"/>
      <family val="1"/>
    </font>
    <font>
      <b/>
      <sz val="10"/>
      <color rgb="FFC00000"/>
      <name val="Cambria"/>
      <family val="1"/>
    </font>
    <font>
      <b/>
      <sz val="10"/>
      <color rgb="FFC00000"/>
      <name val="UD デジタル 教科書体 NK-R"/>
      <family val="1"/>
      <charset val="128"/>
    </font>
    <font>
      <b/>
      <vertAlign val="subscript"/>
      <sz val="10"/>
      <color rgb="FFC00000"/>
      <name val="UD Digi Kyokasho NK-R"/>
      <family val="1"/>
      <charset val="128"/>
    </font>
    <font>
      <b/>
      <sz val="10"/>
      <color rgb="FFC00000"/>
      <name val="Calibri"/>
      <family val="1"/>
    </font>
    <font>
      <sz val="10"/>
      <color rgb="FF0070C0"/>
      <name val="UD Digi Kyokasho NK-R"/>
      <family val="1"/>
      <charset val="128"/>
    </font>
    <font>
      <sz val="9"/>
      <color theme="1"/>
      <name val="ＭＳ Ｐゴシック"/>
      <family val="2"/>
      <charset val="128"/>
      <scheme val="minor"/>
    </font>
    <font>
      <sz val="14"/>
      <color rgb="FF0070C0"/>
      <name val="UD Digi Kyokasho NK-R"/>
      <family val="1"/>
      <charset val="128"/>
    </font>
    <font>
      <b/>
      <sz val="10"/>
      <color theme="7" tint="-0.249977111117893"/>
      <name val="UD Digi Kyokasho NK-R"/>
      <family val="1"/>
      <charset val="128"/>
    </font>
    <font>
      <b/>
      <sz val="11"/>
      <color theme="7" tint="-0.249977111117893"/>
      <name val="ＭＳ Ｐゴシック"/>
      <family val="2"/>
      <charset val="128"/>
      <scheme val="minor"/>
    </font>
    <font>
      <b/>
      <sz val="14"/>
      <color rgb="FF0070C0"/>
      <name val="UD Digi Kyokasho NK-R"/>
      <family val="1"/>
      <charset val="128"/>
    </font>
    <font>
      <sz val="11"/>
      <color rgb="FFC00000"/>
      <name val="ＭＳ Ｐゴシック"/>
      <family val="2"/>
      <charset val="128"/>
      <scheme val="minor"/>
    </font>
    <font>
      <sz val="11"/>
      <name val="UD Digi Kyokasho NK-R"/>
      <family val="1"/>
      <charset val="128"/>
    </font>
    <font>
      <vertAlign val="superscript"/>
      <sz val="12"/>
      <color theme="1" tint="0.249977111117893"/>
      <name val="UD Digi Kyokasho NK-R"/>
      <family val="1"/>
      <charset val="128"/>
    </font>
  </fonts>
  <fills count="16">
    <fill>
      <patternFill patternType="none"/>
    </fill>
    <fill>
      <patternFill patternType="gray125"/>
    </fill>
    <fill>
      <patternFill patternType="solid">
        <fgColor theme="9"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rgb="FFF7E1F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s>
  <borders count="18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right style="hair">
        <color indexed="64"/>
      </right>
      <top style="thin">
        <color indexed="64"/>
      </top>
      <bottom style="thin">
        <color indexed="64"/>
      </bottom>
      <diagonal/>
    </border>
    <border>
      <left/>
      <right style="dotted">
        <color auto="1"/>
      </right>
      <top/>
      <bottom/>
      <diagonal/>
    </border>
    <border>
      <left style="dotted">
        <color auto="1"/>
      </left>
      <right/>
      <top/>
      <bottom/>
      <diagonal/>
    </border>
    <border>
      <left style="hair">
        <color indexed="64"/>
      </left>
      <right style="hair">
        <color indexed="64"/>
      </right>
      <top style="hair">
        <color indexed="64"/>
      </top>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diagonal/>
    </border>
    <border>
      <left/>
      <right style="hair">
        <color indexed="64"/>
      </right>
      <top/>
      <bottom style="hair">
        <color indexed="64"/>
      </bottom>
      <diagonal/>
    </border>
    <border>
      <left/>
      <right style="thin">
        <color indexed="64"/>
      </right>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style="medium">
        <color indexed="64"/>
      </bottom>
      <diagonal/>
    </border>
    <border>
      <left style="thin">
        <color indexed="64"/>
      </left>
      <right/>
      <top/>
      <bottom style="hair">
        <color indexed="64"/>
      </bottom>
      <diagonal/>
    </border>
    <border>
      <left/>
      <right style="hair">
        <color indexed="64"/>
      </right>
      <top style="thin">
        <color indexed="64"/>
      </top>
      <bottom/>
      <diagonal/>
    </border>
    <border>
      <left style="hair">
        <color indexed="64"/>
      </left>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hair">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medium">
        <color indexed="64"/>
      </right>
      <top style="hair">
        <color indexed="64"/>
      </top>
      <bottom/>
      <diagonal/>
    </border>
    <border>
      <left style="hair">
        <color indexed="64"/>
      </left>
      <right style="medium">
        <color indexed="64"/>
      </right>
      <top/>
      <bottom style="medium">
        <color indexed="64"/>
      </bottom>
      <diagonal/>
    </border>
    <border>
      <left style="double">
        <color indexed="64"/>
      </left>
      <right style="thin">
        <color indexed="64"/>
      </right>
      <top style="double">
        <color indexed="64"/>
      </top>
      <bottom style="thin">
        <color indexed="64"/>
      </bottom>
      <diagonal/>
    </border>
    <border>
      <left/>
      <right/>
      <top style="double">
        <color indexed="64"/>
      </top>
      <bottom/>
      <diagonal/>
    </border>
    <border>
      <left style="hair">
        <color indexed="64"/>
      </left>
      <right style="double">
        <color indexed="64"/>
      </right>
      <top style="double">
        <color indexed="64"/>
      </top>
      <bottom style="hair">
        <color indexed="64"/>
      </bottom>
      <diagonal/>
    </border>
    <border>
      <left style="double">
        <color indexed="64"/>
      </left>
      <right/>
      <top/>
      <bottom/>
      <diagonal/>
    </border>
    <border>
      <left/>
      <right style="double">
        <color indexed="64"/>
      </right>
      <top/>
      <bottom/>
      <diagonal/>
    </border>
    <border>
      <left style="double">
        <color indexed="64"/>
      </left>
      <right style="hair">
        <color indexed="64"/>
      </right>
      <top style="hair">
        <color indexed="64"/>
      </top>
      <bottom style="double">
        <color indexed="64"/>
      </bottom>
      <diagonal/>
    </border>
    <border>
      <left/>
      <right/>
      <top/>
      <bottom style="double">
        <color indexed="64"/>
      </bottom>
      <diagonal/>
    </border>
    <border>
      <left style="thin">
        <color indexed="64"/>
      </left>
      <right style="double">
        <color indexed="64"/>
      </right>
      <top style="thin">
        <color indexed="64"/>
      </top>
      <bottom style="double">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diagonal/>
    </border>
    <border>
      <left/>
      <right style="hair">
        <color indexed="64"/>
      </right>
      <top/>
      <bottom/>
      <diagonal/>
    </border>
    <border>
      <left/>
      <right/>
      <top/>
      <bottom style="hair">
        <color indexed="64"/>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thin">
        <color indexed="64"/>
      </left>
      <right style="thin">
        <color indexed="64"/>
      </right>
      <top style="medium">
        <color indexed="64"/>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thin">
        <color indexed="64"/>
      </right>
      <top style="medium">
        <color indexed="64"/>
      </top>
      <bottom style="hair">
        <color indexed="64"/>
      </bottom>
      <diagonal/>
    </border>
    <border>
      <left/>
      <right style="hair">
        <color indexed="64"/>
      </right>
      <top style="hair">
        <color indexed="64"/>
      </top>
      <bottom style="medium">
        <color indexed="64"/>
      </bottom>
      <diagonal/>
    </border>
    <border>
      <left style="dashed">
        <color auto="1"/>
      </left>
      <right style="dashed">
        <color auto="1"/>
      </right>
      <top style="dashed">
        <color auto="1"/>
      </top>
      <bottom style="dashed">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4">
    <xf numFmtId="0" fontId="0" fillId="0" borderId="0">
      <alignment vertical="center"/>
    </xf>
    <xf numFmtId="0" fontId="11" fillId="0" borderId="0"/>
    <xf numFmtId="38" fontId="41" fillId="0" borderId="0" applyFont="0" applyFill="0" applyBorder="0" applyAlignment="0" applyProtection="0">
      <alignment vertical="center"/>
    </xf>
    <xf numFmtId="0" fontId="41" fillId="0" borderId="0">
      <alignment vertical="center"/>
    </xf>
  </cellStyleXfs>
  <cellXfs count="1083">
    <xf numFmtId="0" fontId="0" fillId="0" borderId="0" xfId="0">
      <alignment vertical="center"/>
    </xf>
    <xf numFmtId="0" fontId="4" fillId="0" borderId="0" xfId="0" applyFont="1" applyAlignment="1">
      <alignment horizontal="center" vertical="center"/>
    </xf>
    <xf numFmtId="0" fontId="4" fillId="0" borderId="0" xfId="0" applyFont="1" applyAlignment="1">
      <alignment vertical="center" shrinkToFit="1"/>
    </xf>
    <xf numFmtId="0" fontId="4" fillId="0" borderId="0" xfId="0" applyFont="1">
      <alignment vertical="center"/>
    </xf>
    <xf numFmtId="0" fontId="4" fillId="0" borderId="0" xfId="0" applyFont="1" applyAlignment="1">
      <alignment horizontal="center" vertical="center" shrinkToFit="1"/>
    </xf>
    <xf numFmtId="0" fontId="6" fillId="0" borderId="0" xfId="0" applyFont="1" applyAlignment="1">
      <alignment horizontal="center" vertical="center" shrinkToFit="1"/>
    </xf>
    <xf numFmtId="178" fontId="12" fillId="0" borderId="0" xfId="1" applyNumberFormat="1" applyFont="1" applyAlignment="1">
      <alignment vertical="center"/>
    </xf>
    <xf numFmtId="49" fontId="13" fillId="0" borderId="0" xfId="1" applyNumberFormat="1" applyFont="1" applyAlignment="1" applyProtection="1">
      <alignment vertical="center"/>
      <protection locked="0"/>
    </xf>
    <xf numFmtId="49" fontId="14" fillId="0" borderId="0" xfId="1" applyNumberFormat="1" applyFont="1" applyAlignment="1" applyProtection="1">
      <alignment vertical="center"/>
      <protection locked="0"/>
    </xf>
    <xf numFmtId="178" fontId="13" fillId="0" borderId="0" xfId="1" applyNumberFormat="1" applyFont="1" applyAlignment="1">
      <alignment vertical="center"/>
    </xf>
    <xf numFmtId="179" fontId="15" fillId="0" borderId="0" xfId="0" applyNumberFormat="1" applyFont="1" applyAlignment="1">
      <alignment vertical="center" shrinkToFit="1"/>
    </xf>
    <xf numFmtId="179" fontId="15" fillId="0" borderId="79" xfId="0" applyNumberFormat="1" applyFont="1" applyBorder="1" applyAlignment="1">
      <alignment vertical="center" shrinkToFit="1"/>
    </xf>
    <xf numFmtId="0" fontId="12" fillId="0" borderId="0" xfId="1" applyFont="1" applyAlignment="1">
      <alignment vertical="center"/>
    </xf>
    <xf numFmtId="0" fontId="16" fillId="0" borderId="0" xfId="1" applyFont="1" applyAlignment="1">
      <alignment vertical="center"/>
    </xf>
    <xf numFmtId="0" fontId="13" fillId="0" borderId="0" xfId="1" applyFont="1" applyAlignment="1" applyProtection="1">
      <alignment vertical="center"/>
      <protection locked="0"/>
    </xf>
    <xf numFmtId="0" fontId="13" fillId="0" borderId="0" xfId="1" applyFont="1" applyAlignment="1">
      <alignment vertical="center"/>
    </xf>
    <xf numFmtId="178" fontId="17" fillId="0" borderId="0" xfId="1" applyNumberFormat="1" applyFont="1" applyAlignment="1" applyProtection="1">
      <alignment vertical="center"/>
      <protection locked="0"/>
    </xf>
    <xf numFmtId="178" fontId="13" fillId="0" borderId="0" xfId="1" applyNumberFormat="1" applyFont="1" applyAlignment="1" applyProtection="1">
      <alignment vertical="center"/>
      <protection locked="0"/>
    </xf>
    <xf numFmtId="178" fontId="13" fillId="0" borderId="0" xfId="1" quotePrefix="1" applyNumberFormat="1" applyFont="1" applyAlignment="1" applyProtection="1">
      <alignment horizontal="right" vertical="center"/>
      <protection locked="0"/>
    </xf>
    <xf numFmtId="178" fontId="13" fillId="0" borderId="0" xfId="1" applyNumberFormat="1" applyFont="1" applyAlignment="1" applyProtection="1">
      <alignment horizontal="right" vertical="center"/>
      <protection locked="0"/>
    </xf>
    <xf numFmtId="178" fontId="12" fillId="0" borderId="0" xfId="1" applyNumberFormat="1" applyFont="1" applyAlignment="1">
      <alignment horizontal="center" vertical="center"/>
    </xf>
    <xf numFmtId="0" fontId="13" fillId="0" borderId="58" xfId="0" applyFont="1" applyBorder="1" applyAlignment="1">
      <alignment horizontal="center" vertical="center"/>
    </xf>
    <xf numFmtId="0" fontId="13" fillId="0" borderId="55" xfId="0" applyFont="1" applyBorder="1" applyAlignment="1">
      <alignment horizontal="center" vertical="center" wrapText="1"/>
    </xf>
    <xf numFmtId="0" fontId="13" fillId="0" borderId="53" xfId="0" applyFont="1" applyBorder="1" applyAlignment="1">
      <alignment horizontal="center" vertical="center"/>
    </xf>
    <xf numFmtId="0" fontId="13" fillId="0" borderId="80" xfId="0" applyFont="1" applyBorder="1" applyAlignment="1">
      <alignment horizontal="center" vertical="center"/>
    </xf>
    <xf numFmtId="0" fontId="13" fillId="0" borderId="81" xfId="0" applyFont="1" applyBorder="1" applyAlignment="1">
      <alignment horizontal="center" vertical="center"/>
    </xf>
    <xf numFmtId="0" fontId="13" fillId="0" borderId="55" xfId="0" applyFont="1" applyBorder="1" applyAlignment="1">
      <alignment horizontal="center" vertical="center"/>
    </xf>
    <xf numFmtId="0" fontId="13" fillId="0" borderId="4" xfId="0" applyFont="1" applyBorder="1" applyAlignment="1">
      <alignment horizontal="center" vertical="center"/>
    </xf>
    <xf numFmtId="178" fontId="13" fillId="0" borderId="0" xfId="1" applyNumberFormat="1" applyFont="1" applyAlignment="1" applyProtection="1">
      <alignment horizontal="center" vertical="center"/>
      <protection locked="0"/>
    </xf>
    <xf numFmtId="178" fontId="13" fillId="0" borderId="0" xfId="1" applyNumberFormat="1" applyFont="1" applyAlignment="1">
      <alignment horizontal="center" vertical="center"/>
    </xf>
    <xf numFmtId="178" fontId="12" fillId="0" borderId="0" xfId="1" applyNumberFormat="1" applyFont="1" applyAlignment="1">
      <alignment vertical="center" wrapText="1"/>
    </xf>
    <xf numFmtId="0" fontId="13" fillId="0" borderId="60" xfId="0" applyFont="1" applyBorder="1" applyAlignment="1">
      <alignment horizontal="center" vertical="center"/>
    </xf>
    <xf numFmtId="0" fontId="17" fillId="0" borderId="57" xfId="0" applyFont="1" applyBorder="1" applyAlignment="1" applyProtection="1">
      <alignment vertical="top"/>
      <protection locked="0"/>
    </xf>
    <xf numFmtId="0" fontId="13" fillId="0" borderId="54" xfId="0" applyFont="1" applyBorder="1" applyAlignment="1">
      <alignment vertical="center" wrapText="1"/>
    </xf>
    <xf numFmtId="0" fontId="13" fillId="0" borderId="82" xfId="0" applyFont="1" applyBorder="1" applyAlignment="1">
      <alignment vertical="center" wrapText="1"/>
    </xf>
    <xf numFmtId="0" fontId="13" fillId="0" borderId="83" xfId="0" applyFont="1" applyBorder="1" applyAlignment="1">
      <alignment vertical="center" wrapText="1"/>
    </xf>
    <xf numFmtId="0" fontId="13" fillId="0" borderId="57" xfId="0" applyFont="1" applyBorder="1" applyAlignment="1">
      <alignment vertical="center" wrapText="1"/>
    </xf>
    <xf numFmtId="0" fontId="13" fillId="0" borderId="84" xfId="0" applyFont="1" applyBorder="1" applyAlignment="1">
      <alignment vertical="center" wrapText="1"/>
    </xf>
    <xf numFmtId="178" fontId="13" fillId="0" borderId="0" xfId="1" applyNumberFormat="1" applyFont="1" applyAlignment="1" applyProtection="1">
      <alignment horizontal="distributed" vertical="center" wrapText="1"/>
      <protection locked="0"/>
    </xf>
    <xf numFmtId="178" fontId="13" fillId="0" borderId="0" xfId="1" applyNumberFormat="1" applyFont="1" applyAlignment="1">
      <alignment vertical="center" wrapText="1"/>
    </xf>
    <xf numFmtId="0" fontId="12" fillId="0" borderId="0" xfId="0" applyFont="1" applyAlignment="1">
      <alignment horizontal="center" vertical="center"/>
    </xf>
    <xf numFmtId="0" fontId="13" fillId="0" borderId="59" xfId="0" applyFont="1" applyBorder="1" applyAlignment="1">
      <alignment horizontal="center" vertical="center"/>
    </xf>
    <xf numFmtId="0" fontId="13" fillId="0" borderId="56" xfId="0" applyFont="1" applyBorder="1" applyAlignment="1">
      <alignment vertical="center" wrapText="1"/>
    </xf>
    <xf numFmtId="179" fontId="15" fillId="0" borderId="56" xfId="0" applyNumberFormat="1" applyFont="1" applyBorder="1" applyAlignment="1">
      <alignment vertical="center" shrinkToFit="1"/>
    </xf>
    <xf numFmtId="179" fontId="15" fillId="0" borderId="9" xfId="0" applyNumberFormat="1" applyFont="1" applyBorder="1" applyAlignment="1">
      <alignment vertical="center" shrinkToFit="1"/>
    </xf>
    <xf numFmtId="178" fontId="18" fillId="0" borderId="0" xfId="1" applyNumberFormat="1" applyFont="1" applyAlignment="1" applyProtection="1">
      <alignment vertical="center"/>
      <protection locked="0"/>
    </xf>
    <xf numFmtId="0" fontId="13" fillId="0" borderId="85" xfId="0" applyFont="1" applyBorder="1" applyAlignment="1">
      <alignment horizontal="center" vertical="center"/>
    </xf>
    <xf numFmtId="0" fontId="13" fillId="0" borderId="86" xfId="0" applyFont="1" applyBorder="1" applyAlignment="1">
      <alignment vertical="center" wrapText="1"/>
    </xf>
    <xf numFmtId="179" fontId="15" fillId="0" borderId="87" xfId="0" applyNumberFormat="1" applyFont="1" applyBorder="1" applyAlignment="1">
      <alignment vertical="center" shrinkToFit="1"/>
    </xf>
    <xf numFmtId="179" fontId="15" fillId="0" borderId="78" xfId="0" applyNumberFormat="1" applyFont="1" applyBorder="1" applyAlignment="1">
      <alignment vertical="center" shrinkToFit="1"/>
    </xf>
    <xf numFmtId="179" fontId="15" fillId="0" borderId="86" xfId="0" applyNumberFormat="1" applyFont="1" applyBorder="1" applyAlignment="1">
      <alignment vertical="center" shrinkToFit="1"/>
    </xf>
    <xf numFmtId="0" fontId="13" fillId="0" borderId="57" xfId="0" applyFont="1" applyBorder="1">
      <alignment vertical="center"/>
    </xf>
    <xf numFmtId="179" fontId="15" fillId="0" borderId="54" xfId="0" applyNumberFormat="1" applyFont="1" applyBorder="1" applyAlignment="1">
      <alignment vertical="center" shrinkToFit="1"/>
    </xf>
    <xf numFmtId="179" fontId="15" fillId="0" borderId="82" xfId="0" applyNumberFormat="1" applyFont="1" applyBorder="1" applyAlignment="1">
      <alignment vertical="center" shrinkToFit="1"/>
    </xf>
    <xf numFmtId="0" fontId="13" fillId="0" borderId="0" xfId="1" applyFont="1" applyAlignment="1" applyProtection="1">
      <alignment horizontal="distributed" vertical="center"/>
      <protection locked="0"/>
    </xf>
    <xf numFmtId="49" fontId="13" fillId="0" borderId="0" xfId="1" applyNumberFormat="1" applyFont="1" applyAlignment="1">
      <alignment vertical="center"/>
    </xf>
    <xf numFmtId="178" fontId="13" fillId="0" borderId="0" xfId="1" applyNumberFormat="1" applyFont="1" applyAlignment="1">
      <alignment horizontal="distributed" vertical="center"/>
    </xf>
    <xf numFmtId="0" fontId="13" fillId="4" borderId="59" xfId="0" applyFont="1" applyFill="1" applyBorder="1" applyAlignment="1">
      <alignment horizontal="center" vertical="center"/>
    </xf>
    <xf numFmtId="0" fontId="13" fillId="4" borderId="56" xfId="0" applyFont="1" applyFill="1" applyBorder="1" applyAlignment="1">
      <alignment vertical="center" wrapText="1"/>
    </xf>
    <xf numFmtId="0" fontId="13" fillId="2" borderId="59" xfId="0" applyFont="1" applyFill="1" applyBorder="1" applyAlignment="1">
      <alignment horizontal="center" vertical="center"/>
    </xf>
    <xf numFmtId="0" fontId="13" fillId="2" borderId="56" xfId="0" applyFont="1" applyFill="1" applyBorder="1" applyAlignment="1">
      <alignment vertical="center" wrapText="1"/>
    </xf>
    <xf numFmtId="0" fontId="13" fillId="5" borderId="59" xfId="0" applyFont="1" applyFill="1" applyBorder="1" applyAlignment="1">
      <alignment horizontal="center" vertical="center"/>
    </xf>
    <xf numFmtId="0" fontId="13" fillId="5" borderId="56" xfId="0" applyFont="1" applyFill="1" applyBorder="1" applyAlignment="1">
      <alignment vertical="center" wrapText="1"/>
    </xf>
    <xf numFmtId="0" fontId="22" fillId="0" borderId="0" xfId="0" applyFont="1" applyAlignment="1">
      <alignment vertical="center" shrinkToFit="1"/>
    </xf>
    <xf numFmtId="0" fontId="23" fillId="0" borderId="0" xfId="0" applyFont="1">
      <alignment vertical="center"/>
    </xf>
    <xf numFmtId="0" fontId="32" fillId="0" borderId="0" xfId="0" applyFont="1" applyAlignment="1">
      <alignment horizontal="center" vertical="center"/>
    </xf>
    <xf numFmtId="0" fontId="33" fillId="0" borderId="0" xfId="0" applyFont="1" applyAlignment="1" applyProtection="1">
      <alignment horizontal="center" vertical="center"/>
      <protection locked="0"/>
    </xf>
    <xf numFmtId="0" fontId="34" fillId="0" borderId="0" xfId="0" applyFont="1" applyAlignment="1" applyProtection="1">
      <alignment horizontal="left" vertical="center"/>
      <protection locked="0"/>
    </xf>
    <xf numFmtId="0" fontId="33" fillId="0" borderId="0" xfId="0" applyFont="1" applyProtection="1">
      <alignment vertical="center"/>
      <protection locked="0"/>
    </xf>
    <xf numFmtId="0" fontId="34" fillId="0" borderId="0" xfId="0" quotePrefix="1" applyFont="1" applyProtection="1">
      <alignment vertical="center"/>
      <protection locked="0"/>
    </xf>
    <xf numFmtId="0" fontId="33" fillId="0" borderId="0" xfId="0" applyFont="1">
      <alignment vertical="center"/>
    </xf>
    <xf numFmtId="0" fontId="33" fillId="0" borderId="0" xfId="0" applyFont="1" applyAlignment="1" applyProtection="1">
      <alignment horizontal="left" vertical="center"/>
      <protection locked="0"/>
    </xf>
    <xf numFmtId="0" fontId="34" fillId="0" borderId="0" xfId="0" applyFont="1" applyAlignment="1">
      <alignment horizontal="left" vertical="center"/>
    </xf>
    <xf numFmtId="0" fontId="35" fillId="0" borderId="0" xfId="0" applyFont="1">
      <alignment vertical="center"/>
    </xf>
    <xf numFmtId="0" fontId="33" fillId="0" borderId="55" xfId="0" applyFont="1" applyBorder="1" applyAlignment="1" applyProtection="1">
      <alignment vertical="center" wrapText="1"/>
      <protection locked="0"/>
    </xf>
    <xf numFmtId="0" fontId="33" fillId="10" borderId="80" xfId="0" applyFont="1" applyFill="1" applyBorder="1" applyAlignment="1" applyProtection="1">
      <alignment vertical="center" wrapText="1"/>
      <protection locked="0"/>
    </xf>
    <xf numFmtId="0" fontId="33" fillId="0" borderId="53" xfId="0" applyFont="1" applyBorder="1" applyAlignment="1" applyProtection="1">
      <alignment horizontal="center" vertical="center" wrapText="1"/>
      <protection locked="0"/>
    </xf>
    <xf numFmtId="0" fontId="33" fillId="4" borderId="80" xfId="0" applyFont="1" applyFill="1" applyBorder="1" applyAlignment="1" applyProtection="1">
      <alignment horizontal="center" vertical="center" wrapText="1"/>
      <protection locked="0"/>
    </xf>
    <xf numFmtId="0" fontId="33" fillId="0" borderId="81" xfId="0" applyFont="1" applyBorder="1" applyAlignment="1" applyProtection="1">
      <alignment horizontal="center" vertical="center" wrapText="1"/>
      <protection locked="0"/>
    </xf>
    <xf numFmtId="0" fontId="33" fillId="0" borderId="124" xfId="0" applyFont="1" applyBorder="1">
      <alignment vertical="center"/>
    </xf>
    <xf numFmtId="0" fontId="33" fillId="4" borderId="80" xfId="0" applyFont="1" applyFill="1" applyBorder="1">
      <alignment vertical="center"/>
    </xf>
    <xf numFmtId="0" fontId="33" fillId="10" borderId="80" xfId="0" applyFont="1" applyFill="1" applyBorder="1">
      <alignment vertical="center"/>
    </xf>
    <xf numFmtId="0" fontId="33" fillId="0" borderId="131" xfId="0" applyFont="1" applyBorder="1" applyAlignment="1">
      <alignment horizontal="center" vertical="center"/>
    </xf>
    <xf numFmtId="0" fontId="33" fillId="0" borderId="11" xfId="0" applyFont="1" applyBorder="1" applyAlignment="1">
      <alignment horizontal="center" vertical="center"/>
    </xf>
    <xf numFmtId="0" fontId="33" fillId="0" borderId="135" xfId="0" applyFont="1" applyBorder="1" applyAlignment="1">
      <alignment horizontal="center" vertical="center"/>
    </xf>
    <xf numFmtId="0" fontId="33" fillId="0" borderId="136" xfId="0" applyFont="1" applyBorder="1" applyAlignment="1">
      <alignment horizontal="center" vertical="center"/>
    </xf>
    <xf numFmtId="0" fontId="33" fillId="0" borderId="99" xfId="0" applyFont="1" applyBorder="1" applyAlignment="1">
      <alignment horizontal="center" vertical="center"/>
    </xf>
    <xf numFmtId="0" fontId="33" fillId="0" borderId="97" xfId="0" applyFont="1" applyBorder="1" applyAlignment="1">
      <alignment horizontal="center" vertical="center"/>
    </xf>
    <xf numFmtId="0" fontId="33" fillId="0" borderId="135" xfId="0" applyFont="1" applyBorder="1" applyAlignment="1">
      <alignment horizontal="center" vertical="center" shrinkToFit="1"/>
    </xf>
    <xf numFmtId="0" fontId="33" fillId="0" borderId="99" xfId="0" applyFont="1" applyBorder="1" applyAlignment="1">
      <alignment horizontal="center" vertical="center" shrinkToFit="1"/>
    </xf>
    <xf numFmtId="0" fontId="33" fillId="0" borderId="100" xfId="0" applyFont="1" applyBorder="1" applyAlignment="1">
      <alignment horizontal="center" vertical="center" wrapText="1"/>
    </xf>
    <xf numFmtId="0" fontId="33" fillId="0" borderId="99" xfId="0" applyFont="1" applyBorder="1" applyAlignment="1">
      <alignment horizontal="center" vertical="center" wrapText="1"/>
    </xf>
    <xf numFmtId="0" fontId="33" fillId="0" borderId="100" xfId="0" applyFont="1" applyBorder="1" applyAlignment="1">
      <alignment horizontal="center" vertical="center"/>
    </xf>
    <xf numFmtId="0" fontId="33" fillId="0" borderId="138" xfId="0" applyFont="1" applyBorder="1" applyAlignment="1">
      <alignment horizontal="center" vertical="center"/>
    </xf>
    <xf numFmtId="0" fontId="33" fillId="10" borderId="139" xfId="0" applyFont="1" applyFill="1" applyBorder="1" applyAlignment="1">
      <alignment horizontal="center" vertical="center"/>
    </xf>
    <xf numFmtId="0" fontId="34" fillId="0" borderId="138" xfId="0" applyFont="1" applyBorder="1" applyAlignment="1">
      <alignment horizontal="center" vertical="center"/>
    </xf>
    <xf numFmtId="0" fontId="33" fillId="4" borderId="139" xfId="0" applyFont="1" applyFill="1" applyBorder="1" applyAlignment="1">
      <alignment horizontal="center" vertical="center"/>
    </xf>
    <xf numFmtId="0" fontId="34" fillId="0" borderId="100" xfId="0" applyFont="1" applyBorder="1" applyAlignment="1">
      <alignment horizontal="center" vertical="center"/>
    </xf>
    <xf numFmtId="0" fontId="33" fillId="0" borderId="97" xfId="0" applyFont="1" applyBorder="1">
      <alignment vertical="center"/>
    </xf>
    <xf numFmtId="0" fontId="33" fillId="4" borderId="139" xfId="0" applyFont="1" applyFill="1" applyBorder="1">
      <alignment vertical="center"/>
    </xf>
    <xf numFmtId="0" fontId="33" fillId="10" borderId="139" xfId="0" applyFont="1" applyFill="1" applyBorder="1">
      <alignment vertical="center"/>
    </xf>
    <xf numFmtId="0" fontId="33" fillId="0" borderId="140" xfId="0" applyFont="1" applyBorder="1">
      <alignment vertical="center"/>
    </xf>
    <xf numFmtId="0" fontId="33" fillId="0" borderId="138" xfId="0" applyFont="1" applyBorder="1">
      <alignment vertical="center"/>
    </xf>
    <xf numFmtId="0" fontId="33" fillId="0" borderId="137" xfId="0" applyFont="1" applyBorder="1">
      <alignment vertical="center"/>
    </xf>
    <xf numFmtId="0" fontId="37" fillId="0" borderId="0" xfId="0" applyFont="1" applyAlignment="1">
      <alignment horizontal="center" vertical="center"/>
    </xf>
    <xf numFmtId="3" fontId="37" fillId="0" borderId="134" xfId="0" applyNumberFormat="1" applyFont="1" applyBorder="1" applyAlignment="1">
      <alignment vertical="center" shrinkToFit="1"/>
    </xf>
    <xf numFmtId="3" fontId="37" fillId="0" borderId="65" xfId="0" applyNumberFormat="1" applyFont="1" applyBorder="1" applyAlignment="1">
      <alignment vertical="center" shrinkToFit="1"/>
    </xf>
    <xf numFmtId="3" fontId="37" fillId="0" borderId="141" xfId="0" applyNumberFormat="1" applyFont="1" applyBorder="1" applyAlignment="1">
      <alignment vertical="center" shrinkToFit="1"/>
    </xf>
    <xf numFmtId="3" fontId="37" fillId="0" borderId="123" xfId="0" applyNumberFormat="1" applyFont="1" applyBorder="1" applyAlignment="1">
      <alignment vertical="center" shrinkToFit="1"/>
    </xf>
    <xf numFmtId="181" fontId="37" fillId="0" borderId="134" xfId="0" applyNumberFormat="1" applyFont="1" applyBorder="1" applyAlignment="1" applyProtection="1">
      <alignment vertical="center" shrinkToFit="1"/>
      <protection locked="0"/>
    </xf>
    <xf numFmtId="181" fontId="37" fillId="0" borderId="70" xfId="0" applyNumberFormat="1" applyFont="1" applyBorder="1" applyAlignment="1" applyProtection="1">
      <alignment vertical="center" shrinkToFit="1"/>
      <protection locked="0"/>
    </xf>
    <xf numFmtId="3" fontId="37" fillId="0" borderId="142" xfId="0" applyNumberFormat="1" applyFont="1" applyBorder="1" applyAlignment="1">
      <alignment vertical="center" shrinkToFit="1"/>
    </xf>
    <xf numFmtId="3" fontId="37" fillId="0" borderId="143" xfId="0" applyNumberFormat="1" applyFont="1" applyBorder="1" applyAlignment="1">
      <alignment vertical="center" shrinkToFit="1"/>
    </xf>
    <xf numFmtId="3" fontId="37" fillId="0" borderId="41" xfId="0" applyNumberFormat="1" applyFont="1" applyBorder="1" applyAlignment="1">
      <alignment vertical="center" shrinkToFit="1"/>
    </xf>
    <xf numFmtId="3" fontId="37" fillId="0" borderId="35" xfId="0" applyNumberFormat="1" applyFont="1" applyBorder="1" applyAlignment="1">
      <alignment vertical="center" shrinkToFit="1"/>
    </xf>
    <xf numFmtId="3" fontId="37" fillId="0" borderId="70" xfId="0" applyNumberFormat="1" applyFont="1" applyBorder="1" applyAlignment="1">
      <alignment vertical="center" shrinkToFit="1"/>
    </xf>
    <xf numFmtId="3" fontId="37" fillId="0" borderId="144" xfId="0" applyNumberFormat="1" applyFont="1" applyBorder="1" applyAlignment="1">
      <alignment vertical="center" shrinkToFit="1"/>
    </xf>
    <xf numFmtId="3" fontId="39" fillId="0" borderId="123" xfId="0" applyNumberFormat="1" applyFont="1" applyBorder="1" applyAlignment="1">
      <alignment vertical="center" shrinkToFit="1"/>
    </xf>
    <xf numFmtId="3" fontId="39" fillId="0" borderId="141" xfId="0" applyNumberFormat="1" applyFont="1" applyBorder="1" applyAlignment="1">
      <alignment vertical="center" shrinkToFit="1"/>
    </xf>
    <xf numFmtId="179" fontId="39" fillId="0" borderId="0" xfId="0" applyNumberFormat="1" applyFont="1">
      <alignment vertical="center"/>
    </xf>
    <xf numFmtId="179" fontId="37" fillId="0" borderId="79" xfId="0" applyNumberFormat="1" applyFont="1" applyBorder="1">
      <alignment vertical="center"/>
    </xf>
    <xf numFmtId="179" fontId="37" fillId="0" borderId="59" xfId="0" applyNumberFormat="1" applyFont="1" applyBorder="1">
      <alignment vertical="center"/>
    </xf>
    <xf numFmtId="179" fontId="37" fillId="0" borderId="0" xfId="0" applyNumberFormat="1" applyFont="1">
      <alignment vertical="center"/>
    </xf>
    <xf numFmtId="179" fontId="37" fillId="0" borderId="56" xfId="0" applyNumberFormat="1" applyFont="1" applyBorder="1">
      <alignment vertical="center"/>
    </xf>
    <xf numFmtId="0" fontId="37" fillId="0" borderId="0" xfId="0" applyFont="1">
      <alignment vertical="center"/>
    </xf>
    <xf numFmtId="3" fontId="37" fillId="0" borderId="145" xfId="0" applyNumberFormat="1" applyFont="1" applyBorder="1" applyAlignment="1">
      <alignment vertical="center" shrinkToFit="1"/>
    </xf>
    <xf numFmtId="3" fontId="37" fillId="0" borderId="47" xfId="0" applyNumberFormat="1" applyFont="1" applyBorder="1" applyAlignment="1">
      <alignment vertical="center" shrinkToFit="1"/>
    </xf>
    <xf numFmtId="3" fontId="37" fillId="0" borderId="146" xfId="0" applyNumberFormat="1" applyFont="1" applyBorder="1" applyAlignment="1">
      <alignment vertical="center" shrinkToFit="1"/>
    </xf>
    <xf numFmtId="3" fontId="37" fillId="0" borderId="74" xfId="0" applyNumberFormat="1" applyFont="1" applyBorder="1" applyAlignment="1">
      <alignment vertical="center" shrinkToFit="1"/>
    </xf>
    <xf numFmtId="181" fontId="37" fillId="0" borderId="145" xfId="0" applyNumberFormat="1" applyFont="1" applyBorder="1" applyAlignment="1" applyProtection="1">
      <alignment vertical="center" shrinkToFit="1"/>
      <protection locked="0"/>
    </xf>
    <xf numFmtId="181" fontId="37" fillId="0" borderId="45" xfId="0" applyNumberFormat="1" applyFont="1" applyBorder="1" applyAlignment="1" applyProtection="1">
      <alignment vertical="center" shrinkToFit="1"/>
      <protection locked="0"/>
    </xf>
    <xf numFmtId="3" fontId="37" fillId="0" borderId="147" xfId="0" applyNumberFormat="1" applyFont="1" applyBorder="1" applyAlignment="1">
      <alignment vertical="center" shrinkToFit="1"/>
    </xf>
    <xf numFmtId="3" fontId="37" fillId="0" borderId="27" xfId="0" applyNumberFormat="1" applyFont="1" applyBorder="1" applyAlignment="1">
      <alignment vertical="center" shrinkToFit="1"/>
    </xf>
    <xf numFmtId="3" fontId="37" fillId="0" borderId="45" xfId="0" applyNumberFormat="1" applyFont="1" applyBorder="1" applyAlignment="1">
      <alignment vertical="center" shrinkToFit="1"/>
    </xf>
    <xf numFmtId="3" fontId="37" fillId="0" borderId="116" xfId="0" applyNumberFormat="1" applyFont="1" applyBorder="1" applyAlignment="1">
      <alignment vertical="center" shrinkToFit="1"/>
    </xf>
    <xf numFmtId="3" fontId="39" fillId="0" borderId="74" xfId="0" applyNumberFormat="1" applyFont="1" applyBorder="1" applyAlignment="1">
      <alignment vertical="center" shrinkToFit="1"/>
    </xf>
    <xf numFmtId="3" fontId="37" fillId="0" borderId="148" xfId="0" applyNumberFormat="1" applyFont="1" applyBorder="1" applyAlignment="1">
      <alignment vertical="center" shrinkToFit="1"/>
    </xf>
    <xf numFmtId="3" fontId="37" fillId="0" borderId="150" xfId="0" applyNumberFormat="1" applyFont="1" applyBorder="1" applyAlignment="1">
      <alignment vertical="center" shrinkToFit="1"/>
    </xf>
    <xf numFmtId="3" fontId="37" fillId="0" borderId="13" xfId="0" applyNumberFormat="1" applyFont="1" applyBorder="1" applyAlignment="1">
      <alignment vertical="center" shrinkToFit="1"/>
    </xf>
    <xf numFmtId="3" fontId="37" fillId="0" borderId="148" xfId="0" applyNumberFormat="1" applyFont="1" applyBorder="1" applyAlignment="1">
      <alignment horizontal="center" vertical="center" shrinkToFit="1"/>
    </xf>
    <xf numFmtId="3" fontId="37" fillId="0" borderId="151" xfId="0" applyNumberFormat="1" applyFont="1" applyBorder="1" applyAlignment="1">
      <alignment horizontal="center" vertical="center" shrinkToFit="1"/>
    </xf>
    <xf numFmtId="3" fontId="37" fillId="0" borderId="148" xfId="0" applyNumberFormat="1" applyFont="1" applyBorder="1" applyAlignment="1" applyProtection="1">
      <alignment vertical="center" shrinkToFit="1"/>
      <protection locked="0"/>
    </xf>
    <xf numFmtId="3" fontId="37" fillId="0" borderId="43" xfId="0" applyNumberFormat="1" applyFont="1" applyBorder="1" applyAlignment="1">
      <alignment vertical="center" shrinkToFit="1"/>
    </xf>
    <xf numFmtId="3" fontId="37" fillId="0" borderId="152" xfId="0" applyNumberFormat="1" applyFont="1" applyBorder="1" applyAlignment="1">
      <alignment vertical="center" shrinkToFit="1"/>
    </xf>
    <xf numFmtId="3" fontId="37" fillId="0" borderId="151" xfId="0" applyNumberFormat="1" applyFont="1" applyBorder="1" applyAlignment="1">
      <alignment vertical="center" shrinkToFit="1"/>
    </xf>
    <xf numFmtId="179" fontId="37" fillId="0" borderId="148" xfId="0" applyNumberFormat="1" applyFont="1" applyBorder="1" applyAlignment="1">
      <alignment vertical="center" shrinkToFit="1"/>
    </xf>
    <xf numFmtId="179" fontId="37" fillId="0" borderId="149" xfId="0" applyNumberFormat="1" applyFont="1" applyBorder="1" applyAlignment="1">
      <alignment vertical="center" shrinkToFit="1"/>
    </xf>
    <xf numFmtId="0" fontId="37" fillId="0" borderId="0" xfId="0" applyFont="1" applyProtection="1">
      <alignment vertical="center"/>
      <protection locked="0"/>
    </xf>
    <xf numFmtId="182" fontId="37" fillId="0" borderId="78" xfId="0" applyNumberFormat="1" applyFont="1" applyBorder="1">
      <alignment vertical="center"/>
    </xf>
    <xf numFmtId="3" fontId="40" fillId="8" borderId="0" xfId="0" applyNumberFormat="1" applyFont="1" applyFill="1">
      <alignment vertical="center"/>
    </xf>
    <xf numFmtId="0" fontId="37" fillId="0" borderId="60" xfId="0" applyFont="1" applyBorder="1" applyAlignment="1">
      <alignment horizontal="center" vertical="center"/>
    </xf>
    <xf numFmtId="0" fontId="37" fillId="0" borderId="0" xfId="0" applyFont="1" applyAlignment="1"/>
    <xf numFmtId="0" fontId="37" fillId="0" borderId="0" xfId="0" applyFont="1" applyAlignment="1" applyProtection="1">
      <alignment horizontal="center" vertical="center"/>
      <protection locked="0"/>
    </xf>
    <xf numFmtId="0" fontId="37" fillId="0" borderId="0" xfId="0" applyFont="1" applyAlignment="1">
      <alignment shrinkToFit="1"/>
    </xf>
    <xf numFmtId="0" fontId="37" fillId="0" borderId="56" xfId="0" applyFont="1" applyBorder="1" applyAlignment="1" applyProtection="1">
      <alignment horizontal="center" vertical="center" wrapText="1"/>
      <protection locked="0"/>
    </xf>
    <xf numFmtId="0" fontId="37" fillId="0" borderId="127" xfId="0" applyFont="1" applyBorder="1" applyAlignment="1">
      <alignment horizontal="center"/>
    </xf>
    <xf numFmtId="0" fontId="37" fillId="0" borderId="53" xfId="0" applyFont="1" applyBorder="1" applyAlignment="1">
      <alignment horizontal="center"/>
    </xf>
    <xf numFmtId="0" fontId="37" fillId="0" borderId="128" xfId="0" applyFont="1" applyBorder="1" applyAlignment="1"/>
    <xf numFmtId="0" fontId="37" fillId="0" borderId="55" xfId="0" applyFont="1" applyBorder="1" applyAlignment="1"/>
    <xf numFmtId="0" fontId="37" fillId="0" borderId="58" xfId="0" applyFont="1" applyBorder="1" applyAlignment="1">
      <alignment horizontal="center"/>
    </xf>
    <xf numFmtId="0" fontId="37" fillId="0" borderId="128" xfId="0" applyFont="1" applyBorder="1" applyAlignment="1">
      <alignment horizontal="center"/>
    </xf>
    <xf numFmtId="0" fontId="37" fillId="0" borderId="81" xfId="0" applyFont="1" applyBorder="1" applyAlignment="1">
      <alignment horizontal="center"/>
    </xf>
    <xf numFmtId="0" fontId="37" fillId="0" borderId="55" xfId="0" applyFont="1" applyBorder="1" applyAlignment="1">
      <alignment horizontal="center"/>
    </xf>
    <xf numFmtId="0" fontId="37" fillId="0" borderId="0" xfId="0" applyFont="1" applyAlignment="1" applyProtection="1">
      <alignment horizontal="center" vertical="center" wrapText="1"/>
      <protection locked="0"/>
    </xf>
    <xf numFmtId="0" fontId="37" fillId="0" borderId="131" xfId="0" applyFont="1" applyBorder="1" applyAlignment="1">
      <alignment horizontal="center" vertical="center" wrapText="1"/>
    </xf>
    <xf numFmtId="0" fontId="37" fillId="0" borderId="0" xfId="0" applyFont="1" applyAlignment="1">
      <alignment horizontal="center" vertical="center" wrapText="1"/>
    </xf>
    <xf numFmtId="0" fontId="39" fillId="0" borderId="9" xfId="0" applyFont="1" applyBorder="1" applyAlignment="1">
      <alignment horizontal="center" vertical="center" wrapText="1"/>
    </xf>
    <xf numFmtId="0" fontId="37" fillId="0" borderId="56" xfId="0" applyFont="1" applyBorder="1" applyAlignment="1">
      <alignment horizontal="center" vertical="center" wrapText="1"/>
    </xf>
    <xf numFmtId="0" fontId="37" fillId="0" borderId="59" xfId="0" applyFont="1" applyBorder="1" applyAlignment="1">
      <alignment horizontal="center" vertical="center" wrapText="1"/>
    </xf>
    <xf numFmtId="38" fontId="37" fillId="0" borderId="9" xfId="2" applyFont="1" applyFill="1" applyBorder="1" applyAlignment="1">
      <alignment horizontal="center" vertical="center"/>
    </xf>
    <xf numFmtId="38" fontId="37" fillId="0" borderId="11" xfId="2" applyFont="1" applyFill="1" applyBorder="1" applyAlignment="1">
      <alignment horizontal="center" vertical="center"/>
    </xf>
    <xf numFmtId="0" fontId="37" fillId="0" borderId="9" xfId="0" applyFont="1" applyBorder="1" applyAlignment="1">
      <alignment horizontal="center" vertical="center" wrapText="1"/>
    </xf>
    <xf numFmtId="0" fontId="37" fillId="0" borderId="130" xfId="0" applyFont="1" applyBorder="1" applyAlignment="1">
      <alignment horizontal="center" vertical="center" wrapText="1"/>
    </xf>
    <xf numFmtId="0" fontId="37" fillId="0" borderId="0" xfId="0" applyFont="1" applyAlignment="1">
      <alignment vertical="center" wrapText="1"/>
    </xf>
    <xf numFmtId="0" fontId="37" fillId="0" borderId="114" xfId="0" applyFont="1" applyBorder="1" applyAlignment="1">
      <alignment horizontal="center" vertical="center"/>
    </xf>
    <xf numFmtId="0" fontId="37" fillId="0" borderId="113" xfId="0" applyFont="1" applyBorder="1" applyAlignment="1">
      <alignment horizontal="center"/>
    </xf>
    <xf numFmtId="0" fontId="37" fillId="0" borderId="54" xfId="0" applyFont="1" applyBorder="1" applyAlignment="1">
      <alignment horizontal="center"/>
    </xf>
    <xf numFmtId="0" fontId="37" fillId="0" borderId="84" xfId="0" applyFont="1" applyBorder="1" applyAlignment="1">
      <alignment horizontal="center"/>
    </xf>
    <xf numFmtId="0" fontId="37" fillId="0" borderId="57" xfId="0" applyFont="1" applyBorder="1" applyAlignment="1">
      <alignment horizontal="center"/>
    </xf>
    <xf numFmtId="0" fontId="37" fillId="0" borderId="0" xfId="0" applyFont="1" applyAlignment="1">
      <alignment horizontal="center"/>
    </xf>
    <xf numFmtId="0" fontId="37" fillId="0" borderId="60" xfId="0" applyFont="1" applyBorder="1" applyAlignment="1">
      <alignment horizontal="center"/>
    </xf>
    <xf numFmtId="0" fontId="37" fillId="0" borderId="83" xfId="0" applyFont="1" applyBorder="1" applyAlignment="1">
      <alignment horizontal="center"/>
    </xf>
    <xf numFmtId="0" fontId="37" fillId="0" borderId="114" xfId="0" applyFont="1" applyBorder="1" applyAlignment="1">
      <alignment horizontal="center"/>
    </xf>
    <xf numFmtId="0" fontId="37" fillId="0" borderId="78" xfId="0" applyFont="1" applyBorder="1" applyAlignment="1">
      <alignment vertical="center" shrinkToFit="1"/>
    </xf>
    <xf numFmtId="181" fontId="37" fillId="0" borderId="40" xfId="0" applyNumberFormat="1" applyFont="1" applyBorder="1" applyAlignment="1">
      <alignment vertical="center" shrinkToFit="1"/>
    </xf>
    <xf numFmtId="181" fontId="37" fillId="0" borderId="48" xfId="0" applyNumberFormat="1" applyFont="1" applyBorder="1" applyAlignment="1">
      <alignment vertical="center" shrinkToFit="1"/>
    </xf>
    <xf numFmtId="183" fontId="37" fillId="0" borderId="56" xfId="0" applyNumberFormat="1" applyFont="1" applyBorder="1" applyAlignment="1">
      <alignment vertical="center" shrinkToFit="1"/>
    </xf>
    <xf numFmtId="177" fontId="37" fillId="0" borderId="160" xfId="0" applyNumberFormat="1" applyFont="1" applyBorder="1" applyAlignment="1">
      <alignment vertical="center" shrinkToFit="1"/>
    </xf>
    <xf numFmtId="181" fontId="37" fillId="0" borderId="161" xfId="0" applyNumberFormat="1" applyFont="1" applyBorder="1" applyAlignment="1" applyProtection="1">
      <alignment vertical="center" shrinkToFit="1"/>
      <protection locked="0"/>
    </xf>
    <xf numFmtId="0" fontId="37" fillId="0" borderId="0" xfId="0" applyFont="1" applyAlignment="1" applyProtection="1">
      <alignment vertical="center" shrinkToFit="1"/>
      <protection locked="0"/>
    </xf>
    <xf numFmtId="177" fontId="37" fillId="0" borderId="66" xfId="0" applyNumberFormat="1" applyFont="1" applyBorder="1" applyAlignment="1" applyProtection="1">
      <alignment vertical="center" shrinkToFit="1"/>
      <protection locked="0"/>
    </xf>
    <xf numFmtId="181" fontId="37" fillId="0" borderId="48" xfId="0" applyNumberFormat="1" applyFont="1" applyBorder="1" applyAlignment="1" applyProtection="1">
      <alignment vertical="center" shrinkToFit="1"/>
      <protection locked="0"/>
    </xf>
    <xf numFmtId="183" fontId="37" fillId="0" borderId="0" xfId="0" applyNumberFormat="1" applyFont="1" applyAlignment="1" applyProtection="1">
      <alignment vertical="center" shrinkToFit="1"/>
      <protection locked="0"/>
    </xf>
    <xf numFmtId="0" fontId="37" fillId="0" borderId="0" xfId="0" applyFont="1" applyAlignment="1">
      <alignment vertical="center" shrinkToFit="1"/>
    </xf>
    <xf numFmtId="181" fontId="37" fillId="0" borderId="49" xfId="0" applyNumberFormat="1" applyFont="1" applyBorder="1" applyAlignment="1">
      <alignment vertical="center" shrinkToFit="1"/>
    </xf>
    <xf numFmtId="181" fontId="37" fillId="0" borderId="50" xfId="0" applyNumberFormat="1" applyFont="1" applyBorder="1" applyAlignment="1">
      <alignment vertical="center" shrinkToFit="1"/>
    </xf>
    <xf numFmtId="181" fontId="37" fillId="0" borderId="90" xfId="0" applyNumberFormat="1" applyFont="1" applyBorder="1" applyAlignment="1" applyProtection="1">
      <alignment vertical="center" shrinkToFit="1"/>
      <protection locked="0"/>
    </xf>
    <xf numFmtId="177" fontId="37" fillId="0" borderId="26" xfId="0" applyNumberFormat="1" applyFont="1" applyBorder="1" applyAlignment="1" applyProtection="1">
      <alignment vertical="center" shrinkToFit="1"/>
      <protection locked="0"/>
    </xf>
    <xf numFmtId="181" fontId="37" fillId="0" borderId="50" xfId="0" applyNumberFormat="1" applyFont="1" applyBorder="1" applyAlignment="1" applyProtection="1">
      <alignment vertical="center" shrinkToFit="1"/>
      <protection locked="0"/>
    </xf>
    <xf numFmtId="177" fontId="37" fillId="0" borderId="76" xfId="0" applyNumberFormat="1" applyFont="1" applyBorder="1" applyAlignment="1">
      <alignment vertical="center" shrinkToFit="1"/>
    </xf>
    <xf numFmtId="181" fontId="37" fillId="0" borderId="52" xfId="0" applyNumberFormat="1" applyFont="1" applyBorder="1" applyAlignment="1" applyProtection="1">
      <alignment vertical="center" shrinkToFit="1"/>
      <protection locked="0"/>
    </xf>
    <xf numFmtId="177" fontId="37" fillId="0" borderId="76" xfId="0" applyNumberFormat="1" applyFont="1" applyBorder="1" applyAlignment="1" applyProtection="1">
      <alignment vertical="center" shrinkToFit="1"/>
      <protection locked="0"/>
    </xf>
    <xf numFmtId="38" fontId="37" fillId="0" borderId="40" xfId="2" applyFont="1" applyFill="1" applyBorder="1" applyAlignment="1">
      <alignment vertical="center" shrinkToFit="1"/>
    </xf>
    <xf numFmtId="38" fontId="37" fillId="0" borderId="66" xfId="2" applyFont="1" applyFill="1" applyBorder="1" applyAlignment="1">
      <alignment vertical="center" shrinkToFit="1"/>
    </xf>
    <xf numFmtId="180" fontId="37" fillId="0" borderId="66" xfId="0" applyNumberFormat="1" applyFont="1" applyBorder="1" applyAlignment="1">
      <alignment vertical="center" shrinkToFit="1"/>
    </xf>
    <xf numFmtId="180" fontId="37" fillId="0" borderId="48" xfId="0" applyNumberFormat="1" applyFont="1" applyBorder="1" applyAlignment="1">
      <alignment vertical="center" shrinkToFit="1"/>
    </xf>
    <xf numFmtId="184" fontId="37" fillId="0" borderId="0" xfId="0" applyNumberFormat="1" applyFont="1" applyAlignment="1">
      <alignment vertical="center" shrinkToFit="1"/>
    </xf>
    <xf numFmtId="177" fontId="37" fillId="0" borderId="156" xfId="0" applyNumberFormat="1" applyFont="1" applyBorder="1" applyAlignment="1">
      <alignment vertical="center" shrinkToFit="1"/>
    </xf>
    <xf numFmtId="177" fontId="37" fillId="0" borderId="157" xfId="0" applyNumberFormat="1" applyFont="1" applyBorder="1" applyAlignment="1">
      <alignment vertical="center" shrinkToFit="1"/>
    </xf>
    <xf numFmtId="181" fontId="37" fillId="0" borderId="157" xfId="2" applyNumberFormat="1" applyFont="1" applyFill="1" applyBorder="1" applyAlignment="1">
      <alignment vertical="center" shrinkToFit="1"/>
    </xf>
    <xf numFmtId="181" fontId="37" fillId="0" borderId="158" xfId="2" applyNumberFormat="1" applyFont="1" applyFill="1" applyBorder="1" applyAlignment="1">
      <alignment vertical="center" shrinkToFit="1"/>
    </xf>
    <xf numFmtId="177" fontId="37" fillId="0" borderId="159" xfId="0" applyNumberFormat="1" applyFont="1" applyBorder="1" applyAlignment="1">
      <alignment vertical="center" shrinkToFit="1"/>
    </xf>
    <xf numFmtId="0" fontId="37" fillId="0" borderId="0" xfId="0" applyFont="1" applyAlignment="1" applyProtection="1">
      <alignment vertical="center"/>
      <protection locked="0"/>
    </xf>
    <xf numFmtId="0" fontId="37" fillId="0" borderId="0" xfId="0" applyFont="1" applyAlignment="1">
      <alignment vertical="center"/>
    </xf>
    <xf numFmtId="38" fontId="37" fillId="0" borderId="49" xfId="2" applyFont="1" applyFill="1" applyBorder="1" applyAlignment="1">
      <alignment vertical="center" shrinkToFit="1"/>
    </xf>
    <xf numFmtId="38" fontId="37" fillId="0" borderId="26" xfId="2" applyFont="1" applyFill="1" applyBorder="1" applyAlignment="1">
      <alignment vertical="center" shrinkToFit="1"/>
    </xf>
    <xf numFmtId="180" fontId="37" fillId="0" borderId="26" xfId="0" applyNumberFormat="1" applyFont="1" applyBorder="1" applyAlignment="1">
      <alignment vertical="center" shrinkToFit="1"/>
    </xf>
    <xf numFmtId="180" fontId="37" fillId="0" borderId="50" xfId="0" applyNumberFormat="1" applyFont="1" applyBorder="1" applyAlignment="1">
      <alignment vertical="center" shrinkToFit="1"/>
    </xf>
    <xf numFmtId="177" fontId="37" fillId="0" borderId="163" xfId="0" applyNumberFormat="1" applyFont="1" applyBorder="1" applyAlignment="1">
      <alignment vertical="center" shrinkToFit="1"/>
    </xf>
    <xf numFmtId="177" fontId="37" fillId="0" borderId="164" xfId="0" applyNumberFormat="1" applyFont="1" applyBorder="1" applyAlignment="1">
      <alignment vertical="center" shrinkToFit="1"/>
    </xf>
    <xf numFmtId="181" fontId="37" fillId="0" borderId="164" xfId="2" applyNumberFormat="1" applyFont="1" applyFill="1" applyBorder="1" applyAlignment="1">
      <alignment vertical="center" shrinkToFit="1"/>
    </xf>
    <xf numFmtId="181" fontId="37" fillId="0" borderId="165" xfId="2" applyNumberFormat="1" applyFont="1" applyFill="1" applyBorder="1" applyAlignment="1">
      <alignment vertical="center" shrinkToFit="1"/>
    </xf>
    <xf numFmtId="177" fontId="37" fillId="0" borderId="166" xfId="0" applyNumberFormat="1" applyFont="1" applyBorder="1" applyAlignment="1">
      <alignment vertical="center" shrinkToFit="1"/>
    </xf>
    <xf numFmtId="38" fontId="37" fillId="0" borderId="51" xfId="2" applyFont="1" applyFill="1" applyBorder="1" applyAlignment="1">
      <alignment vertical="center" shrinkToFit="1"/>
    </xf>
    <xf numFmtId="38" fontId="37" fillId="0" borderId="76" xfId="2" applyFont="1" applyFill="1" applyBorder="1" applyAlignment="1">
      <alignment vertical="center" shrinkToFit="1"/>
    </xf>
    <xf numFmtId="180" fontId="37" fillId="0" borderId="76" xfId="0" applyNumberFormat="1" applyFont="1" applyBorder="1" applyAlignment="1">
      <alignment vertical="center" shrinkToFit="1"/>
    </xf>
    <xf numFmtId="180" fontId="37" fillId="0" borderId="52" xfId="0" applyNumberFormat="1" applyFont="1" applyBorder="1" applyAlignment="1">
      <alignment vertical="center" shrinkToFit="1"/>
    </xf>
    <xf numFmtId="177" fontId="37" fillId="0" borderId="167" xfId="0" applyNumberFormat="1" applyFont="1" applyBorder="1" applyAlignment="1">
      <alignment vertical="center" shrinkToFit="1"/>
    </xf>
    <xf numFmtId="177" fontId="37" fillId="0" borderId="168" xfId="0" applyNumberFormat="1" applyFont="1" applyBorder="1" applyAlignment="1">
      <alignment vertical="center" shrinkToFit="1"/>
    </xf>
    <xf numFmtId="181" fontId="37" fillId="0" borderId="168" xfId="2" applyNumberFormat="1" applyFont="1" applyFill="1" applyBorder="1" applyAlignment="1">
      <alignment vertical="center" shrinkToFit="1"/>
    </xf>
    <xf numFmtId="181" fontId="37" fillId="0" borderId="169" xfId="2" applyNumberFormat="1" applyFont="1" applyFill="1" applyBorder="1" applyAlignment="1">
      <alignment vertical="center" shrinkToFit="1"/>
    </xf>
    <xf numFmtId="181" fontId="37" fillId="0" borderId="170" xfId="0" applyNumberFormat="1" applyFont="1" applyBorder="1" applyAlignment="1" applyProtection="1">
      <alignment vertical="center" shrinkToFit="1"/>
      <protection locked="0"/>
    </xf>
    <xf numFmtId="181" fontId="37" fillId="0" borderId="146" xfId="0" applyNumberFormat="1" applyFont="1" applyBorder="1" applyAlignment="1" applyProtection="1">
      <alignment vertical="center" shrinkToFit="1"/>
      <protection locked="0"/>
    </xf>
    <xf numFmtId="181" fontId="37" fillId="0" borderId="137" xfId="0" applyNumberFormat="1" applyFont="1" applyBorder="1" applyAlignment="1" applyProtection="1">
      <alignment vertical="center" shrinkToFit="1"/>
      <protection locked="0"/>
    </xf>
    <xf numFmtId="177" fontId="37" fillId="0" borderId="115" xfId="0" applyNumberFormat="1" applyFont="1" applyBorder="1" applyAlignment="1" applyProtection="1">
      <alignment vertical="center" shrinkToFit="1"/>
      <protection locked="0"/>
    </xf>
    <xf numFmtId="177" fontId="37" fillId="0" borderId="116" xfId="0" applyNumberFormat="1" applyFont="1" applyBorder="1" applyAlignment="1" applyProtection="1">
      <alignment vertical="center" shrinkToFit="1"/>
      <protection locked="0"/>
    </xf>
    <xf numFmtId="177" fontId="37" fillId="0" borderId="139" xfId="0" applyNumberFormat="1" applyFont="1" applyBorder="1" applyAlignment="1" applyProtection="1">
      <alignment vertical="center" shrinkToFit="1"/>
      <protection locked="0"/>
    </xf>
    <xf numFmtId="177" fontId="37" fillId="0" borderId="82" xfId="0" applyNumberFormat="1" applyFont="1" applyBorder="1" applyAlignment="1" applyProtection="1">
      <alignment vertical="center" shrinkToFit="1"/>
      <protection locked="0"/>
    </xf>
    <xf numFmtId="181" fontId="37" fillId="8" borderId="145" xfId="0" applyNumberFormat="1" applyFont="1" applyFill="1" applyBorder="1" applyAlignment="1" applyProtection="1">
      <alignment vertical="center" shrinkToFit="1"/>
      <protection locked="0"/>
    </xf>
    <xf numFmtId="181" fontId="37" fillId="8" borderId="45" xfId="0" applyNumberFormat="1" applyFont="1" applyFill="1" applyBorder="1" applyAlignment="1" applyProtection="1">
      <alignment vertical="center" shrinkToFit="1"/>
      <protection locked="0"/>
    </xf>
    <xf numFmtId="3" fontId="37" fillId="8" borderId="145" xfId="0" applyNumberFormat="1" applyFont="1" applyFill="1" applyBorder="1" applyAlignment="1">
      <alignment vertical="center" shrinkToFit="1"/>
    </xf>
    <xf numFmtId="3" fontId="37" fillId="8" borderId="147" xfId="0" applyNumberFormat="1" applyFont="1" applyFill="1" applyBorder="1" applyAlignment="1">
      <alignment vertical="center" shrinkToFit="1"/>
    </xf>
    <xf numFmtId="179" fontId="37" fillId="3" borderId="58" xfId="0" applyNumberFormat="1" applyFont="1" applyFill="1" applyBorder="1" applyAlignment="1">
      <alignment horizontal="right" vertical="center"/>
    </xf>
    <xf numFmtId="179" fontId="37" fillId="3" borderId="55" xfId="0" applyNumberFormat="1" applyFont="1" applyFill="1" applyBorder="1" applyAlignment="1">
      <alignment horizontal="right" vertical="center"/>
    </xf>
    <xf numFmtId="179" fontId="37" fillId="3" borderId="53" xfId="0" applyNumberFormat="1" applyFont="1" applyFill="1" applyBorder="1" applyAlignment="1">
      <alignment horizontal="right" vertical="center"/>
    </xf>
    <xf numFmtId="179" fontId="37" fillId="3" borderId="59" xfId="0" applyNumberFormat="1" applyFont="1" applyFill="1" applyBorder="1" applyAlignment="1">
      <alignment horizontal="right" vertical="center"/>
    </xf>
    <xf numFmtId="179" fontId="37" fillId="3" borderId="56" xfId="0" applyNumberFormat="1" applyFont="1" applyFill="1" applyBorder="1" applyAlignment="1">
      <alignment horizontal="right" vertical="center"/>
    </xf>
    <xf numFmtId="179" fontId="37" fillId="3" borderId="0" xfId="0" applyNumberFormat="1" applyFont="1" applyFill="1" applyBorder="1" applyAlignment="1">
      <alignment horizontal="right" vertical="center"/>
    </xf>
    <xf numFmtId="179" fontId="37" fillId="3" borderId="60" xfId="0" applyNumberFormat="1" applyFont="1" applyFill="1" applyBorder="1" applyAlignment="1">
      <alignment horizontal="right" vertical="center"/>
    </xf>
    <xf numFmtId="179" fontId="37" fillId="3" borderId="57" xfId="0" applyNumberFormat="1" applyFont="1" applyFill="1" applyBorder="1" applyAlignment="1">
      <alignment horizontal="right" vertical="center"/>
    </xf>
    <xf numFmtId="179" fontId="37" fillId="3" borderId="54" xfId="0" applyNumberFormat="1" applyFont="1" applyFill="1" applyBorder="1" applyAlignment="1">
      <alignment horizontal="right" vertical="center"/>
    </xf>
    <xf numFmtId="179" fontId="15" fillId="2" borderId="0" xfId="0" applyNumberFormat="1" applyFont="1" applyFill="1" applyAlignment="1">
      <alignment vertical="center" shrinkToFit="1"/>
    </xf>
    <xf numFmtId="0" fontId="13" fillId="2" borderId="54" xfId="0" applyFont="1" applyFill="1" applyBorder="1" applyAlignment="1">
      <alignment vertical="center" wrapText="1"/>
    </xf>
    <xf numFmtId="0" fontId="13" fillId="0" borderId="60" xfId="0" applyFont="1" applyBorder="1" applyAlignment="1">
      <alignment vertical="center" wrapText="1"/>
    </xf>
    <xf numFmtId="179" fontId="15" fillId="2" borderId="59" xfId="0" applyNumberFormat="1" applyFont="1" applyFill="1" applyBorder="1" applyAlignment="1">
      <alignment vertical="center" shrinkToFit="1"/>
    </xf>
    <xf numFmtId="179" fontId="15" fillId="2" borderId="0" xfId="0" applyNumberFormat="1" applyFont="1" applyFill="1" applyBorder="1" applyAlignment="1">
      <alignment vertical="center" shrinkToFit="1"/>
    </xf>
    <xf numFmtId="179" fontId="15" fillId="2" borderId="56" xfId="0" applyNumberFormat="1" applyFont="1" applyFill="1" applyBorder="1" applyAlignment="1">
      <alignment vertical="center" shrinkToFit="1"/>
    </xf>
    <xf numFmtId="179" fontId="15" fillId="0" borderId="85" xfId="0" applyNumberFormat="1" applyFont="1" applyBorder="1" applyAlignment="1">
      <alignment vertical="center" shrinkToFit="1"/>
    </xf>
    <xf numFmtId="3" fontId="39" fillId="4" borderId="149" xfId="0" applyNumberFormat="1" applyFont="1" applyFill="1" applyBorder="1" applyAlignment="1">
      <alignment vertical="center" shrinkToFit="1"/>
    </xf>
    <xf numFmtId="179" fontId="37" fillId="0" borderId="87" xfId="0" applyNumberFormat="1" applyFont="1" applyBorder="1" applyAlignment="1">
      <alignment horizontal="center" vertical="center"/>
    </xf>
    <xf numFmtId="179" fontId="37" fillId="0" borderId="87" xfId="0" applyNumberFormat="1" applyFont="1" applyFill="1" applyBorder="1" applyAlignment="1">
      <alignment horizontal="center" vertical="center"/>
    </xf>
    <xf numFmtId="179" fontId="37" fillId="0" borderId="86" xfId="0" applyNumberFormat="1" applyFont="1" applyFill="1" applyBorder="1" applyAlignment="1">
      <alignment horizontal="center" vertical="center"/>
    </xf>
    <xf numFmtId="0" fontId="37" fillId="0" borderId="0" xfId="0" applyFont="1" applyFill="1" applyProtection="1">
      <alignment vertical="center"/>
      <protection locked="0"/>
    </xf>
    <xf numFmtId="187" fontId="37" fillId="0" borderId="82" xfId="0" applyNumberFormat="1" applyFont="1" applyBorder="1" applyAlignment="1" applyProtection="1">
      <alignment vertical="center" shrinkToFit="1"/>
      <protection locked="0"/>
    </xf>
    <xf numFmtId="181" fontId="37" fillId="0" borderId="55" xfId="0" applyNumberFormat="1" applyFont="1" applyBorder="1" applyAlignment="1" applyProtection="1">
      <alignment vertical="center" shrinkToFit="1"/>
      <protection locked="0"/>
    </xf>
    <xf numFmtId="181" fontId="37" fillId="0" borderId="56" xfId="0" applyNumberFormat="1" applyFont="1" applyBorder="1" applyAlignment="1" applyProtection="1">
      <alignment vertical="center" shrinkToFit="1"/>
      <protection locked="0"/>
    </xf>
    <xf numFmtId="181" fontId="37" fillId="0" borderId="57" xfId="0" applyNumberFormat="1" applyFont="1" applyBorder="1" applyAlignment="1" applyProtection="1">
      <alignment vertical="center" shrinkToFit="1"/>
      <protection locked="0"/>
    </xf>
    <xf numFmtId="178" fontId="37" fillId="0" borderId="0" xfId="0" applyNumberFormat="1" applyFont="1" applyBorder="1" applyAlignment="1">
      <alignment horizontal="center" vertical="center"/>
    </xf>
    <xf numFmtId="0" fontId="37" fillId="2" borderId="59" xfId="0" applyFont="1" applyFill="1" applyBorder="1" applyAlignment="1">
      <alignment horizontal="center" vertical="center"/>
    </xf>
    <xf numFmtId="0" fontId="37" fillId="2" borderId="56" xfId="0" applyFont="1" applyFill="1" applyBorder="1" applyAlignment="1">
      <alignment horizontal="center" vertical="center" wrapText="1"/>
    </xf>
    <xf numFmtId="178" fontId="37" fillId="0" borderId="2" xfId="0" applyNumberFormat="1" applyFont="1" applyBorder="1" applyAlignment="1">
      <alignment horizontal="right" vertical="center"/>
    </xf>
    <xf numFmtId="178" fontId="38" fillId="0" borderId="3" xfId="0" applyNumberFormat="1" applyFont="1" applyBorder="1" applyAlignment="1">
      <alignment horizontal="right" vertical="center"/>
    </xf>
    <xf numFmtId="0" fontId="43" fillId="0" borderId="0" xfId="0" applyFont="1">
      <alignment vertical="center"/>
    </xf>
    <xf numFmtId="0" fontId="44" fillId="0" borderId="0" xfId="0" applyFont="1">
      <alignment vertical="center"/>
    </xf>
    <xf numFmtId="0" fontId="44" fillId="0" borderId="0" xfId="0" applyFont="1" applyAlignment="1">
      <alignment horizontal="center" vertical="center"/>
    </xf>
    <xf numFmtId="49" fontId="45" fillId="0" borderId="0" xfId="0" applyNumberFormat="1" applyFont="1" applyAlignment="1">
      <alignment horizontal="center" vertical="center"/>
    </xf>
    <xf numFmtId="49" fontId="45" fillId="0" borderId="0" xfId="0" applyNumberFormat="1" applyFont="1" applyAlignment="1">
      <alignment horizontal="left" vertical="center"/>
    </xf>
    <xf numFmtId="0" fontId="45" fillId="0" borderId="0" xfId="0" applyFont="1">
      <alignment vertical="center"/>
    </xf>
    <xf numFmtId="49" fontId="45" fillId="0" borderId="0" xfId="0" applyNumberFormat="1" applyFont="1" applyAlignment="1">
      <alignment horizontal="right" vertical="center"/>
    </xf>
    <xf numFmtId="0" fontId="46" fillId="0" borderId="0" xfId="0" applyFont="1">
      <alignment vertical="center"/>
    </xf>
    <xf numFmtId="49" fontId="45" fillId="0" borderId="14" xfId="0" applyNumberFormat="1" applyFont="1" applyBorder="1" applyAlignment="1">
      <alignment horizontal="center" vertical="center"/>
    </xf>
    <xf numFmtId="49" fontId="45" fillId="0" borderId="14" xfId="0" applyNumberFormat="1" applyFont="1" applyBorder="1" applyAlignment="1">
      <alignment horizontal="left" vertical="center"/>
    </xf>
    <xf numFmtId="0" fontId="45" fillId="0" borderId="14" xfId="0" applyFont="1" applyBorder="1">
      <alignment vertical="center"/>
    </xf>
    <xf numFmtId="37" fontId="44" fillId="0" borderId="81" xfId="0" applyNumberFormat="1" applyFont="1" applyBorder="1" applyAlignment="1" applyProtection="1">
      <alignment horizontal="center" vertical="center" wrapText="1"/>
      <protection locked="0"/>
    </xf>
    <xf numFmtId="37" fontId="44" fillId="0" borderId="128" xfId="0" applyNumberFormat="1" applyFont="1" applyBorder="1" applyAlignment="1" applyProtection="1">
      <alignment horizontal="center" vertical="center" wrapText="1"/>
      <protection locked="0"/>
    </xf>
    <xf numFmtId="37" fontId="44" fillId="0" borderId="128" xfId="0" applyNumberFormat="1" applyFont="1" applyBorder="1" applyAlignment="1">
      <alignment horizontal="center" vertical="center" wrapText="1"/>
    </xf>
    <xf numFmtId="37" fontId="44" fillId="0" borderId="129" xfId="0" applyNumberFormat="1" applyFont="1" applyBorder="1" applyAlignment="1" applyProtection="1">
      <alignment horizontal="center" vertical="center" wrapText="1"/>
      <protection locked="0"/>
    </xf>
    <xf numFmtId="49" fontId="45" fillId="0" borderId="14" xfId="0" applyNumberFormat="1" applyFont="1" applyBorder="1" applyAlignment="1">
      <alignment horizontal="center" vertical="center" wrapText="1"/>
    </xf>
    <xf numFmtId="49" fontId="45" fillId="0" borderId="14" xfId="0" applyNumberFormat="1" applyFont="1" applyBorder="1" applyAlignment="1">
      <alignment horizontal="left" vertical="center" wrapText="1"/>
    </xf>
    <xf numFmtId="0" fontId="42" fillId="0" borderId="0" xfId="0" applyFont="1" applyAlignment="1">
      <alignment horizontal="center"/>
    </xf>
    <xf numFmtId="0" fontId="49" fillId="0" borderId="58" xfId="0" applyFont="1" applyBorder="1" applyAlignment="1">
      <alignment horizontal="center" vertical="center"/>
    </xf>
    <xf numFmtId="0" fontId="49" fillId="0" borderId="55" xfId="0" applyFont="1" applyBorder="1" applyAlignment="1">
      <alignment vertical="center" wrapText="1"/>
    </xf>
    <xf numFmtId="179" fontId="49" fillId="0" borderId="171" xfId="0" applyNumberFormat="1" applyFont="1" applyBorder="1" applyProtection="1">
      <alignment vertical="center"/>
      <protection locked="0"/>
    </xf>
    <xf numFmtId="179" fontId="49" fillId="0" borderId="66" xfId="0" applyNumberFormat="1" applyFont="1" applyBorder="1" applyProtection="1">
      <alignment vertical="center"/>
      <protection locked="0"/>
    </xf>
    <xf numFmtId="179" fontId="49" fillId="0" borderId="48" xfId="0" applyNumberFormat="1" applyFont="1" applyBorder="1" applyProtection="1">
      <alignment vertical="center"/>
      <protection locked="0"/>
    </xf>
    <xf numFmtId="49" fontId="45" fillId="0" borderId="2" xfId="0" applyNumberFormat="1" applyFont="1" applyBorder="1" applyAlignment="1">
      <alignment horizontal="center" vertical="center"/>
    </xf>
    <xf numFmtId="49" fontId="45" fillId="0" borderId="5" xfId="0" applyNumberFormat="1" applyFont="1" applyBorder="1" applyAlignment="1">
      <alignment horizontal="left" vertical="center" shrinkToFit="1"/>
    </xf>
    <xf numFmtId="0" fontId="49" fillId="0" borderId="59" xfId="0" applyFont="1" applyBorder="1" applyAlignment="1">
      <alignment horizontal="center" vertical="center"/>
    </xf>
    <xf numFmtId="0" fontId="49" fillId="0" borderId="56" xfId="0" applyFont="1" applyBorder="1" applyAlignment="1">
      <alignment vertical="center" wrapText="1"/>
    </xf>
    <xf numFmtId="179" fontId="49" fillId="0" borderId="61" xfId="0" applyNumberFormat="1" applyFont="1" applyBorder="1" applyProtection="1">
      <alignment vertical="center"/>
      <protection locked="0"/>
    </xf>
    <xf numFmtId="179" fontId="49" fillId="0" borderId="26" xfId="0" applyNumberFormat="1" applyFont="1" applyBorder="1" applyProtection="1">
      <alignment vertical="center"/>
      <protection locked="0"/>
    </xf>
    <xf numFmtId="179" fontId="49" fillId="0" borderId="50" xfId="0" applyNumberFormat="1" applyFont="1" applyBorder="1" applyProtection="1">
      <alignment vertical="center"/>
      <protection locked="0"/>
    </xf>
    <xf numFmtId="49" fontId="45" fillId="0" borderId="10" xfId="0" applyNumberFormat="1" applyFont="1" applyBorder="1" applyAlignment="1">
      <alignment horizontal="center" vertical="center"/>
    </xf>
    <xf numFmtId="49" fontId="45" fillId="0" borderId="11" xfId="0" applyNumberFormat="1" applyFont="1" applyBorder="1" applyAlignment="1">
      <alignment horizontal="left" vertical="center" shrinkToFit="1"/>
    </xf>
    <xf numFmtId="179" fontId="49" fillId="0" borderId="77" xfId="0" applyNumberFormat="1" applyFont="1" applyBorder="1" applyProtection="1">
      <alignment vertical="center"/>
      <protection locked="0"/>
    </xf>
    <xf numFmtId="179" fontId="49" fillId="0" borderId="39" xfId="0" applyNumberFormat="1" applyFont="1" applyBorder="1" applyProtection="1">
      <alignment vertical="center"/>
      <protection locked="0"/>
    </xf>
    <xf numFmtId="179" fontId="49" fillId="0" borderId="101" xfId="0" applyNumberFormat="1" applyFont="1" applyBorder="1" applyProtection="1">
      <alignment vertical="center"/>
      <protection locked="0"/>
    </xf>
    <xf numFmtId="49" fontId="44" fillId="0" borderId="85" xfId="0" applyNumberFormat="1" applyFont="1" applyBorder="1" applyAlignment="1">
      <alignment horizontal="left" vertical="center"/>
    </xf>
    <xf numFmtId="49" fontId="44" fillId="0" borderId="86" xfId="0" applyNumberFormat="1" applyFont="1" applyBorder="1" applyAlignment="1">
      <alignment horizontal="center" vertical="center"/>
    </xf>
    <xf numFmtId="37" fontId="44" fillId="0" borderId="87" xfId="0" applyNumberFormat="1" applyFont="1" applyBorder="1">
      <alignment vertical="center"/>
    </xf>
    <xf numFmtId="37" fontId="44" fillId="0" borderId="86" xfId="0" applyNumberFormat="1" applyFont="1" applyBorder="1">
      <alignment vertical="center"/>
    </xf>
    <xf numFmtId="179" fontId="44" fillId="8" borderId="0" xfId="0" applyNumberFormat="1" applyFont="1" applyFill="1" applyAlignment="1">
      <alignment vertical="center" shrinkToFit="1"/>
    </xf>
    <xf numFmtId="49" fontId="45" fillId="0" borderId="6" xfId="0" applyNumberFormat="1" applyFont="1" applyBorder="1" applyAlignment="1">
      <alignment horizontal="center" vertical="center"/>
    </xf>
    <xf numFmtId="49" fontId="45" fillId="0" borderId="8" xfId="0" applyNumberFormat="1" applyFont="1" applyBorder="1" applyAlignment="1">
      <alignment horizontal="left" vertical="center" shrinkToFit="1"/>
    </xf>
    <xf numFmtId="0" fontId="50" fillId="0" borderId="0" xfId="0" applyFont="1" applyAlignment="1">
      <alignment horizontal="center"/>
    </xf>
    <xf numFmtId="0" fontId="50" fillId="0" borderId="0" xfId="0" applyFont="1">
      <alignment vertical="center"/>
    </xf>
    <xf numFmtId="0" fontId="50" fillId="0" borderId="0" xfId="0" applyFont="1" applyAlignment="1">
      <alignment horizontal="center" vertical="center"/>
    </xf>
    <xf numFmtId="0" fontId="50" fillId="12" borderId="0" xfId="0" applyFont="1" applyFill="1" applyAlignment="1">
      <alignment horizontal="center" vertical="center"/>
    </xf>
    <xf numFmtId="179" fontId="44" fillId="0" borderId="0" xfId="0" applyNumberFormat="1" applyFont="1" applyFill="1" applyAlignment="1">
      <alignment vertical="center" shrinkToFit="1"/>
    </xf>
    <xf numFmtId="0" fontId="49" fillId="0" borderId="58" xfId="0" applyNumberFormat="1" applyFont="1" applyBorder="1" applyAlignment="1">
      <alignment horizontal="center" vertical="center"/>
    </xf>
    <xf numFmtId="0" fontId="49" fillId="0" borderId="59" xfId="0" applyNumberFormat="1" applyFont="1" applyBorder="1" applyAlignment="1">
      <alignment horizontal="center" vertical="center"/>
    </xf>
    <xf numFmtId="179" fontId="45" fillId="0" borderId="4" xfId="0" applyNumberFormat="1" applyFont="1" applyBorder="1">
      <alignment vertical="center"/>
    </xf>
    <xf numFmtId="179" fontId="45" fillId="0" borderId="9" xfId="0" applyNumberFormat="1" applyFont="1" applyBorder="1">
      <alignment vertical="center"/>
    </xf>
    <xf numFmtId="179" fontId="45" fillId="0" borderId="7" xfId="0" applyNumberFormat="1" applyFont="1" applyBorder="1">
      <alignment vertical="center"/>
    </xf>
    <xf numFmtId="37" fontId="44" fillId="4" borderId="128" xfId="0" applyNumberFormat="1" applyFont="1" applyFill="1" applyBorder="1" applyAlignment="1" applyProtection="1">
      <alignment horizontal="center" vertical="center" wrapText="1"/>
      <protection locked="0"/>
    </xf>
    <xf numFmtId="37" fontId="44" fillId="4" borderId="81" xfId="0" applyNumberFormat="1" applyFont="1" applyFill="1" applyBorder="1" applyAlignment="1" applyProtection="1">
      <alignment horizontal="center" vertical="center" wrapText="1"/>
      <protection locked="0"/>
    </xf>
    <xf numFmtId="0" fontId="45" fillId="0" borderId="0" xfId="0" applyFont="1" applyAlignment="1">
      <alignment horizontal="center" vertical="center"/>
    </xf>
    <xf numFmtId="179" fontId="45" fillId="0" borderId="0" xfId="0" applyNumberFormat="1" applyFont="1">
      <alignment vertical="center"/>
    </xf>
    <xf numFmtId="0" fontId="45" fillId="0" borderId="0" xfId="0" applyFont="1" applyAlignment="1">
      <alignment horizontal="left" vertical="center"/>
    </xf>
    <xf numFmtId="0" fontId="45" fillId="0" borderId="58" xfId="0" applyFont="1" applyBorder="1" applyAlignment="1">
      <alignment horizontal="center" vertical="center"/>
    </xf>
    <xf numFmtId="0" fontId="45" fillId="0" borderId="53" xfId="0" applyFont="1" applyBorder="1">
      <alignment vertical="center"/>
    </xf>
    <xf numFmtId="179" fontId="45" fillId="0" borderId="55" xfId="0" applyNumberFormat="1" applyFont="1" applyBorder="1">
      <alignment vertical="center"/>
    </xf>
    <xf numFmtId="0" fontId="45" fillId="4" borderId="0" xfId="0" applyFont="1" applyFill="1" applyAlignment="1">
      <alignment horizontal="center" vertical="center"/>
    </xf>
    <xf numFmtId="0" fontId="45" fillId="0" borderId="59" xfId="0" applyFont="1" applyBorder="1" applyAlignment="1">
      <alignment horizontal="center" vertical="center"/>
    </xf>
    <xf numFmtId="179" fontId="45" fillId="0" borderId="56" xfId="0" applyNumberFormat="1" applyFont="1" applyBorder="1">
      <alignment vertical="center"/>
    </xf>
    <xf numFmtId="0" fontId="45" fillId="12" borderId="0" xfId="0" applyFont="1" applyFill="1" applyAlignment="1">
      <alignment horizontal="center" vertical="center"/>
    </xf>
    <xf numFmtId="0" fontId="45" fillId="0" borderId="60" xfId="0" applyFont="1" applyBorder="1" applyAlignment="1">
      <alignment horizontal="center" vertical="center"/>
    </xf>
    <xf numFmtId="0" fontId="45" fillId="0" borderId="54" xfId="0" applyFont="1" applyBorder="1">
      <alignment vertical="center"/>
    </xf>
    <xf numFmtId="179" fontId="45" fillId="0" borderId="57" xfId="0" applyNumberFormat="1" applyFont="1" applyBorder="1">
      <alignment vertical="center"/>
    </xf>
    <xf numFmtId="0" fontId="50" fillId="4" borderId="0" xfId="0" applyFont="1" applyFill="1" applyAlignment="1">
      <alignment horizontal="center" vertical="center"/>
    </xf>
    <xf numFmtId="0" fontId="45" fillId="0" borderId="0" xfId="0" applyFont="1" applyBorder="1">
      <alignment vertical="center"/>
    </xf>
    <xf numFmtId="0" fontId="50" fillId="0" borderId="0" xfId="0" applyFont="1" applyAlignment="1">
      <alignment vertical="center"/>
    </xf>
    <xf numFmtId="0" fontId="45" fillId="2" borderId="58" xfId="0" applyNumberFormat="1" applyFont="1" applyFill="1" applyBorder="1" applyAlignment="1">
      <alignment horizontal="center" vertical="center"/>
    </xf>
    <xf numFmtId="0" fontId="45" fillId="2" borderId="53" xfId="0" applyFont="1" applyFill="1" applyBorder="1">
      <alignment vertical="center"/>
    </xf>
    <xf numFmtId="179" fontId="45" fillId="2" borderId="55" xfId="0" applyNumberFormat="1" applyFont="1" applyFill="1" applyBorder="1">
      <alignment vertical="center"/>
    </xf>
    <xf numFmtId="0" fontId="45" fillId="2" borderId="59" xfId="0" applyNumberFormat="1" applyFont="1" applyFill="1" applyBorder="1" applyAlignment="1">
      <alignment horizontal="center" vertical="center"/>
    </xf>
    <xf numFmtId="0" fontId="45" fillId="2" borderId="0" xfId="0" applyFont="1" applyFill="1" applyBorder="1">
      <alignment vertical="center"/>
    </xf>
    <xf numFmtId="179" fontId="45" fillId="2" borderId="56" xfId="0" applyNumberFormat="1" applyFont="1" applyFill="1" applyBorder="1">
      <alignment vertical="center"/>
    </xf>
    <xf numFmtId="0" fontId="45" fillId="2" borderId="60" xfId="0" applyNumberFormat="1" applyFont="1" applyFill="1" applyBorder="1" applyAlignment="1">
      <alignment horizontal="center" vertical="center"/>
    </xf>
    <xf numFmtId="0" fontId="45" fillId="2" borderId="54" xfId="0" applyFont="1" applyFill="1" applyBorder="1">
      <alignment vertical="center"/>
    </xf>
    <xf numFmtId="179" fontId="45" fillId="2" borderId="57" xfId="0" applyNumberFormat="1" applyFont="1" applyFill="1" applyBorder="1">
      <alignment vertical="center"/>
    </xf>
    <xf numFmtId="179" fontId="49" fillId="2" borderId="171" xfId="0" applyNumberFormat="1" applyFont="1" applyFill="1" applyBorder="1" applyProtection="1">
      <alignment vertical="center"/>
      <protection locked="0"/>
    </xf>
    <xf numFmtId="179" fontId="49" fillId="2" borderId="61" xfId="0" applyNumberFormat="1" applyFont="1" applyFill="1" applyBorder="1" applyProtection="1">
      <alignment vertical="center"/>
      <protection locked="0"/>
    </xf>
    <xf numFmtId="179" fontId="49" fillId="2" borderId="66" xfId="0" applyNumberFormat="1" applyFont="1" applyFill="1" applyBorder="1" applyProtection="1">
      <alignment vertical="center"/>
      <protection locked="0"/>
    </xf>
    <xf numFmtId="179" fontId="49" fillId="2" borderId="26" xfId="0" applyNumberFormat="1" applyFont="1" applyFill="1" applyBorder="1" applyProtection="1">
      <alignment vertical="center"/>
      <protection locked="0"/>
    </xf>
    <xf numFmtId="0" fontId="15" fillId="2" borderId="58" xfId="0" applyFont="1" applyFill="1" applyBorder="1" applyAlignment="1">
      <alignment horizontal="center" vertical="center"/>
    </xf>
    <xf numFmtId="0" fontId="15" fillId="2" borderId="55" xfId="0" applyFont="1" applyFill="1" applyBorder="1" applyAlignment="1">
      <alignment vertical="center" wrapText="1"/>
    </xf>
    <xf numFmtId="0" fontId="15" fillId="2" borderId="59" xfId="0" applyFont="1" applyFill="1" applyBorder="1" applyAlignment="1">
      <alignment horizontal="center" vertical="center"/>
    </xf>
    <xf numFmtId="0" fontId="15" fillId="2" borderId="56" xfId="0" applyFont="1" applyFill="1" applyBorder="1" applyAlignment="1">
      <alignment vertical="center" wrapText="1"/>
    </xf>
    <xf numFmtId="0" fontId="15" fillId="2" borderId="60" xfId="0" applyFont="1" applyFill="1" applyBorder="1" applyAlignment="1">
      <alignment horizontal="center" vertical="center"/>
    </xf>
    <xf numFmtId="0" fontId="15" fillId="2" borderId="57" xfId="0" applyFont="1" applyFill="1" applyBorder="1" applyAlignment="1">
      <alignment vertical="center" wrapText="1"/>
    </xf>
    <xf numFmtId="0" fontId="52" fillId="0" borderId="0" xfId="0" applyFont="1" applyAlignment="1">
      <alignment horizontal="center" vertical="center"/>
    </xf>
    <xf numFmtId="0" fontId="52" fillId="0" borderId="0" xfId="0" applyFont="1">
      <alignment vertical="center"/>
    </xf>
    <xf numFmtId="179" fontId="52" fillId="0" borderId="0" xfId="0" applyNumberFormat="1" applyFont="1">
      <alignment vertical="center"/>
    </xf>
    <xf numFmtId="0" fontId="52" fillId="2" borderId="85" xfId="0" applyFont="1" applyFill="1" applyBorder="1" applyAlignment="1">
      <alignment horizontal="center" vertical="center" wrapText="1"/>
    </xf>
    <xf numFmtId="0" fontId="52" fillId="2" borderId="87" xfId="0" applyFont="1" applyFill="1" applyBorder="1" applyAlignment="1">
      <alignment horizontal="center" vertical="center" wrapText="1"/>
    </xf>
    <xf numFmtId="0" fontId="52" fillId="2" borderId="87" xfId="0" applyFont="1" applyFill="1" applyBorder="1" applyAlignment="1">
      <alignment vertical="center" wrapText="1"/>
    </xf>
    <xf numFmtId="0" fontId="52" fillId="2" borderId="86" xfId="0" applyFont="1" applyFill="1" applyBorder="1" applyAlignment="1">
      <alignment horizontal="center" vertical="center" wrapText="1"/>
    </xf>
    <xf numFmtId="0" fontId="53" fillId="2" borderId="86" xfId="0" applyFont="1" applyFill="1" applyBorder="1" applyAlignment="1">
      <alignment horizontal="center" vertical="center" wrapText="1"/>
    </xf>
    <xf numFmtId="0" fontId="53" fillId="2" borderId="87" xfId="0" applyFont="1" applyFill="1" applyBorder="1" applyAlignment="1">
      <alignment horizontal="center" vertical="center" wrapText="1"/>
    </xf>
    <xf numFmtId="0" fontId="52" fillId="13" borderId="86" xfId="0" applyFont="1" applyFill="1" applyBorder="1" applyAlignment="1">
      <alignment horizontal="center" vertical="center" wrapText="1"/>
    </xf>
    <xf numFmtId="0" fontId="53" fillId="13" borderId="85" xfId="0" applyFont="1" applyFill="1" applyBorder="1" applyAlignment="1">
      <alignment horizontal="center" vertical="center" wrapText="1"/>
    </xf>
    <xf numFmtId="0" fontId="53" fillId="13" borderId="86" xfId="0" applyFont="1" applyFill="1" applyBorder="1" applyAlignment="1">
      <alignment horizontal="center" vertical="center" wrapText="1"/>
    </xf>
    <xf numFmtId="0" fontId="52" fillId="0" borderId="0" xfId="0" applyFont="1" applyAlignment="1">
      <alignment horizontal="center" vertical="center" shrinkToFit="1"/>
    </xf>
    <xf numFmtId="179" fontId="52" fillId="0" borderId="0" xfId="0" applyNumberFormat="1" applyFont="1" applyAlignment="1">
      <alignment vertical="center" shrinkToFit="1"/>
    </xf>
    <xf numFmtId="179" fontId="52" fillId="0" borderId="58" xfId="0" quotePrefix="1" applyNumberFormat="1" applyFont="1" applyBorder="1" applyAlignment="1">
      <alignment vertical="center" shrinkToFit="1"/>
    </xf>
    <xf numFmtId="179" fontId="52" fillId="0" borderId="53" xfId="0" quotePrefix="1" applyNumberFormat="1" applyFont="1" applyBorder="1" applyAlignment="1">
      <alignment vertical="center" shrinkToFit="1"/>
    </xf>
    <xf numFmtId="179" fontId="52" fillId="0" borderId="59" xfId="0" quotePrefix="1" applyNumberFormat="1" applyFont="1" applyBorder="1" applyAlignment="1">
      <alignment vertical="center" shrinkToFit="1"/>
    </xf>
    <xf numFmtId="179" fontId="52" fillId="0" borderId="0" xfId="0" quotePrefix="1" applyNumberFormat="1" applyFont="1" applyAlignment="1">
      <alignment vertical="center" shrinkToFit="1"/>
    </xf>
    <xf numFmtId="179" fontId="52" fillId="0" borderId="56" xfId="0" quotePrefix="1" applyNumberFormat="1" applyFont="1" applyBorder="1" applyAlignment="1">
      <alignment vertical="center" shrinkToFit="1"/>
    </xf>
    <xf numFmtId="179" fontId="52" fillId="0" borderId="60" xfId="0" quotePrefix="1" applyNumberFormat="1" applyFont="1" applyBorder="1" applyAlignment="1">
      <alignment vertical="center" shrinkToFit="1"/>
    </xf>
    <xf numFmtId="179" fontId="52" fillId="0" borderId="54" xfId="0" quotePrefix="1" applyNumberFormat="1" applyFont="1" applyBorder="1" applyAlignment="1">
      <alignment vertical="center" shrinkToFit="1"/>
    </xf>
    <xf numFmtId="179" fontId="52" fillId="0" borderId="57" xfId="0" quotePrefix="1" applyNumberFormat="1" applyFont="1" applyBorder="1" applyAlignment="1">
      <alignment vertical="center" shrinkToFit="1"/>
    </xf>
    <xf numFmtId="0" fontId="52" fillId="0" borderId="0" xfId="0" applyFont="1" applyAlignment="1">
      <alignment vertical="center" shrinkToFit="1"/>
    </xf>
    <xf numFmtId="0" fontId="52" fillId="0" borderId="79" xfId="0" applyFont="1" applyFill="1" applyBorder="1" applyAlignment="1">
      <alignment horizontal="center" vertical="center" shrinkToFit="1"/>
    </xf>
    <xf numFmtId="0" fontId="52" fillId="0" borderId="56" xfId="0" applyFont="1" applyFill="1" applyBorder="1" applyAlignment="1">
      <alignment vertical="center" shrinkToFit="1"/>
    </xf>
    <xf numFmtId="0" fontId="52" fillId="0" borderId="82" xfId="0" applyFont="1" applyFill="1" applyBorder="1" applyAlignment="1">
      <alignment horizontal="center" vertical="center" shrinkToFit="1"/>
    </xf>
    <xf numFmtId="0" fontId="52" fillId="0" borderId="57" xfId="0" applyFont="1" applyFill="1" applyBorder="1" applyAlignment="1">
      <alignment vertical="center" shrinkToFit="1"/>
    </xf>
    <xf numFmtId="179" fontId="52" fillId="0" borderId="59" xfId="0" quotePrefix="1" applyNumberFormat="1" applyFont="1" applyFill="1" applyBorder="1" applyAlignment="1">
      <alignment vertical="center" shrinkToFit="1"/>
    </xf>
    <xf numFmtId="0" fontId="53" fillId="0" borderId="79" xfId="0" applyFont="1" applyFill="1" applyBorder="1" applyAlignment="1">
      <alignment horizontal="center" vertical="center" shrinkToFit="1"/>
    </xf>
    <xf numFmtId="0" fontId="53" fillId="0" borderId="56" xfId="0" applyFont="1" applyFill="1" applyBorder="1" applyAlignment="1">
      <alignment vertical="center" shrinkToFit="1"/>
    </xf>
    <xf numFmtId="0" fontId="50" fillId="4" borderId="79" xfId="0" applyFont="1" applyFill="1" applyBorder="1" applyAlignment="1">
      <alignment horizontal="center" vertical="center" shrinkToFit="1"/>
    </xf>
    <xf numFmtId="179" fontId="45" fillId="0" borderId="40" xfId="0" applyNumberFormat="1" applyFont="1" applyBorder="1">
      <alignment vertical="center"/>
    </xf>
    <xf numFmtId="179" fontId="45" fillId="0" borderId="66" xfId="0" applyNumberFormat="1" applyFont="1" applyBorder="1">
      <alignment vertical="center"/>
    </xf>
    <xf numFmtId="179" fontId="45" fillId="0" borderId="48" xfId="0" applyNumberFormat="1" applyFont="1" applyBorder="1">
      <alignment vertical="center"/>
    </xf>
    <xf numFmtId="179" fontId="45" fillId="0" borderId="49" xfId="0" applyNumberFormat="1" applyFont="1" applyBorder="1">
      <alignment vertical="center"/>
    </xf>
    <xf numFmtId="179" fontId="45" fillId="0" borderId="26" xfId="0" applyNumberFormat="1" applyFont="1" applyBorder="1">
      <alignment vertical="center"/>
    </xf>
    <xf numFmtId="179" fontId="45" fillId="0" borderId="50" xfId="0" applyNumberFormat="1" applyFont="1" applyBorder="1">
      <alignment vertical="center"/>
    </xf>
    <xf numFmtId="179" fontId="45" fillId="0" borderId="51" xfId="0" applyNumberFormat="1" applyFont="1" applyBorder="1">
      <alignment vertical="center"/>
    </xf>
    <xf numFmtId="179" fontId="45" fillId="0" borderId="76" xfId="0" applyNumberFormat="1" applyFont="1" applyBorder="1">
      <alignment vertical="center"/>
    </xf>
    <xf numFmtId="179" fontId="45" fillId="0" borderId="52" xfId="0" applyNumberFormat="1" applyFont="1" applyBorder="1">
      <alignment vertical="center"/>
    </xf>
    <xf numFmtId="179" fontId="52" fillId="0" borderId="56" xfId="0" applyNumberFormat="1" applyFont="1" applyBorder="1" applyAlignment="1">
      <alignment vertical="center" shrinkToFit="1"/>
    </xf>
    <xf numFmtId="179" fontId="52" fillId="0" borderId="57" xfId="0" applyNumberFormat="1" applyFont="1" applyBorder="1" applyAlignment="1">
      <alignment vertical="center" shrinkToFit="1"/>
    </xf>
    <xf numFmtId="0" fontId="53" fillId="2" borderId="78" xfId="0" applyFont="1" applyFill="1" applyBorder="1" applyAlignment="1">
      <alignment horizontal="center" vertical="center" wrapText="1"/>
    </xf>
    <xf numFmtId="179" fontId="52" fillId="0" borderId="79" xfId="0" applyNumberFormat="1" applyFont="1" applyBorder="1" applyAlignment="1">
      <alignment vertical="center" shrinkToFit="1"/>
    </xf>
    <xf numFmtId="179" fontId="52" fillId="0" borderId="82" xfId="0" applyNumberFormat="1" applyFont="1" applyBorder="1" applyAlignment="1">
      <alignment vertical="center" shrinkToFit="1"/>
    </xf>
    <xf numFmtId="0" fontId="52" fillId="2" borderId="86" xfId="0" applyFont="1" applyFill="1" applyBorder="1" applyAlignment="1">
      <alignment vertical="center" wrapText="1"/>
    </xf>
    <xf numFmtId="179" fontId="52" fillId="0" borderId="0" xfId="0" applyNumberFormat="1" applyFont="1" applyAlignment="1">
      <alignment horizontal="center" vertical="center"/>
    </xf>
    <xf numFmtId="0" fontId="45" fillId="2" borderId="55" xfId="0" applyFont="1" applyFill="1" applyBorder="1">
      <alignment vertical="center"/>
    </xf>
    <xf numFmtId="0" fontId="45" fillId="2" borderId="56" xfId="0" applyFont="1" applyFill="1" applyBorder="1">
      <alignment vertical="center"/>
    </xf>
    <xf numFmtId="0" fontId="45" fillId="2" borderId="57" xfId="0" applyFont="1" applyFill="1" applyBorder="1">
      <alignment vertical="center"/>
    </xf>
    <xf numFmtId="180" fontId="52" fillId="6" borderId="58" xfId="0" applyNumberFormat="1" applyFont="1" applyFill="1" applyBorder="1">
      <alignment vertical="center"/>
    </xf>
    <xf numFmtId="180" fontId="52" fillId="6" borderId="55" xfId="0" applyNumberFormat="1" applyFont="1" applyFill="1" applyBorder="1">
      <alignment vertical="center"/>
    </xf>
    <xf numFmtId="180" fontId="52" fillId="6" borderId="59" xfId="0" applyNumberFormat="1" applyFont="1" applyFill="1" applyBorder="1">
      <alignment vertical="center"/>
    </xf>
    <xf numFmtId="180" fontId="52" fillId="6" borderId="56" xfId="0" applyNumberFormat="1" applyFont="1" applyFill="1" applyBorder="1">
      <alignment vertical="center"/>
    </xf>
    <xf numFmtId="180" fontId="52" fillId="6" borderId="60" xfId="0" applyNumberFormat="1" applyFont="1" applyFill="1" applyBorder="1">
      <alignment vertical="center"/>
    </xf>
    <xf numFmtId="180" fontId="52" fillId="6" borderId="57" xfId="0" applyNumberFormat="1" applyFont="1" applyFill="1" applyBorder="1">
      <alignment vertical="center"/>
    </xf>
    <xf numFmtId="179" fontId="52" fillId="2" borderId="0" xfId="0" applyNumberFormat="1" applyFont="1" applyFill="1" applyBorder="1" applyAlignment="1">
      <alignment vertical="center" shrinkToFit="1"/>
    </xf>
    <xf numFmtId="181" fontId="52" fillId="2" borderId="0" xfId="0" applyNumberFormat="1" applyFont="1" applyFill="1" applyBorder="1" applyAlignment="1">
      <alignment vertical="center" shrinkToFit="1"/>
    </xf>
    <xf numFmtId="179" fontId="52" fillId="2" borderId="56" xfId="0" applyNumberFormat="1" applyFont="1" applyFill="1" applyBorder="1" applyAlignment="1">
      <alignment vertical="center" shrinkToFit="1"/>
    </xf>
    <xf numFmtId="179" fontId="52" fillId="2" borderId="58" xfId="0" applyNumberFormat="1" applyFont="1" applyFill="1" applyBorder="1" applyAlignment="1">
      <alignment vertical="center" shrinkToFit="1"/>
    </xf>
    <xf numFmtId="179" fontId="52" fillId="2" borderId="55" xfId="0" applyNumberFormat="1" applyFont="1" applyFill="1" applyBorder="1" applyAlignment="1">
      <alignment vertical="center" shrinkToFit="1"/>
    </xf>
    <xf numFmtId="179" fontId="52" fillId="2" borderId="59" xfId="0" applyNumberFormat="1" applyFont="1" applyFill="1" applyBorder="1" applyAlignment="1">
      <alignment vertical="center" shrinkToFit="1"/>
    </xf>
    <xf numFmtId="179" fontId="52" fillId="2" borderId="54" xfId="0" applyNumberFormat="1" applyFont="1" applyFill="1" applyBorder="1" applyAlignment="1">
      <alignment vertical="center" shrinkToFit="1"/>
    </xf>
    <xf numFmtId="181" fontId="52" fillId="2" borderId="54" xfId="0" applyNumberFormat="1" applyFont="1" applyFill="1" applyBorder="1" applyAlignment="1">
      <alignment vertical="center" shrinkToFit="1"/>
    </xf>
    <xf numFmtId="179" fontId="52" fillId="2" borderId="57" xfId="0" applyNumberFormat="1" applyFont="1" applyFill="1" applyBorder="1" applyAlignment="1">
      <alignment vertical="center" shrinkToFit="1"/>
    </xf>
    <xf numFmtId="179" fontId="52" fillId="2" borderId="60" xfId="0" applyNumberFormat="1" applyFont="1" applyFill="1" applyBorder="1" applyAlignment="1">
      <alignment vertical="center" shrinkToFit="1"/>
    </xf>
    <xf numFmtId="0" fontId="52" fillId="2" borderId="59" xfId="0" applyNumberFormat="1" applyFont="1" applyFill="1" applyBorder="1" applyAlignment="1">
      <alignment horizontal="center" vertical="center" shrinkToFit="1"/>
    </xf>
    <xf numFmtId="0" fontId="52" fillId="2" borderId="0" xfId="0" applyNumberFormat="1" applyFont="1" applyFill="1" applyBorder="1" applyAlignment="1">
      <alignment horizontal="center" vertical="center" shrinkToFit="1"/>
    </xf>
    <xf numFmtId="0" fontId="52" fillId="2" borderId="60" xfId="0" applyNumberFormat="1" applyFont="1" applyFill="1" applyBorder="1" applyAlignment="1">
      <alignment horizontal="center" vertical="center" shrinkToFit="1"/>
    </xf>
    <xf numFmtId="0" fontId="52" fillId="2" borderId="54" xfId="0" applyNumberFormat="1" applyFont="1" applyFill="1" applyBorder="1" applyAlignment="1">
      <alignment horizontal="center" vertical="center" shrinkToFit="1"/>
    </xf>
    <xf numFmtId="181" fontId="52" fillId="2" borderId="0" xfId="0" applyNumberFormat="1" applyFont="1" applyFill="1" applyAlignment="1">
      <alignment vertical="center" shrinkToFit="1"/>
    </xf>
    <xf numFmtId="0" fontId="53" fillId="13" borderId="78" xfId="0" applyFont="1" applyFill="1" applyBorder="1" applyAlignment="1">
      <alignment horizontal="center" vertical="center" wrapText="1"/>
    </xf>
    <xf numFmtId="0" fontId="49" fillId="0" borderId="58" xfId="0" applyFont="1" applyBorder="1" applyAlignment="1">
      <alignment horizontal="center"/>
    </xf>
    <xf numFmtId="0" fontId="49" fillId="0" borderId="53" xfId="0" applyFont="1" applyBorder="1" applyAlignment="1"/>
    <xf numFmtId="0" fontId="49" fillId="0" borderId="59" xfId="0" applyFont="1" applyBorder="1" applyAlignment="1">
      <alignment horizontal="center"/>
    </xf>
    <xf numFmtId="0" fontId="49" fillId="0" borderId="0" xfId="0" applyFont="1" applyAlignment="1"/>
    <xf numFmtId="0" fontId="49" fillId="0" borderId="60" xfId="0" applyFont="1" applyBorder="1" applyAlignment="1">
      <alignment horizontal="center"/>
    </xf>
    <xf numFmtId="0" fontId="49" fillId="0" borderId="54" xfId="0" applyFont="1" applyBorder="1" applyAlignment="1"/>
    <xf numFmtId="179" fontId="37" fillId="0" borderId="8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0" xfId="0" applyFont="1" applyBorder="1" applyAlignment="1">
      <alignment horizontal="center" vertical="center" wrapText="1"/>
    </xf>
    <xf numFmtId="0" fontId="37" fillId="0" borderId="114" xfId="0" applyFont="1" applyBorder="1" applyAlignment="1">
      <alignment vertical="center" wrapText="1"/>
    </xf>
    <xf numFmtId="0" fontId="37" fillId="0" borderId="78" xfId="0" applyFont="1" applyBorder="1" applyAlignment="1">
      <alignment horizontal="center" vertical="center"/>
    </xf>
    <xf numFmtId="0" fontId="19" fillId="0" borderId="26" xfId="0" applyFont="1" applyBorder="1" applyAlignment="1">
      <alignment horizontal="center" vertical="center" shrinkToFit="1"/>
    </xf>
    <xf numFmtId="49" fontId="56" fillId="0" borderId="0" xfId="1" applyNumberFormat="1" applyFont="1" applyAlignment="1" applyProtection="1">
      <alignment vertical="center"/>
      <protection locked="0"/>
    </xf>
    <xf numFmtId="178" fontId="58" fillId="0" borderId="0" xfId="1" applyNumberFormat="1" applyFont="1" applyAlignment="1" applyProtection="1">
      <alignment vertical="center"/>
      <protection locked="0"/>
    </xf>
    <xf numFmtId="0" fontId="59" fillId="0" borderId="0" xfId="1" applyFont="1" applyAlignment="1">
      <alignment vertical="center"/>
    </xf>
    <xf numFmtId="0" fontId="13" fillId="0" borderId="56" xfId="0" applyFont="1" applyBorder="1" applyAlignment="1">
      <alignment vertical="center"/>
    </xf>
    <xf numFmtId="178" fontId="13" fillId="9" borderId="0" xfId="1" applyNumberFormat="1" applyFont="1" applyFill="1" applyAlignment="1">
      <alignment vertical="center" shrinkToFit="1"/>
    </xf>
    <xf numFmtId="179" fontId="15" fillId="0" borderId="162" xfId="0" applyNumberFormat="1" applyFont="1" applyBorder="1" applyAlignment="1">
      <alignment vertical="center" shrinkToFit="1"/>
    </xf>
    <xf numFmtId="0" fontId="13" fillId="0" borderId="128" xfId="0" applyFont="1" applyBorder="1" applyAlignment="1">
      <alignment horizontal="center" vertical="center"/>
    </xf>
    <xf numFmtId="179" fontId="15" fillId="0" borderId="0" xfId="0" applyNumberFormat="1" applyFont="1" applyBorder="1" applyAlignment="1">
      <alignment vertical="center" shrinkToFit="1"/>
    </xf>
    <xf numFmtId="0" fontId="58" fillId="0" borderId="57" xfId="0" applyFont="1" applyBorder="1" applyAlignment="1" applyProtection="1">
      <alignment vertical="top"/>
      <protection locked="0"/>
    </xf>
    <xf numFmtId="0" fontId="38" fillId="0" borderId="0" xfId="0" applyFont="1" applyFill="1" applyAlignment="1">
      <alignment horizontal="center" vertical="center"/>
    </xf>
    <xf numFmtId="0" fontId="38" fillId="0" borderId="0" xfId="0" applyFont="1" applyFill="1">
      <alignment vertical="center"/>
    </xf>
    <xf numFmtId="0" fontId="55" fillId="0" borderId="0"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0" xfId="0" applyFont="1" applyFill="1" applyBorder="1" applyAlignment="1">
      <alignment horizontal="center" vertical="center" wrapText="1"/>
    </xf>
    <xf numFmtId="0" fontId="38" fillId="0" borderId="0" xfId="0" quotePrefix="1" applyFont="1" applyFill="1" applyBorder="1" applyAlignment="1">
      <alignment horizontal="center" vertical="center"/>
    </xf>
    <xf numFmtId="0" fontId="38" fillId="0" borderId="0" xfId="0" quotePrefix="1" applyFont="1" applyBorder="1" applyAlignment="1">
      <alignment horizontal="center" vertical="center"/>
    </xf>
    <xf numFmtId="0" fontId="38" fillId="0" borderId="40" xfId="0" applyFont="1" applyFill="1" applyBorder="1" applyAlignment="1">
      <alignment horizontal="center" vertical="center"/>
    </xf>
    <xf numFmtId="0" fontId="38" fillId="0" borderId="66" xfId="0" applyFont="1" applyFill="1" applyBorder="1" applyAlignment="1">
      <alignment horizontal="center" vertical="center"/>
    </xf>
    <xf numFmtId="0" fontId="38" fillId="0" borderId="93" xfId="0" applyFont="1" applyFill="1" applyBorder="1" applyAlignment="1">
      <alignment horizontal="center" vertical="center"/>
    </xf>
    <xf numFmtId="0" fontId="38" fillId="0" borderId="94" xfId="0" quotePrefix="1" applyFont="1" applyFill="1" applyBorder="1" applyAlignment="1">
      <alignment horizontal="center" vertical="center"/>
    </xf>
    <xf numFmtId="0" fontId="38" fillId="0" borderId="40" xfId="0" quotePrefix="1" applyFont="1" applyBorder="1" applyAlignment="1">
      <alignment horizontal="center" vertical="center"/>
    </xf>
    <xf numFmtId="0" fontId="38" fillId="0" borderId="66" xfId="0" quotePrefix="1" applyFont="1" applyBorder="1" applyAlignment="1">
      <alignment horizontal="center" vertical="center"/>
    </xf>
    <xf numFmtId="0" fontId="38" fillId="0" borderId="67" xfId="0" quotePrefix="1" applyFont="1" applyBorder="1" applyAlignment="1">
      <alignment horizontal="center" vertical="center"/>
    </xf>
    <xf numFmtId="0" fontId="38" fillId="0" borderId="41" xfId="0" applyFont="1" applyFill="1" applyBorder="1" applyAlignment="1">
      <alignment horizontal="center" vertical="center"/>
    </xf>
    <xf numFmtId="0" fontId="38" fillId="0" borderId="95" xfId="0" quotePrefix="1" applyFont="1" applyFill="1" applyBorder="1" applyAlignment="1">
      <alignment horizontal="center" vertical="center"/>
    </xf>
    <xf numFmtId="0" fontId="38" fillId="0" borderId="41" xfId="0" quotePrefix="1" applyFont="1" applyFill="1" applyBorder="1" applyAlignment="1">
      <alignment horizontal="center" vertical="center"/>
    </xf>
    <xf numFmtId="0" fontId="38" fillId="0" borderId="51" xfId="0" applyFont="1" applyFill="1" applyBorder="1" applyAlignment="1">
      <alignment horizontal="center" vertical="center" wrapText="1"/>
    </xf>
    <xf numFmtId="0" fontId="38" fillId="0" borderId="76" xfId="0" applyFont="1" applyFill="1" applyBorder="1" applyAlignment="1">
      <alignment horizontal="center" vertical="center" wrapText="1"/>
    </xf>
    <xf numFmtId="0" fontId="38" fillId="0" borderId="96" xfId="0" applyFont="1" applyFill="1" applyBorder="1" applyAlignment="1">
      <alignment horizontal="center" vertical="center" wrapText="1"/>
    </xf>
    <xf numFmtId="0" fontId="38" fillId="0" borderId="97" xfId="0" applyFont="1" applyFill="1" applyBorder="1" applyAlignment="1">
      <alignment horizontal="center" vertical="center" wrapText="1"/>
    </xf>
    <xf numFmtId="0" fontId="38" fillId="0" borderId="98" xfId="0" applyFont="1" applyFill="1" applyBorder="1" applyAlignment="1">
      <alignment horizontal="center" vertical="center" wrapText="1"/>
    </xf>
    <xf numFmtId="0" fontId="38" fillId="0" borderId="99" xfId="0" applyFont="1" applyFill="1" applyBorder="1" applyAlignment="1">
      <alignment horizontal="center" vertical="center" wrapText="1"/>
    </xf>
    <xf numFmtId="0" fontId="38" fillId="0" borderId="100" xfId="0" applyFont="1" applyFill="1" applyBorder="1" applyAlignment="1">
      <alignment horizontal="center" vertical="center" shrinkToFit="1"/>
    </xf>
    <xf numFmtId="0" fontId="55" fillId="0" borderId="99" xfId="0" applyFont="1" applyFill="1" applyBorder="1" applyAlignment="1">
      <alignment horizontal="center" vertical="center" wrapText="1"/>
    </xf>
    <xf numFmtId="0" fontId="38" fillId="0" borderId="0" xfId="0" applyFont="1" applyFill="1" applyAlignment="1">
      <alignment horizontal="center" vertical="center" wrapText="1"/>
    </xf>
    <xf numFmtId="0" fontId="38" fillId="0" borderId="14" xfId="0" applyFont="1" applyFill="1" applyBorder="1" applyAlignment="1">
      <alignment horizontal="center" vertical="center"/>
    </xf>
    <xf numFmtId="0" fontId="38" fillId="0" borderId="48" xfId="0" applyFont="1" applyFill="1" applyBorder="1" applyAlignment="1">
      <alignment horizontal="center" vertical="center" wrapText="1"/>
    </xf>
    <xf numFmtId="179" fontId="15" fillId="5" borderId="58" xfId="0" applyNumberFormat="1" applyFont="1" applyFill="1" applyBorder="1" applyAlignment="1">
      <alignment vertical="center" shrinkToFit="1"/>
    </xf>
    <xf numFmtId="179" fontId="15" fillId="5" borderId="53" xfId="0" applyNumberFormat="1" applyFont="1" applyFill="1" applyBorder="1" applyAlignment="1">
      <alignment vertical="center" shrinkToFit="1"/>
    </xf>
    <xf numFmtId="179" fontId="15" fillId="0" borderId="80" xfId="0" applyNumberFormat="1" applyFont="1" applyFill="1" applyBorder="1" applyAlignment="1">
      <alignment vertical="center" shrinkToFit="1"/>
    </xf>
    <xf numFmtId="179" fontId="15" fillId="0" borderId="53" xfId="0" applyNumberFormat="1" applyFont="1" applyFill="1" applyBorder="1" applyAlignment="1">
      <alignment vertical="center" shrinkToFit="1"/>
    </xf>
    <xf numFmtId="179" fontId="15" fillId="0" borderId="55" xfId="0" applyNumberFormat="1" applyFont="1" applyFill="1" applyBorder="1" applyAlignment="1">
      <alignment vertical="center" shrinkToFit="1"/>
    </xf>
    <xf numFmtId="3" fontId="61" fillId="0" borderId="0" xfId="0" applyNumberFormat="1" applyFont="1" applyFill="1">
      <alignment vertical="center"/>
    </xf>
    <xf numFmtId="3" fontId="61" fillId="0" borderId="9" xfId="0" applyNumberFormat="1" applyFont="1" applyFill="1" applyBorder="1">
      <alignment vertical="center"/>
    </xf>
    <xf numFmtId="0" fontId="38" fillId="0" borderId="49" xfId="0" applyFont="1" applyFill="1" applyBorder="1" applyAlignment="1">
      <alignment horizontal="center" vertical="center"/>
    </xf>
    <xf numFmtId="0" fontId="38" fillId="0" borderId="50" xfId="0" applyFont="1" applyFill="1" applyBorder="1" applyAlignment="1">
      <alignment horizontal="center" vertical="center" wrapText="1"/>
    </xf>
    <xf numFmtId="179" fontId="15" fillId="5" borderId="59" xfId="0" applyNumberFormat="1" applyFont="1" applyFill="1" applyBorder="1" applyAlignment="1">
      <alignment vertical="center" shrinkToFit="1"/>
    </xf>
    <xf numFmtId="179" fontId="15" fillId="5" borderId="0" xfId="0" applyNumberFormat="1" applyFont="1" applyFill="1" applyBorder="1" applyAlignment="1">
      <alignment vertical="center" shrinkToFit="1"/>
    </xf>
    <xf numFmtId="179" fontId="15" fillId="0" borderId="79" xfId="0" applyNumberFormat="1" applyFont="1" applyFill="1" applyBorder="1" applyAlignment="1">
      <alignment vertical="center" shrinkToFit="1"/>
    </xf>
    <xf numFmtId="179" fontId="15" fillId="0" borderId="0" xfId="0" applyNumberFormat="1" applyFont="1" applyFill="1" applyBorder="1" applyAlignment="1">
      <alignment vertical="center" shrinkToFit="1"/>
    </xf>
    <xf numFmtId="179" fontId="15" fillId="0" borderId="56" xfId="0" applyNumberFormat="1" applyFont="1" applyFill="1" applyBorder="1" applyAlignment="1">
      <alignment vertical="center" shrinkToFit="1"/>
    </xf>
    <xf numFmtId="0" fontId="38" fillId="0" borderId="51" xfId="0" applyFont="1" applyFill="1" applyBorder="1" applyAlignment="1">
      <alignment horizontal="center" vertical="center"/>
    </xf>
    <xf numFmtId="0" fontId="38" fillId="0" borderId="52" xfId="0" applyFont="1" applyFill="1" applyBorder="1" applyAlignment="1">
      <alignment horizontal="center" vertical="center" wrapText="1"/>
    </xf>
    <xf numFmtId="179" fontId="15" fillId="5" borderId="60" xfId="0" applyNumberFormat="1" applyFont="1" applyFill="1" applyBorder="1" applyAlignment="1">
      <alignment vertical="center" shrinkToFit="1"/>
    </xf>
    <xf numFmtId="179" fontId="15" fillId="5" borderId="54" xfId="0" applyNumberFormat="1" applyFont="1" applyFill="1" applyBorder="1" applyAlignment="1">
      <alignment vertical="center" shrinkToFit="1"/>
    </xf>
    <xf numFmtId="179" fontId="15" fillId="0" borderId="82" xfId="0" applyNumberFormat="1" applyFont="1" applyFill="1" applyBorder="1" applyAlignment="1">
      <alignment vertical="center" shrinkToFit="1"/>
    </xf>
    <xf numFmtId="179" fontId="15" fillId="0" borderId="54" xfId="0" applyNumberFormat="1" applyFont="1" applyFill="1" applyBorder="1" applyAlignment="1">
      <alignment vertical="center" shrinkToFit="1"/>
    </xf>
    <xf numFmtId="179" fontId="15" fillId="0" borderId="57" xfId="0" applyNumberFormat="1" applyFont="1" applyFill="1" applyBorder="1" applyAlignment="1">
      <alignment vertical="center" shrinkToFit="1"/>
    </xf>
    <xf numFmtId="3" fontId="61" fillId="0" borderId="7" xfId="0" applyNumberFormat="1" applyFont="1" applyFill="1" applyBorder="1">
      <alignment vertical="center"/>
    </xf>
    <xf numFmtId="0" fontId="38" fillId="0" borderId="91" xfId="0" applyFont="1" applyFill="1" applyBorder="1" applyAlignment="1">
      <alignment horizontal="center" vertical="center"/>
    </xf>
    <xf numFmtId="0" fontId="38" fillId="0" borderId="92" xfId="0" applyFont="1" applyFill="1" applyBorder="1" applyAlignment="1">
      <alignment horizontal="center" vertical="center" wrapText="1"/>
    </xf>
    <xf numFmtId="179" fontId="15" fillId="0" borderId="85" xfId="0" applyNumberFormat="1" applyFont="1" applyFill="1" applyBorder="1" applyAlignment="1">
      <alignment vertical="center" shrinkToFit="1"/>
    </xf>
    <xf numFmtId="179" fontId="15" fillId="0" borderId="87" xfId="0" applyNumberFormat="1" applyFont="1" applyFill="1" applyBorder="1" applyAlignment="1">
      <alignment vertical="center" shrinkToFit="1"/>
    </xf>
    <xf numFmtId="179" fontId="15" fillId="0" borderId="78" xfId="0" applyNumberFormat="1" applyFont="1" applyFill="1" applyBorder="1" applyAlignment="1">
      <alignment vertical="center" shrinkToFit="1"/>
    </xf>
    <xf numFmtId="179" fontId="15" fillId="7" borderId="87" xfId="0" applyNumberFormat="1" applyFont="1" applyFill="1" applyBorder="1" applyAlignment="1">
      <alignment vertical="center" shrinkToFit="1"/>
    </xf>
    <xf numFmtId="179" fontId="15" fillId="7" borderId="86" xfId="0" applyNumberFormat="1" applyFont="1" applyFill="1" applyBorder="1" applyAlignment="1">
      <alignment vertical="center" shrinkToFit="1"/>
    </xf>
    <xf numFmtId="0" fontId="38" fillId="0" borderId="89" xfId="0" applyFont="1" applyFill="1" applyBorder="1" applyAlignment="1">
      <alignment horizontal="center" vertical="center"/>
    </xf>
    <xf numFmtId="0" fontId="38" fillId="0" borderId="90" xfId="0" applyFont="1" applyFill="1" applyBorder="1" applyAlignment="1">
      <alignment horizontal="center" vertical="center" wrapText="1"/>
    </xf>
    <xf numFmtId="3" fontId="61" fillId="0" borderId="0" xfId="0" applyNumberFormat="1" applyFont="1" applyFill="1" applyAlignment="1">
      <alignment vertical="center" shrinkToFit="1"/>
    </xf>
    <xf numFmtId="3" fontId="37" fillId="0" borderId="0" xfId="0" quotePrefix="1" applyNumberFormat="1" applyFont="1" applyFill="1" applyAlignment="1">
      <alignment vertical="center"/>
    </xf>
    <xf numFmtId="3" fontId="32" fillId="0" borderId="0" xfId="0" applyNumberFormat="1" applyFont="1" applyFill="1">
      <alignment vertical="center"/>
    </xf>
    <xf numFmtId="0" fontId="38" fillId="0" borderId="68" xfId="0" applyFont="1" applyFill="1" applyBorder="1" applyAlignment="1">
      <alignment horizontal="center" vertical="center"/>
    </xf>
    <xf numFmtId="0" fontId="38" fillId="0" borderId="101" xfId="0" applyFont="1" applyFill="1" applyBorder="1" applyAlignment="1">
      <alignment horizontal="center" vertical="center" wrapText="1"/>
    </xf>
    <xf numFmtId="179" fontId="15" fillId="7" borderId="78" xfId="0" applyNumberFormat="1" applyFont="1" applyFill="1" applyBorder="1" applyAlignment="1">
      <alignment vertical="center" shrinkToFit="1"/>
    </xf>
    <xf numFmtId="0" fontId="55" fillId="0" borderId="0" xfId="0" applyFont="1" applyFill="1" applyAlignment="1">
      <alignment horizontal="center" vertical="center"/>
    </xf>
    <xf numFmtId="0" fontId="38" fillId="0" borderId="69" xfId="0" applyFont="1" applyFill="1" applyBorder="1" applyAlignment="1">
      <alignment horizontal="center" vertical="center"/>
    </xf>
    <xf numFmtId="0" fontId="55" fillId="0" borderId="102" xfId="0" applyFont="1" applyFill="1" applyBorder="1" applyAlignment="1">
      <alignment horizontal="center" vertical="center"/>
    </xf>
    <xf numFmtId="179" fontId="15" fillId="0" borderId="60" xfId="0" applyNumberFormat="1" applyFont="1" applyFill="1" applyBorder="1" applyAlignment="1">
      <alignment vertical="center" shrinkToFit="1"/>
    </xf>
    <xf numFmtId="179" fontId="15" fillId="7" borderId="82" xfId="0" applyNumberFormat="1" applyFont="1" applyFill="1" applyBorder="1" applyAlignment="1">
      <alignment vertical="center" shrinkToFit="1"/>
    </xf>
    <xf numFmtId="179" fontId="32" fillId="0" borderId="0" xfId="0" applyNumberFormat="1" applyFont="1" applyFill="1" applyAlignment="1">
      <alignment vertical="center" shrinkToFit="1"/>
    </xf>
    <xf numFmtId="180" fontId="61" fillId="0" borderId="31" xfId="0" applyNumberFormat="1" applyFont="1" applyFill="1" applyBorder="1" applyAlignment="1">
      <alignment vertical="center" shrinkToFit="1"/>
    </xf>
    <xf numFmtId="180" fontId="61" fillId="0" borderId="16" xfId="0" applyNumberFormat="1" applyFont="1" applyFill="1" applyBorder="1" applyAlignment="1">
      <alignment vertical="center" shrinkToFit="1"/>
    </xf>
    <xf numFmtId="180" fontId="61" fillId="2" borderId="16" xfId="0" applyNumberFormat="1" applyFont="1" applyFill="1" applyBorder="1" applyAlignment="1">
      <alignment vertical="center" shrinkToFit="1"/>
    </xf>
    <xf numFmtId="180" fontId="61" fillId="0" borderId="33" xfId="0" applyNumberFormat="1" applyFont="1" applyFill="1" applyBorder="1" applyAlignment="1">
      <alignment vertical="center" shrinkToFit="1"/>
    </xf>
    <xf numFmtId="180" fontId="61" fillId="0" borderId="0" xfId="0" applyNumberFormat="1" applyFont="1" applyFill="1" applyAlignment="1">
      <alignment vertical="center" shrinkToFit="1"/>
    </xf>
    <xf numFmtId="180" fontId="38" fillId="0" borderId="0" xfId="0" applyNumberFormat="1" applyFont="1" applyFill="1">
      <alignment vertical="center"/>
    </xf>
    <xf numFmtId="0" fontId="38" fillId="0" borderId="12" xfId="0" applyFont="1" applyFill="1" applyBorder="1" applyAlignment="1">
      <alignment horizontal="center" vertical="center"/>
    </xf>
    <xf numFmtId="0" fontId="39" fillId="0" borderId="15" xfId="0" applyFont="1" applyFill="1" applyBorder="1" applyAlignment="1">
      <alignment horizontal="right" vertical="center"/>
    </xf>
    <xf numFmtId="180" fontId="61" fillId="0" borderId="28" xfId="0" applyNumberFormat="1" applyFont="1" applyFill="1" applyBorder="1">
      <alignment vertical="center"/>
    </xf>
    <xf numFmtId="180" fontId="61" fillId="0" borderId="30" xfId="0" applyNumberFormat="1" applyFont="1" applyFill="1" applyBorder="1">
      <alignment vertical="center"/>
    </xf>
    <xf numFmtId="180" fontId="61" fillId="0" borderId="29" xfId="0" applyNumberFormat="1" applyFont="1" applyFill="1" applyBorder="1">
      <alignment vertical="center"/>
    </xf>
    <xf numFmtId="180" fontId="61" fillId="0" borderId="15" xfId="0" applyNumberFormat="1" applyFont="1" applyFill="1" applyBorder="1">
      <alignment vertical="center"/>
    </xf>
    <xf numFmtId="180" fontId="61" fillId="2" borderId="172" xfId="0" applyNumberFormat="1" applyFont="1" applyFill="1" applyBorder="1" applyAlignment="1">
      <alignment vertical="center" shrinkToFit="1"/>
    </xf>
    <xf numFmtId="180" fontId="61" fillId="0" borderId="71" xfId="0" applyNumberFormat="1" applyFont="1" applyFill="1" applyBorder="1" applyAlignment="1">
      <alignment vertical="center" shrinkToFit="1"/>
    </xf>
    <xf numFmtId="180" fontId="61" fillId="0" borderId="172" xfId="0" applyNumberFormat="1" applyFont="1" applyFill="1" applyBorder="1" applyAlignment="1">
      <alignment vertical="center" shrinkToFit="1"/>
    </xf>
    <xf numFmtId="180" fontId="61" fillId="0" borderId="173" xfId="0" applyNumberFormat="1" applyFont="1" applyFill="1" applyBorder="1" applyAlignment="1">
      <alignment vertical="center" shrinkToFit="1"/>
    </xf>
    <xf numFmtId="180" fontId="61" fillId="0" borderId="174" xfId="0" applyNumberFormat="1" applyFont="1" applyFill="1" applyBorder="1" applyAlignment="1">
      <alignment vertical="center" shrinkToFit="1"/>
    </xf>
    <xf numFmtId="180" fontId="61" fillId="0" borderId="120" xfId="0" applyNumberFormat="1" applyFont="1" applyFill="1" applyBorder="1" applyAlignment="1">
      <alignment vertical="center" shrinkToFit="1"/>
    </xf>
    <xf numFmtId="180" fontId="61" fillId="2" borderId="44" xfId="0" applyNumberFormat="1" applyFont="1" applyFill="1" applyBorder="1" applyAlignment="1">
      <alignment vertical="center" shrinkToFit="1"/>
    </xf>
    <xf numFmtId="180" fontId="61" fillId="2" borderId="2" xfId="0" applyNumberFormat="1" applyFont="1" applyFill="1" applyBorder="1" applyAlignment="1">
      <alignment vertical="center" shrinkToFit="1"/>
    </xf>
    <xf numFmtId="180" fontId="61" fillId="0" borderId="175" xfId="0" applyNumberFormat="1" applyFont="1" applyFill="1" applyBorder="1" applyAlignment="1">
      <alignment vertical="center" shrinkToFit="1"/>
    </xf>
    <xf numFmtId="180" fontId="61" fillId="0" borderId="70" xfId="0" applyNumberFormat="1" applyFont="1" applyFill="1" applyBorder="1" applyAlignment="1">
      <alignment vertical="center" shrinkToFit="1"/>
    </xf>
    <xf numFmtId="180" fontId="61" fillId="0" borderId="44" xfId="0" applyNumberFormat="1" applyFont="1" applyFill="1" applyBorder="1" applyAlignment="1">
      <alignment vertical="center" shrinkToFit="1"/>
    </xf>
    <xf numFmtId="0" fontId="38" fillId="0" borderId="115" xfId="0" quotePrefix="1" applyFont="1" applyFill="1" applyBorder="1" applyAlignment="1">
      <alignment horizontal="center" vertical="center"/>
    </xf>
    <xf numFmtId="180" fontId="61" fillId="0" borderId="176" xfId="0" applyNumberFormat="1" applyFont="1" applyFill="1" applyBorder="1" applyAlignment="1">
      <alignment vertical="center" shrinkToFit="1"/>
    </xf>
    <xf numFmtId="180" fontId="61" fillId="0" borderId="177" xfId="0" applyNumberFormat="1" applyFont="1" applyFill="1" applyBorder="1" applyAlignment="1">
      <alignment vertical="center" shrinkToFit="1"/>
    </xf>
    <xf numFmtId="180" fontId="61" fillId="0" borderId="78" xfId="0" applyNumberFormat="1" applyFont="1" applyFill="1" applyBorder="1" applyAlignment="1">
      <alignment vertical="center" shrinkToFit="1"/>
    </xf>
    <xf numFmtId="180" fontId="61" fillId="0" borderId="144" xfId="0" applyNumberFormat="1" applyFont="1" applyFill="1" applyBorder="1" applyAlignment="1">
      <alignment vertical="center" shrinkToFit="1"/>
    </xf>
    <xf numFmtId="0" fontId="38" fillId="0" borderId="171" xfId="0" applyFont="1" applyFill="1" applyBorder="1" applyAlignment="1">
      <alignment horizontal="center" vertical="center"/>
    </xf>
    <xf numFmtId="0" fontId="38" fillId="0" borderId="67" xfId="0" applyFont="1" applyFill="1" applyBorder="1" applyAlignment="1">
      <alignment horizontal="center" vertical="center"/>
    </xf>
    <xf numFmtId="0" fontId="38" fillId="0" borderId="171" xfId="0" quotePrefix="1" applyFont="1" applyBorder="1" applyAlignment="1">
      <alignment horizontal="center" vertical="center"/>
    </xf>
    <xf numFmtId="0" fontId="38" fillId="0" borderId="178" xfId="0" applyFont="1" applyFill="1" applyBorder="1" applyAlignment="1">
      <alignment horizontal="center" vertical="center"/>
    </xf>
    <xf numFmtId="180" fontId="61" fillId="0" borderId="42" xfId="0" applyNumberFormat="1" applyFont="1" applyFill="1" applyBorder="1" applyAlignment="1">
      <alignment vertical="center" shrinkToFit="1"/>
    </xf>
    <xf numFmtId="180" fontId="61" fillId="0" borderId="155" xfId="0" applyNumberFormat="1" applyFont="1" applyFill="1" applyBorder="1" applyAlignment="1">
      <alignment vertical="center" shrinkToFit="1"/>
    </xf>
    <xf numFmtId="180" fontId="61" fillId="2" borderId="33" xfId="0" applyNumberFormat="1" applyFont="1" applyFill="1" applyBorder="1" applyAlignment="1">
      <alignment vertical="center" shrinkToFit="1"/>
    </xf>
    <xf numFmtId="180" fontId="61" fillId="2" borderId="70" xfId="0" applyNumberFormat="1" applyFont="1" applyFill="1" applyBorder="1" applyAlignment="1">
      <alignment vertical="center" shrinkToFit="1"/>
    </xf>
    <xf numFmtId="180" fontId="61" fillId="0" borderId="64" xfId="0" applyNumberFormat="1" applyFont="1" applyFill="1" applyBorder="1" applyAlignment="1">
      <alignment vertical="center" shrinkToFit="1"/>
    </xf>
    <xf numFmtId="180" fontId="61" fillId="0" borderId="142" xfId="0" applyNumberFormat="1" applyFont="1" applyFill="1" applyBorder="1" applyAlignment="1">
      <alignment vertical="center" shrinkToFit="1"/>
    </xf>
    <xf numFmtId="0" fontId="38" fillId="0" borderId="179" xfId="0" applyFont="1" applyFill="1" applyBorder="1" applyAlignment="1">
      <alignment horizontal="center" vertical="center" wrapText="1"/>
    </xf>
    <xf numFmtId="0" fontId="38" fillId="0" borderId="139" xfId="0" applyFont="1" applyFill="1" applyBorder="1" applyAlignment="1">
      <alignment horizontal="center" vertical="center" wrapText="1"/>
    </xf>
    <xf numFmtId="0" fontId="38" fillId="0" borderId="136" xfId="0" applyFont="1" applyFill="1" applyBorder="1" applyAlignment="1">
      <alignment horizontal="center" vertical="center" wrapText="1"/>
    </xf>
    <xf numFmtId="180" fontId="61" fillId="2" borderId="64" xfId="0" applyNumberFormat="1" applyFont="1" applyFill="1" applyBorder="1" applyAlignment="1">
      <alignment vertical="center" shrinkToFit="1"/>
    </xf>
    <xf numFmtId="180" fontId="61" fillId="2" borderId="31" xfId="0" applyNumberFormat="1" applyFont="1" applyFill="1" applyBorder="1" applyAlignment="1">
      <alignment vertical="center" shrinkToFit="1"/>
    </xf>
    <xf numFmtId="180" fontId="61" fillId="2" borderId="71" xfId="0" applyNumberFormat="1" applyFont="1" applyFill="1" applyBorder="1" applyAlignment="1">
      <alignment vertical="center" shrinkToFit="1"/>
    </xf>
    <xf numFmtId="180" fontId="61" fillId="0" borderId="2" xfId="0" applyNumberFormat="1" applyFont="1" applyFill="1" applyBorder="1" applyAlignment="1">
      <alignment vertical="center" shrinkToFit="1"/>
    </xf>
    <xf numFmtId="0" fontId="38" fillId="0" borderId="92" xfId="0" applyFont="1" applyFill="1" applyBorder="1" applyAlignment="1">
      <alignment horizontal="center" vertical="center"/>
    </xf>
    <xf numFmtId="178" fontId="62" fillId="0" borderId="0" xfId="1" applyNumberFormat="1" applyFont="1" applyAlignment="1" applyProtection="1">
      <alignment vertical="center"/>
      <protection locked="0"/>
    </xf>
    <xf numFmtId="0" fontId="62" fillId="0" borderId="57" xfId="0" applyFont="1" applyBorder="1" applyAlignment="1" applyProtection="1">
      <alignment vertical="top"/>
      <protection locked="0"/>
    </xf>
    <xf numFmtId="0" fontId="13" fillId="0" borderId="0" xfId="0" applyFont="1" applyAlignment="1">
      <alignment horizontal="center" vertical="center"/>
    </xf>
    <xf numFmtId="0" fontId="38" fillId="0" borderId="0" xfId="0" applyFont="1">
      <alignment vertical="center"/>
    </xf>
    <xf numFmtId="0" fontId="38" fillId="0" borderId="0" xfId="0" applyFont="1" applyAlignment="1"/>
    <xf numFmtId="0" fontId="38" fillId="0" borderId="0" xfId="0" applyFont="1" applyAlignment="1">
      <alignment vertical="center" wrapText="1"/>
    </xf>
    <xf numFmtId="0" fontId="38" fillId="0" borderId="1" xfId="0" quotePrefix="1" applyFont="1" applyBorder="1" applyAlignment="1">
      <alignment vertical="center"/>
    </xf>
    <xf numFmtId="0" fontId="55" fillId="0" borderId="0" xfId="0" applyFont="1">
      <alignment vertical="center"/>
    </xf>
    <xf numFmtId="0" fontId="55" fillId="0" borderId="0" xfId="0" applyFont="1" applyAlignment="1"/>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5" xfId="0" applyFont="1" applyBorder="1" applyAlignment="1">
      <alignment horizontal="center" vertical="center"/>
    </xf>
    <xf numFmtId="0" fontId="38" fillId="0" borderId="6"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1" xfId="0" applyFont="1" applyBorder="1" applyAlignment="1">
      <alignment horizontal="center" vertical="center" wrapText="1"/>
    </xf>
    <xf numFmtId="0" fontId="38" fillId="0" borderId="3" xfId="0" applyFont="1" applyBorder="1" applyAlignment="1">
      <alignment horizontal="center" vertical="center" wrapText="1"/>
    </xf>
    <xf numFmtId="0" fontId="39" fillId="0" borderId="16" xfId="0" applyNumberFormat="1" applyFont="1" applyFill="1" applyBorder="1">
      <alignment vertical="center"/>
    </xf>
    <xf numFmtId="0" fontId="37" fillId="0" borderId="17" xfId="0" applyNumberFormat="1" applyFont="1" applyBorder="1">
      <alignment vertical="center"/>
    </xf>
    <xf numFmtId="0" fontId="37" fillId="0" borderId="18" xfId="0" applyNumberFormat="1" applyFont="1" applyBorder="1">
      <alignment vertical="center"/>
    </xf>
    <xf numFmtId="181" fontId="61" fillId="0" borderId="40" xfId="0" applyNumberFormat="1" applyFont="1" applyBorder="1">
      <alignment vertical="center"/>
    </xf>
    <xf numFmtId="181" fontId="61" fillId="0" borderId="66" xfId="0" applyNumberFormat="1" applyFont="1" applyBorder="1">
      <alignment vertical="center"/>
    </xf>
    <xf numFmtId="181" fontId="61" fillId="0" borderId="48" xfId="0" applyNumberFormat="1" applyFont="1" applyBorder="1">
      <alignment vertical="center"/>
    </xf>
    <xf numFmtId="0" fontId="38" fillId="0" borderId="10" xfId="0" applyFont="1" applyBorder="1" applyAlignment="1">
      <alignment horizontal="center" vertical="center"/>
    </xf>
    <xf numFmtId="0" fontId="37" fillId="0" borderId="24" xfId="0" applyNumberFormat="1" applyFont="1" applyBorder="1">
      <alignment vertical="center"/>
    </xf>
    <xf numFmtId="0" fontId="39" fillId="0" borderId="26" xfId="0" applyNumberFormat="1" applyFont="1" applyBorder="1">
      <alignment vertical="center"/>
    </xf>
    <xf numFmtId="0" fontId="37" fillId="0" borderId="25" xfId="0" applyNumberFormat="1" applyFont="1" applyBorder="1">
      <alignment vertical="center"/>
    </xf>
    <xf numFmtId="181" fontId="61" fillId="0" borderId="49" xfId="0" applyNumberFormat="1" applyFont="1" applyBorder="1">
      <alignment vertical="center"/>
    </xf>
    <xf numFmtId="181" fontId="61" fillId="0" borderId="26" xfId="0" applyNumberFormat="1" applyFont="1" applyBorder="1">
      <alignment vertical="center"/>
    </xf>
    <xf numFmtId="181" fontId="61" fillId="0" borderId="50" xfId="0" applyNumberFormat="1" applyFont="1" applyBorder="1">
      <alignment vertical="center"/>
    </xf>
    <xf numFmtId="0" fontId="38" fillId="0" borderId="6" xfId="0" applyFont="1" applyBorder="1" applyAlignment="1">
      <alignment horizontal="center" vertical="center"/>
    </xf>
    <xf numFmtId="0" fontId="37" fillId="0" borderId="20" xfId="0" applyNumberFormat="1" applyFont="1" applyBorder="1">
      <alignment vertical="center"/>
    </xf>
    <xf numFmtId="0" fontId="37" fillId="0" borderId="21" xfId="0" applyNumberFormat="1" applyFont="1" applyBorder="1">
      <alignment vertical="center"/>
    </xf>
    <xf numFmtId="0" fontId="39" fillId="0" borderId="22" xfId="0" applyNumberFormat="1" applyFont="1" applyBorder="1">
      <alignment vertical="center"/>
    </xf>
    <xf numFmtId="181" fontId="61" fillId="0" borderId="51" xfId="0" applyNumberFormat="1" applyFont="1" applyBorder="1">
      <alignment vertical="center"/>
    </xf>
    <xf numFmtId="181" fontId="61" fillId="0" borderId="76" xfId="0" applyNumberFormat="1" applyFont="1" applyBorder="1">
      <alignment vertical="center"/>
    </xf>
    <xf numFmtId="181" fontId="61" fillId="0" borderId="52" xfId="0" applyNumberFormat="1" applyFont="1" applyBorder="1">
      <alignment vertical="center"/>
    </xf>
    <xf numFmtId="181" fontId="61" fillId="2" borderId="16" xfId="0" applyNumberFormat="1" applyFont="1" applyFill="1" applyBorder="1">
      <alignment vertical="center"/>
    </xf>
    <xf numFmtId="181" fontId="61" fillId="2" borderId="17" xfId="0" applyNumberFormat="1" applyFont="1" applyFill="1" applyBorder="1">
      <alignment vertical="center"/>
    </xf>
    <xf numFmtId="181" fontId="61" fillId="2" borderId="18" xfId="0" applyNumberFormat="1" applyFont="1" applyFill="1" applyBorder="1">
      <alignment vertical="center"/>
    </xf>
    <xf numFmtId="181" fontId="61" fillId="2" borderId="24" xfId="0" applyNumberFormat="1" applyFont="1" applyFill="1" applyBorder="1">
      <alignment vertical="center"/>
    </xf>
    <xf numFmtId="181" fontId="61" fillId="2" borderId="26" xfId="0" applyNumberFormat="1" applyFont="1" applyFill="1" applyBorder="1">
      <alignment vertical="center"/>
    </xf>
    <xf numFmtId="181" fontId="61" fillId="2" borderId="25" xfId="0" applyNumberFormat="1" applyFont="1" applyFill="1" applyBorder="1">
      <alignment vertical="center"/>
    </xf>
    <xf numFmtId="181" fontId="61" fillId="2" borderId="20" xfId="0" applyNumberFormat="1" applyFont="1" applyFill="1" applyBorder="1">
      <alignment vertical="center"/>
    </xf>
    <xf numFmtId="181" fontId="61" fillId="2" borderId="21" xfId="0" applyNumberFormat="1" applyFont="1" applyFill="1" applyBorder="1">
      <alignment vertical="center"/>
    </xf>
    <xf numFmtId="181" fontId="61" fillId="2" borderId="22" xfId="0" applyNumberFormat="1" applyFont="1" applyFill="1" applyBorder="1">
      <alignment vertical="center"/>
    </xf>
    <xf numFmtId="0" fontId="55" fillId="0" borderId="0" xfId="0" applyFont="1" applyAlignment="1">
      <alignment horizontal="left"/>
    </xf>
    <xf numFmtId="181" fontId="61" fillId="0" borderId="16" xfId="0" applyNumberFormat="1" applyFont="1" applyBorder="1">
      <alignment vertical="center"/>
    </xf>
    <xf numFmtId="181" fontId="61" fillId="0" borderId="17" xfId="0" applyNumberFormat="1" applyFont="1" applyBorder="1">
      <alignment vertical="center"/>
    </xf>
    <xf numFmtId="181" fontId="61" fillId="0" borderId="18" xfId="0" applyNumberFormat="1" applyFont="1" applyBorder="1">
      <alignment vertical="center"/>
    </xf>
    <xf numFmtId="181" fontId="61" fillId="0" borderId="24" xfId="0" applyNumberFormat="1" applyFont="1" applyBorder="1">
      <alignment vertical="center"/>
    </xf>
    <xf numFmtId="181" fontId="61" fillId="0" borderId="25" xfId="0" applyNumberFormat="1" applyFont="1" applyBorder="1">
      <alignment vertical="center"/>
    </xf>
    <xf numFmtId="181" fontId="61" fillId="0" borderId="20" xfId="0" applyNumberFormat="1" applyFont="1" applyBorder="1">
      <alignment vertical="center"/>
    </xf>
    <xf numFmtId="181" fontId="61" fillId="0" borderId="21" xfId="0" applyNumberFormat="1" applyFont="1" applyBorder="1">
      <alignment vertical="center"/>
    </xf>
    <xf numFmtId="181" fontId="61" fillId="0" borderId="22" xfId="0" applyNumberFormat="1" applyFont="1" applyBorder="1">
      <alignment vertical="center"/>
    </xf>
    <xf numFmtId="0" fontId="38" fillId="0" borderId="0" xfId="0" applyFont="1" applyAlignment="1">
      <alignment horizontal="center" vertical="center"/>
    </xf>
    <xf numFmtId="0" fontId="38" fillId="0" borderId="37" xfId="0" applyFont="1" applyBorder="1">
      <alignment vertical="center"/>
    </xf>
    <xf numFmtId="0" fontId="38" fillId="0" borderId="38" xfId="0" applyFont="1" applyBorder="1">
      <alignment vertical="center"/>
    </xf>
    <xf numFmtId="0" fontId="38" fillId="0" borderId="0" xfId="0" quotePrefix="1" applyFont="1">
      <alignment vertical="center"/>
    </xf>
    <xf numFmtId="0" fontId="38" fillId="0" borderId="4" xfId="0" applyFont="1" applyBorder="1">
      <alignment vertical="center"/>
    </xf>
    <xf numFmtId="0" fontId="55" fillId="0" borderId="3" xfId="0" applyFont="1" applyBorder="1" applyAlignment="1">
      <alignment horizontal="center" vertical="center"/>
    </xf>
    <xf numFmtId="0" fontId="55" fillId="0" borderId="4" xfId="0" applyFont="1" applyBorder="1" applyAlignment="1">
      <alignment horizontal="center" vertical="center"/>
    </xf>
    <xf numFmtId="0" fontId="55" fillId="0" borderId="5" xfId="0" applyFont="1" applyBorder="1" applyAlignment="1">
      <alignment horizontal="center" vertical="center"/>
    </xf>
    <xf numFmtId="0" fontId="38" fillId="0" borderId="7" xfId="0" applyFont="1" applyBorder="1" applyAlignment="1">
      <alignment horizontal="center" vertical="center" shrinkToFit="1"/>
    </xf>
    <xf numFmtId="0" fontId="55" fillId="0" borderId="7" xfId="0" applyFont="1" applyBorder="1" applyAlignment="1">
      <alignment horizontal="center" vertical="center" shrinkToFit="1"/>
    </xf>
    <xf numFmtId="0" fontId="55" fillId="0" borderId="8" xfId="0" applyFont="1" applyBorder="1" applyAlignment="1">
      <alignment horizontal="center" vertical="center" shrinkToFit="1"/>
    </xf>
    <xf numFmtId="0" fontId="38" fillId="0" borderId="0" xfId="0" applyFont="1" applyBorder="1" applyAlignment="1">
      <alignment vertical="center" wrapText="1"/>
    </xf>
    <xf numFmtId="179" fontId="61" fillId="0" borderId="19" xfId="0" applyNumberFormat="1" applyFont="1" applyBorder="1" applyAlignment="1">
      <alignment vertical="center" shrinkToFit="1"/>
    </xf>
    <xf numFmtId="179" fontId="61" fillId="0" borderId="73" xfId="0" applyNumberFormat="1" applyFont="1" applyBorder="1" applyAlignment="1">
      <alignment vertical="center" shrinkToFit="1"/>
    </xf>
    <xf numFmtId="181" fontId="61" fillId="6" borderId="44" xfId="0" applyNumberFormat="1" applyFont="1" applyFill="1" applyBorder="1" applyAlignment="1">
      <alignment vertical="center" shrinkToFit="1"/>
    </xf>
    <xf numFmtId="181" fontId="61" fillId="4" borderId="19" xfId="0" applyNumberFormat="1" applyFont="1" applyFill="1" applyBorder="1" applyAlignment="1">
      <alignment vertical="center" shrinkToFit="1"/>
    </xf>
    <xf numFmtId="179" fontId="61" fillId="0" borderId="27" xfId="0" applyNumberFormat="1" applyFont="1" applyBorder="1" applyAlignment="1">
      <alignment vertical="center" shrinkToFit="1"/>
    </xf>
    <xf numFmtId="179" fontId="61" fillId="0" borderId="74" xfId="0" applyNumberFormat="1" applyFont="1" applyBorder="1" applyAlignment="1">
      <alignment vertical="center" shrinkToFit="1"/>
    </xf>
    <xf numFmtId="181" fontId="61" fillId="6" borderId="45" xfId="0" applyNumberFormat="1" applyFont="1" applyFill="1" applyBorder="1" applyAlignment="1">
      <alignment vertical="center" shrinkToFit="1"/>
    </xf>
    <xf numFmtId="181" fontId="61" fillId="4" borderId="27" xfId="0" applyNumberFormat="1" applyFont="1" applyFill="1" applyBorder="1" applyAlignment="1">
      <alignment vertical="center" shrinkToFit="1"/>
    </xf>
    <xf numFmtId="179" fontId="61" fillId="0" borderId="23" xfId="0" applyNumberFormat="1" applyFont="1" applyBorder="1" applyAlignment="1">
      <alignment vertical="center" shrinkToFit="1"/>
    </xf>
    <xf numFmtId="179" fontId="61" fillId="0" borderId="75" xfId="0" applyNumberFormat="1" applyFont="1" applyBorder="1" applyAlignment="1">
      <alignment vertical="center" shrinkToFit="1"/>
    </xf>
    <xf numFmtId="181" fontId="61" fillId="6" borderId="46" xfId="0" applyNumberFormat="1" applyFont="1" applyFill="1" applyBorder="1" applyAlignment="1">
      <alignment vertical="center" shrinkToFit="1"/>
    </xf>
    <xf numFmtId="181" fontId="61" fillId="4" borderId="23" xfId="0" applyNumberFormat="1" applyFont="1" applyFill="1" applyBorder="1" applyAlignment="1">
      <alignment vertical="center" shrinkToFit="1"/>
    </xf>
    <xf numFmtId="0" fontId="38" fillId="0" borderId="12" xfId="0" applyFont="1" applyBorder="1" applyAlignment="1">
      <alignment horizontal="center" vertical="center"/>
    </xf>
    <xf numFmtId="0" fontId="38" fillId="0" borderId="13" xfId="0" applyFont="1" applyBorder="1" applyAlignment="1">
      <alignment vertical="center" wrapText="1"/>
    </xf>
    <xf numFmtId="179" fontId="61" fillId="0" borderId="14" xfId="0" applyNumberFormat="1" applyFont="1" applyBorder="1" applyAlignment="1">
      <alignment vertical="center" shrinkToFit="1"/>
    </xf>
    <xf numFmtId="179" fontId="61" fillId="0" borderId="13" xfId="0" applyNumberFormat="1" applyFont="1" applyBorder="1" applyAlignment="1">
      <alignment vertical="center" shrinkToFit="1"/>
    </xf>
    <xf numFmtId="181" fontId="61" fillId="0" borderId="14" xfId="0" applyNumberFormat="1" applyFont="1" applyBorder="1" applyAlignment="1">
      <alignment vertical="center" shrinkToFit="1"/>
    </xf>
    <xf numFmtId="181" fontId="61" fillId="0" borderId="15" xfId="0" applyNumberFormat="1" applyFont="1" applyBorder="1" applyAlignment="1">
      <alignment vertical="center" shrinkToFit="1"/>
    </xf>
    <xf numFmtId="0" fontId="55" fillId="0" borderId="0" xfId="0" applyFont="1" applyBorder="1" applyAlignment="1">
      <alignment horizontal="left"/>
    </xf>
    <xf numFmtId="0" fontId="38" fillId="0" borderId="0" xfId="0" applyFont="1" applyBorder="1" applyAlignment="1">
      <alignment horizontal="left" vertical="center"/>
    </xf>
    <xf numFmtId="3" fontId="61" fillId="0" borderId="1" xfId="0" applyNumberFormat="1" applyFont="1" applyBorder="1" applyAlignment="1">
      <alignment horizontal="left" vertical="center"/>
    </xf>
    <xf numFmtId="3" fontId="66" fillId="0" borderId="1" xfId="0" applyNumberFormat="1" applyFont="1" applyBorder="1" applyAlignment="1">
      <alignment horizontal="left" vertical="center"/>
    </xf>
    <xf numFmtId="0" fontId="61" fillId="0" borderId="1" xfId="0" applyNumberFormat="1" applyFont="1" applyBorder="1" applyAlignment="1">
      <alignment horizontal="left" vertical="center"/>
    </xf>
    <xf numFmtId="0" fontId="61" fillId="0" borderId="3" xfId="0" applyNumberFormat="1" applyFont="1" applyBorder="1" applyAlignment="1">
      <alignment horizontal="left" vertical="center"/>
    </xf>
    <xf numFmtId="0" fontId="61" fillId="0" borderId="0" xfId="0" applyNumberFormat="1" applyFont="1" applyBorder="1">
      <alignment vertical="center"/>
    </xf>
    <xf numFmtId="181" fontId="61" fillId="6" borderId="14" xfId="0" applyNumberFormat="1" applyFont="1" applyFill="1" applyBorder="1">
      <alignment vertical="center"/>
    </xf>
    <xf numFmtId="0" fontId="37" fillId="0" borderId="0" xfId="0" applyNumberFormat="1" applyFont="1" applyBorder="1">
      <alignment vertical="center"/>
    </xf>
    <xf numFmtId="0" fontId="37" fillId="0" borderId="10" xfId="0" applyNumberFormat="1" applyFont="1" applyBorder="1">
      <alignment vertical="center"/>
    </xf>
    <xf numFmtId="0" fontId="37" fillId="0" borderId="11" xfId="0" applyNumberFormat="1" applyFont="1" applyBorder="1">
      <alignment vertical="center"/>
    </xf>
    <xf numFmtId="0" fontId="37" fillId="0" borderId="1" xfId="0" applyNumberFormat="1" applyFont="1" applyBorder="1">
      <alignment vertical="center"/>
    </xf>
    <xf numFmtId="0" fontId="37" fillId="0" borderId="16" xfId="0" applyNumberFormat="1" applyFont="1" applyBorder="1">
      <alignment vertical="center"/>
    </xf>
    <xf numFmtId="0" fontId="37" fillId="0" borderId="26" xfId="0" applyNumberFormat="1" applyFont="1" applyBorder="1">
      <alignment vertical="center"/>
    </xf>
    <xf numFmtId="0" fontId="37" fillId="0" borderId="22" xfId="0" applyNumberFormat="1" applyFont="1" applyBorder="1">
      <alignment vertical="center"/>
    </xf>
    <xf numFmtId="0" fontId="38" fillId="0" borderId="0" xfId="0" applyFont="1" applyBorder="1">
      <alignment vertical="center"/>
    </xf>
    <xf numFmtId="0" fontId="67" fillId="0" borderId="38" xfId="0" applyFont="1" applyBorder="1" applyAlignment="1">
      <alignment horizontal="center"/>
    </xf>
    <xf numFmtId="0" fontId="38" fillId="0" borderId="3" xfId="0" applyFont="1" applyBorder="1" applyAlignment="1">
      <alignment vertical="center" wrapText="1"/>
    </xf>
    <xf numFmtId="181" fontId="61" fillId="4" borderId="103" xfId="0" applyNumberFormat="1" applyFont="1" applyFill="1" applyBorder="1">
      <alignment vertical="center"/>
    </xf>
    <xf numFmtId="0" fontId="37" fillId="0" borderId="104" xfId="0" applyNumberFormat="1" applyFont="1" applyBorder="1">
      <alignment vertical="center"/>
    </xf>
    <xf numFmtId="0" fontId="37" fillId="0" borderId="105" xfId="0" applyNumberFormat="1" applyFont="1" applyBorder="1">
      <alignment vertical="center"/>
    </xf>
    <xf numFmtId="0" fontId="37" fillId="0" borderId="106" xfId="0" applyNumberFormat="1" applyFont="1" applyBorder="1">
      <alignment vertical="center"/>
    </xf>
    <xf numFmtId="181" fontId="61" fillId="4" borderId="14" xfId="0" applyNumberFormat="1" applyFont="1" applyFill="1" applyBorder="1">
      <alignment vertical="center"/>
    </xf>
    <xf numFmtId="0" fontId="37" fillId="0" borderId="107" xfId="0" applyNumberFormat="1" applyFont="1" applyBorder="1">
      <alignment vertical="center"/>
    </xf>
    <xf numFmtId="0" fontId="38" fillId="0" borderId="1" xfId="0" applyFont="1" applyBorder="1" applyAlignment="1">
      <alignment vertical="center" wrapText="1"/>
    </xf>
    <xf numFmtId="0" fontId="37" fillId="0" borderId="108" xfId="0" applyNumberFormat="1" applyFont="1" applyBorder="1">
      <alignment vertical="center"/>
    </xf>
    <xf numFmtId="0" fontId="37" fillId="0" borderId="109" xfId="0" applyNumberFormat="1" applyFont="1" applyBorder="1">
      <alignment vertical="center"/>
    </xf>
    <xf numFmtId="181" fontId="61" fillId="4" borderId="110" xfId="0" applyNumberFormat="1" applyFont="1" applyFill="1" applyBorder="1">
      <alignment vertical="center"/>
    </xf>
    <xf numFmtId="0" fontId="55" fillId="0" borderId="1" xfId="0" applyFont="1" applyBorder="1" applyAlignment="1">
      <alignment horizontal="center" vertical="center" shrinkToFit="1"/>
    </xf>
    <xf numFmtId="0" fontId="38" fillId="0" borderId="2" xfId="0" applyFont="1" applyBorder="1" applyAlignment="1">
      <alignment horizontal="center" vertical="center" wrapText="1"/>
    </xf>
    <xf numFmtId="0" fontId="38" fillId="0" borderId="8" xfId="0" applyFont="1" applyBorder="1" applyAlignment="1">
      <alignment horizontal="center" vertical="center"/>
    </xf>
    <xf numFmtId="0" fontId="38" fillId="0" borderId="3" xfId="0" applyFont="1" applyFill="1" applyBorder="1" applyAlignment="1">
      <alignment horizontal="center" vertical="center"/>
    </xf>
    <xf numFmtId="0" fontId="38" fillId="0" borderId="3" xfId="0" applyFont="1" applyFill="1" applyBorder="1" applyAlignment="1">
      <alignment horizontal="center" vertical="center" wrapText="1"/>
    </xf>
    <xf numFmtId="181" fontId="61" fillId="0" borderId="3" xfId="0" applyNumberFormat="1" applyFont="1" applyFill="1" applyBorder="1">
      <alignment vertical="center"/>
    </xf>
    <xf numFmtId="0" fontId="38" fillId="0" borderId="0" xfId="0" applyFont="1" applyBorder="1" applyAlignment="1">
      <alignment horizontal="center" vertical="center"/>
    </xf>
    <xf numFmtId="0" fontId="61" fillId="0" borderId="4" xfId="0" applyNumberFormat="1" applyFont="1" applyBorder="1">
      <alignment vertical="center"/>
    </xf>
    <xf numFmtId="0" fontId="38" fillId="0" borderId="0" xfId="0" applyFont="1" applyBorder="1" applyAlignment="1">
      <alignment horizontal="center" vertical="center" shrinkToFit="1"/>
    </xf>
    <xf numFmtId="0" fontId="38" fillId="0" borderId="1" xfId="0" applyFont="1" applyBorder="1" applyAlignment="1">
      <alignment horizontal="center" vertical="center" shrinkToFit="1"/>
    </xf>
    <xf numFmtId="0" fontId="61" fillId="0" borderId="7" xfId="0" applyNumberFormat="1" applyFont="1" applyBorder="1">
      <alignment vertical="center"/>
    </xf>
    <xf numFmtId="181" fontId="61" fillId="0" borderId="0" xfId="0" applyNumberFormat="1" applyFont="1" applyFill="1" applyBorder="1" applyAlignment="1">
      <alignment vertical="center" shrinkToFit="1"/>
    </xf>
    <xf numFmtId="181" fontId="61" fillId="0" borderId="64" xfId="0" applyNumberFormat="1" applyFont="1" applyBorder="1">
      <alignment vertical="center"/>
    </xf>
    <xf numFmtId="181" fontId="61" fillId="0" borderId="62" xfId="0" applyNumberFormat="1" applyFont="1" applyBorder="1">
      <alignment vertical="center"/>
    </xf>
    <xf numFmtId="181" fontId="61" fillId="0" borderId="34" xfId="0" applyNumberFormat="1" applyFont="1" applyBorder="1">
      <alignment vertical="center"/>
    </xf>
    <xf numFmtId="181" fontId="61" fillId="0" borderId="65" xfId="0" applyNumberFormat="1" applyFont="1" applyBorder="1">
      <alignment vertical="center"/>
    </xf>
    <xf numFmtId="181" fontId="61" fillId="0" borderId="61" xfId="0" applyNumberFormat="1" applyFont="1" applyBorder="1">
      <alignment vertical="center"/>
    </xf>
    <xf numFmtId="181" fontId="61" fillId="0" borderId="47" xfId="0" applyNumberFormat="1" applyFont="1" applyBorder="1">
      <alignment vertical="center"/>
    </xf>
    <xf numFmtId="181" fontId="61" fillId="0" borderId="32" xfId="0" applyNumberFormat="1" applyFont="1" applyBorder="1">
      <alignment vertical="center"/>
    </xf>
    <xf numFmtId="181" fontId="61" fillId="0" borderId="63" xfId="0" applyNumberFormat="1" applyFont="1" applyBorder="1">
      <alignment vertical="center"/>
    </xf>
    <xf numFmtId="0" fontId="55" fillId="0" borderId="10" xfId="0" applyFont="1" applyBorder="1" applyAlignment="1">
      <alignment horizontal="left"/>
    </xf>
    <xf numFmtId="181" fontId="61" fillId="0" borderId="0" xfId="0" applyNumberFormat="1" applyFont="1" applyBorder="1" applyAlignment="1">
      <alignment vertical="center" shrinkToFit="1"/>
    </xf>
    <xf numFmtId="0" fontId="38" fillId="0" borderId="15" xfId="0" applyFont="1" applyBorder="1" applyAlignment="1">
      <alignment vertical="center" wrapText="1"/>
    </xf>
    <xf numFmtId="181" fontId="61" fillId="0" borderId="28" xfId="0" applyNumberFormat="1" applyFont="1" applyBorder="1">
      <alignment vertical="center"/>
    </xf>
    <xf numFmtId="181" fontId="61" fillId="0" borderId="30" xfId="0" applyNumberFormat="1" applyFont="1" applyBorder="1">
      <alignment vertical="center"/>
    </xf>
    <xf numFmtId="181" fontId="61" fillId="0" borderId="29" xfId="0" applyNumberFormat="1" applyFont="1" applyBorder="1">
      <alignment vertical="center"/>
    </xf>
    <xf numFmtId="181" fontId="61" fillId="0" borderId="14" xfId="0" applyNumberFormat="1" applyFont="1" applyBorder="1">
      <alignment vertical="center"/>
    </xf>
    <xf numFmtId="3" fontId="61" fillId="0" borderId="6" xfId="0" applyNumberFormat="1" applyFont="1" applyBorder="1">
      <alignment vertical="center"/>
    </xf>
    <xf numFmtId="3" fontId="66" fillId="0" borderId="1" xfId="0" applyNumberFormat="1" applyFont="1" applyBorder="1">
      <alignment vertical="center"/>
    </xf>
    <xf numFmtId="0" fontId="55" fillId="0" borderId="6" xfId="0" applyFont="1" applyBorder="1" applyAlignment="1">
      <alignment horizontal="left"/>
    </xf>
    <xf numFmtId="179" fontId="61" fillId="0" borderId="40" xfId="0" applyNumberFormat="1" applyFont="1" applyBorder="1" applyAlignment="1">
      <alignment vertical="center" shrinkToFit="1"/>
    </xf>
    <xf numFmtId="179" fontId="61" fillId="0" borderId="48" xfId="0" applyNumberFormat="1" applyFont="1" applyBorder="1" applyAlignment="1">
      <alignment vertical="center" shrinkToFit="1"/>
    </xf>
    <xf numFmtId="179" fontId="61" fillId="0" borderId="115" xfId="0" applyNumberFormat="1" applyFont="1" applyBorder="1" applyAlignment="1">
      <alignment vertical="center" shrinkToFit="1"/>
    </xf>
    <xf numFmtId="179" fontId="61" fillId="0" borderId="5" xfId="0" applyNumberFormat="1" applyFont="1" applyFill="1" applyBorder="1" applyAlignment="1">
      <alignment vertical="center" shrinkToFit="1"/>
    </xf>
    <xf numFmtId="181" fontId="61" fillId="0" borderId="19" xfId="0" applyNumberFormat="1" applyFont="1" applyFill="1" applyBorder="1">
      <alignment vertical="center"/>
    </xf>
    <xf numFmtId="179" fontId="61" fillId="0" borderId="49" xfId="0" applyNumberFormat="1" applyFont="1" applyBorder="1" applyAlignment="1">
      <alignment vertical="center" shrinkToFit="1"/>
    </xf>
    <xf numFmtId="179" fontId="61" fillId="0" borderId="50" xfId="0" applyNumberFormat="1" applyFont="1" applyBorder="1" applyAlignment="1">
      <alignment vertical="center" shrinkToFit="1"/>
    </xf>
    <xf numFmtId="179" fontId="61" fillId="0" borderId="116" xfId="0" applyNumberFormat="1" applyFont="1" applyBorder="1" applyAlignment="1">
      <alignment vertical="center" shrinkToFit="1"/>
    </xf>
    <xf numFmtId="181" fontId="61" fillId="0" borderId="27" xfId="0" applyNumberFormat="1" applyFont="1" applyFill="1" applyBorder="1">
      <alignment vertical="center"/>
    </xf>
    <xf numFmtId="179" fontId="61" fillId="0" borderId="111" xfId="0" applyNumberFormat="1" applyFont="1" applyBorder="1" applyAlignment="1">
      <alignment vertical="center" shrinkToFit="1"/>
    </xf>
    <xf numFmtId="179" fontId="61" fillId="0" borderId="112" xfId="0" applyNumberFormat="1" applyFont="1" applyBorder="1" applyAlignment="1">
      <alignment vertical="center" shrinkToFit="1"/>
    </xf>
    <xf numFmtId="179" fontId="61" fillId="0" borderId="117" xfId="0" applyNumberFormat="1" applyFont="1" applyBorder="1" applyAlignment="1">
      <alignment vertical="center" shrinkToFit="1"/>
    </xf>
    <xf numFmtId="181" fontId="61" fillId="0" borderId="23" xfId="0" applyNumberFormat="1" applyFont="1" applyFill="1" applyBorder="1">
      <alignment vertical="center"/>
    </xf>
    <xf numFmtId="179" fontId="61" fillId="0" borderId="113" xfId="0" applyNumberFormat="1" applyFont="1" applyBorder="1" applyAlignment="1">
      <alignment vertical="center" shrinkToFit="1"/>
    </xf>
    <xf numFmtId="179" fontId="61" fillId="0" borderId="114" xfId="0" applyNumberFormat="1" applyFont="1" applyBorder="1" applyAlignment="1">
      <alignment vertical="center" shrinkToFit="1"/>
    </xf>
    <xf numFmtId="179" fontId="61" fillId="0" borderId="82" xfId="0" applyNumberFormat="1" applyFont="1" applyBorder="1" applyAlignment="1">
      <alignment vertical="center" shrinkToFit="1"/>
    </xf>
    <xf numFmtId="179" fontId="74" fillId="7" borderId="86" xfId="0" applyNumberFormat="1" applyFont="1" applyFill="1" applyBorder="1" applyAlignment="1">
      <alignment vertical="center" shrinkToFit="1"/>
    </xf>
    <xf numFmtId="179" fontId="61" fillId="0" borderId="0" xfId="0" applyNumberFormat="1" applyFont="1" applyBorder="1" applyAlignment="1">
      <alignment vertical="center" shrinkToFit="1"/>
    </xf>
    <xf numFmtId="0" fontId="38" fillId="0" borderId="0" xfId="0" applyFont="1" applyAlignment="1">
      <alignment vertical="center"/>
    </xf>
    <xf numFmtId="0" fontId="55" fillId="0" borderId="0" xfId="0" applyFont="1" applyAlignment="1">
      <alignment vertical="center"/>
    </xf>
    <xf numFmtId="0" fontId="38" fillId="0" borderId="5" xfId="0" applyFont="1" applyBorder="1">
      <alignment vertical="center"/>
    </xf>
    <xf numFmtId="0" fontId="38" fillId="0" borderId="8" xfId="0" applyFont="1" applyBorder="1" applyAlignment="1">
      <alignment horizontal="center" vertical="center" shrinkToFit="1"/>
    </xf>
    <xf numFmtId="181" fontId="61" fillId="0" borderId="71" xfId="0" applyNumberFormat="1" applyFont="1" applyBorder="1">
      <alignment vertical="center"/>
    </xf>
    <xf numFmtId="181" fontId="61" fillId="0" borderId="5" xfId="0" applyNumberFormat="1" applyFont="1" applyFill="1" applyBorder="1">
      <alignment vertical="center"/>
    </xf>
    <xf numFmtId="176" fontId="38" fillId="0" borderId="0" xfId="0" applyNumberFormat="1" applyFont="1">
      <alignment vertical="center"/>
    </xf>
    <xf numFmtId="181" fontId="61" fillId="0" borderId="70" xfId="0" applyNumberFormat="1" applyFont="1" applyBorder="1">
      <alignment vertical="center"/>
    </xf>
    <xf numFmtId="181" fontId="61" fillId="0" borderId="72" xfId="0" applyNumberFormat="1" applyFont="1" applyBorder="1">
      <alignment vertical="center"/>
    </xf>
    <xf numFmtId="181" fontId="61" fillId="0" borderId="7" xfId="0" applyNumberFormat="1" applyFont="1" applyBorder="1">
      <alignment vertical="center"/>
    </xf>
    <xf numFmtId="181" fontId="61" fillId="0" borderId="0" xfId="0" applyNumberFormat="1" applyFont="1" applyBorder="1">
      <alignment vertical="center"/>
    </xf>
    <xf numFmtId="3" fontId="61" fillId="0" borderId="1" xfId="0" applyNumberFormat="1" applyFont="1" applyBorder="1">
      <alignment vertical="center"/>
    </xf>
    <xf numFmtId="0" fontId="61" fillId="0" borderId="1" xfId="0" applyNumberFormat="1" applyFont="1" applyBorder="1">
      <alignment vertical="center"/>
    </xf>
    <xf numFmtId="0" fontId="61" fillId="0" borderId="3" xfId="0" applyNumberFormat="1" applyFont="1" applyBorder="1">
      <alignment vertical="center"/>
    </xf>
    <xf numFmtId="0" fontId="55" fillId="0" borderId="0" xfId="0" applyFont="1" applyAlignment="1">
      <alignment horizontal="left" vertical="center"/>
    </xf>
    <xf numFmtId="179" fontId="33" fillId="8" borderId="0" xfId="0" applyNumberFormat="1" applyFont="1" applyFill="1" applyBorder="1" applyAlignment="1">
      <alignment vertical="center" shrinkToFit="1"/>
    </xf>
    <xf numFmtId="0" fontId="55" fillId="0" borderId="0" xfId="0" applyFont="1" applyBorder="1" applyAlignment="1">
      <alignment horizontal="left" vertical="center"/>
    </xf>
    <xf numFmtId="0" fontId="38" fillId="0" borderId="37" xfId="0" applyFont="1" applyBorder="1" applyAlignment="1">
      <alignment vertical="center"/>
    </xf>
    <xf numFmtId="0" fontId="38" fillId="0" borderId="38" xfId="0" applyFont="1" applyBorder="1" applyAlignment="1">
      <alignment vertical="center"/>
    </xf>
    <xf numFmtId="176" fontId="61" fillId="0" borderId="0" xfId="0" applyNumberFormat="1" applyFont="1" applyBorder="1" applyAlignment="1">
      <alignment vertical="center"/>
    </xf>
    <xf numFmtId="0" fontId="38" fillId="0" borderId="5" xfId="0" applyFont="1" applyBorder="1" applyAlignment="1">
      <alignment vertical="center"/>
    </xf>
    <xf numFmtId="0" fontId="61" fillId="0" borderId="4" xfId="0" applyNumberFormat="1" applyFont="1" applyBorder="1" applyAlignment="1">
      <alignment vertical="center"/>
    </xf>
    <xf numFmtId="0" fontId="38" fillId="0" borderId="9" xfId="0" applyFont="1" applyBorder="1" applyAlignment="1">
      <alignment horizontal="center" vertical="center" shrinkToFit="1"/>
    </xf>
    <xf numFmtId="0" fontId="61" fillId="0" borderId="7" xfId="0" applyNumberFormat="1" applyFont="1" applyBorder="1" applyAlignment="1">
      <alignment vertical="center"/>
    </xf>
    <xf numFmtId="181" fontId="61" fillId="0" borderId="14" xfId="0" applyNumberFormat="1" applyFont="1" applyBorder="1" applyAlignment="1">
      <alignment vertical="center"/>
    </xf>
    <xf numFmtId="181" fontId="61" fillId="0" borderId="71" xfId="0" applyNumberFormat="1" applyFont="1" applyBorder="1" applyAlignment="1">
      <alignment vertical="center"/>
    </xf>
    <xf numFmtId="181" fontId="61" fillId="0" borderId="18" xfId="0" applyNumberFormat="1" applyFont="1" applyBorder="1" applyAlignment="1">
      <alignment vertical="center"/>
    </xf>
    <xf numFmtId="181" fontId="61" fillId="0" borderId="5" xfId="0" applyNumberFormat="1" applyFont="1" applyFill="1" applyBorder="1" applyAlignment="1">
      <alignment vertical="center"/>
    </xf>
    <xf numFmtId="181" fontId="61" fillId="0" borderId="16" xfId="0" applyNumberFormat="1" applyFont="1" applyBorder="1" applyAlignment="1">
      <alignment vertical="center"/>
    </xf>
    <xf numFmtId="181" fontId="61" fillId="0" borderId="31" xfId="0" applyNumberFormat="1" applyFont="1" applyBorder="1" applyAlignment="1">
      <alignment vertical="center"/>
    </xf>
    <xf numFmtId="181" fontId="61" fillId="0" borderId="73" xfId="0" applyNumberFormat="1" applyFont="1" applyBorder="1" applyAlignment="1">
      <alignment vertical="center"/>
    </xf>
    <xf numFmtId="181" fontId="61" fillId="0" borderId="19" xfId="0" applyNumberFormat="1" applyFont="1" applyBorder="1" applyAlignment="1">
      <alignment vertical="center"/>
    </xf>
    <xf numFmtId="176" fontId="38" fillId="0" borderId="0" xfId="0" applyNumberFormat="1" applyFont="1" applyAlignment="1">
      <alignment vertical="center"/>
    </xf>
    <xf numFmtId="181" fontId="61" fillId="0" borderId="70" xfId="0" applyNumberFormat="1" applyFont="1" applyBorder="1" applyAlignment="1">
      <alignment vertical="center"/>
    </xf>
    <xf numFmtId="181" fontId="61" fillId="0" borderId="63" xfId="0" applyNumberFormat="1" applyFont="1" applyBorder="1" applyAlignment="1">
      <alignment vertical="center"/>
    </xf>
    <xf numFmtId="181" fontId="61" fillId="0" borderId="33" xfId="0" applyNumberFormat="1" applyFont="1" applyBorder="1" applyAlignment="1">
      <alignment vertical="center"/>
    </xf>
    <xf numFmtId="181" fontId="61" fillId="0" borderId="64" xfId="0" applyNumberFormat="1" applyFont="1" applyBorder="1" applyAlignment="1">
      <alignment vertical="center"/>
    </xf>
    <xf numFmtId="181" fontId="61" fillId="0" borderId="123" xfId="0" applyNumberFormat="1" applyFont="1" applyBorder="1" applyAlignment="1">
      <alignment vertical="center"/>
    </xf>
    <xf numFmtId="181" fontId="61" fillId="0" borderId="35" xfId="0" applyNumberFormat="1" applyFont="1" applyBorder="1" applyAlignment="1">
      <alignment vertical="center"/>
    </xf>
    <xf numFmtId="181" fontId="61" fillId="0" borderId="20" xfId="0" applyNumberFormat="1" applyFont="1" applyBorder="1" applyAlignment="1">
      <alignment vertical="center"/>
    </xf>
    <xf numFmtId="181" fontId="61" fillId="0" borderId="72" xfId="0" applyNumberFormat="1" applyFont="1" applyBorder="1" applyAlignment="1">
      <alignment vertical="center"/>
    </xf>
    <xf numFmtId="181" fontId="61" fillId="0" borderId="121" xfId="0" applyNumberFormat="1" applyFont="1" applyBorder="1" applyAlignment="1">
      <alignment vertical="center"/>
    </xf>
    <xf numFmtId="181" fontId="61" fillId="0" borderId="122" xfId="0" applyNumberFormat="1" applyFont="1" applyBorder="1" applyAlignment="1">
      <alignment vertical="center"/>
    </xf>
    <xf numFmtId="181" fontId="61" fillId="0" borderId="0" xfId="0" applyNumberFormat="1" applyFont="1" applyBorder="1" applyAlignment="1">
      <alignment vertical="center"/>
    </xf>
    <xf numFmtId="181" fontId="61" fillId="0" borderId="9" xfId="0" applyNumberFormat="1" applyFont="1" applyBorder="1" applyAlignment="1">
      <alignment vertical="center"/>
    </xf>
    <xf numFmtId="181" fontId="61" fillId="0" borderId="7" xfId="0" applyNumberFormat="1" applyFont="1" applyBorder="1" applyAlignment="1">
      <alignment vertical="center"/>
    </xf>
    <xf numFmtId="181" fontId="61" fillId="0" borderId="28" xfId="0" applyNumberFormat="1" applyFont="1" applyBorder="1" applyAlignment="1">
      <alignment vertical="center"/>
    </xf>
    <xf numFmtId="181" fontId="61" fillId="0" borderId="36" xfId="0" applyNumberFormat="1" applyFont="1" applyBorder="1" applyAlignment="1">
      <alignment vertical="center"/>
    </xf>
    <xf numFmtId="181" fontId="61" fillId="0" borderId="13" xfId="0" applyNumberFormat="1" applyFont="1" applyBorder="1" applyAlignment="1">
      <alignment vertical="center"/>
    </xf>
    <xf numFmtId="181" fontId="61" fillId="2" borderId="16" xfId="0" applyNumberFormat="1" applyFont="1" applyFill="1" applyBorder="1" applyAlignment="1">
      <alignment vertical="center"/>
    </xf>
    <xf numFmtId="181" fontId="61" fillId="2" borderId="17" xfId="0" applyNumberFormat="1" applyFont="1" applyFill="1" applyBorder="1" applyAlignment="1">
      <alignment vertical="center"/>
    </xf>
    <xf numFmtId="181" fontId="61" fillId="2" borderId="18" xfId="0" applyNumberFormat="1" applyFont="1" applyFill="1" applyBorder="1" applyAlignment="1">
      <alignment vertical="center"/>
    </xf>
    <xf numFmtId="181" fontId="61" fillId="2" borderId="24" xfId="0" applyNumberFormat="1" applyFont="1" applyFill="1" applyBorder="1" applyAlignment="1">
      <alignment vertical="center"/>
    </xf>
    <xf numFmtId="181" fontId="61" fillId="2" borderId="26" xfId="0" applyNumberFormat="1" applyFont="1" applyFill="1" applyBorder="1" applyAlignment="1">
      <alignment vertical="center"/>
    </xf>
    <xf numFmtId="181" fontId="61" fillId="2" borderId="25" xfId="0" applyNumberFormat="1" applyFont="1" applyFill="1" applyBorder="1" applyAlignment="1">
      <alignment vertical="center"/>
    </xf>
    <xf numFmtId="181" fontId="61" fillId="2" borderId="20" xfId="0" applyNumberFormat="1" applyFont="1" applyFill="1" applyBorder="1" applyAlignment="1">
      <alignment vertical="center"/>
    </xf>
    <xf numFmtId="181" fontId="61" fillId="2" borderId="21" xfId="0" applyNumberFormat="1" applyFont="1" applyFill="1" applyBorder="1" applyAlignment="1">
      <alignment vertical="center"/>
    </xf>
    <xf numFmtId="181" fontId="61" fillId="2" borderId="22" xfId="0" applyNumberFormat="1" applyFont="1" applyFill="1" applyBorder="1" applyAlignment="1">
      <alignment vertical="center"/>
    </xf>
    <xf numFmtId="181" fontId="61" fillId="0" borderId="17" xfId="0" applyNumberFormat="1" applyFont="1" applyBorder="1" applyAlignment="1">
      <alignment vertical="center"/>
    </xf>
    <xf numFmtId="181" fontId="61" fillId="0" borderId="24" xfId="0" applyNumberFormat="1" applyFont="1" applyBorder="1" applyAlignment="1">
      <alignment vertical="center"/>
    </xf>
    <xf numFmtId="181" fontId="61" fillId="0" borderId="26" xfId="0" applyNumberFormat="1" applyFont="1" applyBorder="1" applyAlignment="1">
      <alignment vertical="center"/>
    </xf>
    <xf numFmtId="181" fontId="61" fillId="0" borderId="25" xfId="0" applyNumberFormat="1" applyFont="1" applyBorder="1" applyAlignment="1">
      <alignment vertical="center"/>
    </xf>
    <xf numFmtId="181" fontId="61" fillId="0" borderId="21" xfId="0" applyNumberFormat="1" applyFont="1" applyBorder="1" applyAlignment="1">
      <alignment vertical="center"/>
    </xf>
    <xf numFmtId="181" fontId="61" fillId="0" borderId="22" xfId="0" applyNumberFormat="1" applyFont="1" applyBorder="1" applyAlignment="1">
      <alignment vertical="center"/>
    </xf>
    <xf numFmtId="179" fontId="61" fillId="0" borderId="0" xfId="0" applyNumberFormat="1" applyFont="1" applyBorder="1" applyAlignment="1">
      <alignment vertical="center"/>
    </xf>
    <xf numFmtId="0" fontId="38" fillId="0" borderId="0" xfId="0" applyFont="1" applyBorder="1" applyAlignment="1">
      <alignment vertical="center"/>
    </xf>
    <xf numFmtId="0" fontId="55" fillId="0" borderId="0" xfId="0" quotePrefix="1" applyFont="1" applyBorder="1" applyAlignment="1">
      <alignment horizontal="left" vertical="center"/>
    </xf>
    <xf numFmtId="177" fontId="61" fillId="0" borderId="0" xfId="0" applyNumberFormat="1" applyFont="1" applyBorder="1" applyAlignment="1">
      <alignment vertical="center"/>
    </xf>
    <xf numFmtId="0" fontId="72" fillId="0" borderId="0" xfId="0" applyFont="1" applyBorder="1" applyAlignment="1">
      <alignment horizontal="left" vertical="center"/>
    </xf>
    <xf numFmtId="0" fontId="38" fillId="0" borderId="80" xfId="0" applyFont="1" applyBorder="1" applyAlignment="1">
      <alignment vertical="center"/>
    </xf>
    <xf numFmtId="0" fontId="38" fillId="0" borderId="82" xfId="0" applyFont="1" applyBorder="1" applyAlignment="1">
      <alignment vertical="center"/>
    </xf>
    <xf numFmtId="179" fontId="38" fillId="0" borderId="80" xfId="0" applyNumberFormat="1" applyFont="1" applyBorder="1" applyAlignment="1">
      <alignment vertical="center"/>
    </xf>
    <xf numFmtId="179" fontId="38" fillId="0" borderId="79" xfId="0" applyNumberFormat="1" applyFont="1" applyBorder="1" applyAlignment="1">
      <alignment vertical="center"/>
    </xf>
    <xf numFmtId="179" fontId="61" fillId="0" borderId="68" xfId="0" applyNumberFormat="1" applyFont="1" applyBorder="1" applyAlignment="1">
      <alignment vertical="center" shrinkToFit="1"/>
    </xf>
    <xf numFmtId="179" fontId="61" fillId="0" borderId="101" xfId="0" applyNumberFormat="1" applyFont="1" applyBorder="1" applyAlignment="1">
      <alignment vertical="center" shrinkToFit="1"/>
    </xf>
    <xf numFmtId="179" fontId="61" fillId="0" borderId="118" xfId="0" applyNumberFormat="1" applyFont="1" applyBorder="1" applyAlignment="1">
      <alignment vertical="center" shrinkToFit="1"/>
    </xf>
    <xf numFmtId="179" fontId="38" fillId="0" borderId="82" xfId="0" applyNumberFormat="1" applyFont="1" applyBorder="1" applyAlignment="1">
      <alignment vertical="center"/>
    </xf>
    <xf numFmtId="0" fontId="38" fillId="0" borderId="85" xfId="0" applyFont="1" applyBorder="1" applyAlignment="1">
      <alignment horizontal="center" vertical="center"/>
    </xf>
    <xf numFmtId="0" fontId="38" fillId="0" borderId="87" xfId="0" applyFont="1" applyBorder="1" applyAlignment="1">
      <alignment horizontal="center" vertical="center" wrapText="1"/>
    </xf>
    <xf numFmtId="179" fontId="61" fillId="0" borderId="119" xfId="0" applyNumberFormat="1" applyFont="1" applyBorder="1" applyAlignment="1">
      <alignment vertical="center" shrinkToFit="1"/>
    </xf>
    <xf numFmtId="179" fontId="61" fillId="0" borderId="120" xfId="0" applyNumberFormat="1" applyFont="1" applyBorder="1" applyAlignment="1">
      <alignment vertical="center" shrinkToFit="1"/>
    </xf>
    <xf numFmtId="179" fontId="61" fillId="0" borderId="78" xfId="0" applyNumberFormat="1" applyFont="1" applyFill="1" applyBorder="1" applyAlignment="1">
      <alignment vertical="center" shrinkToFit="1"/>
    </xf>
    <xf numFmtId="179" fontId="38" fillId="7" borderId="86" xfId="0" applyNumberFormat="1" applyFont="1" applyFill="1" applyBorder="1" applyAlignment="1">
      <alignment vertical="center"/>
    </xf>
    <xf numFmtId="179" fontId="38" fillId="9" borderId="0" xfId="0" applyNumberFormat="1" applyFont="1" applyFill="1" applyBorder="1" applyAlignment="1">
      <alignment vertical="center"/>
    </xf>
    <xf numFmtId="181" fontId="61" fillId="0" borderId="0" xfId="0" applyNumberFormat="1" applyFont="1" applyFill="1" applyBorder="1" applyAlignment="1">
      <alignment vertical="center"/>
    </xf>
    <xf numFmtId="181" fontId="61" fillId="0" borderId="3" xfId="0" applyNumberFormat="1" applyFont="1" applyBorder="1" applyAlignment="1">
      <alignment vertical="center"/>
    </xf>
    <xf numFmtId="0" fontId="84" fillId="0" borderId="113" xfId="0" applyFont="1" applyBorder="1" applyAlignment="1">
      <alignment horizontal="center" vertical="center"/>
    </xf>
    <xf numFmtId="0" fontId="84" fillId="0" borderId="114" xfId="0" applyFont="1" applyBorder="1" applyAlignment="1">
      <alignment horizontal="center" vertical="center" wrapText="1"/>
    </xf>
    <xf numFmtId="0" fontId="84" fillId="0" borderId="83" xfId="0" applyFont="1" applyBorder="1" applyAlignment="1">
      <alignment horizontal="center" vertical="center"/>
    </xf>
    <xf numFmtId="3" fontId="39" fillId="2" borderId="78" xfId="0" applyNumberFormat="1" applyFont="1" applyFill="1" applyBorder="1" applyAlignment="1">
      <alignment vertical="center" shrinkToFit="1"/>
    </xf>
    <xf numFmtId="178" fontId="38" fillId="0" borderId="0" xfId="0" applyNumberFormat="1" applyFont="1" applyBorder="1" applyAlignment="1">
      <alignment horizontal="center" vertical="center"/>
    </xf>
    <xf numFmtId="178" fontId="38" fillId="0" borderId="5" xfId="0" applyNumberFormat="1" applyFont="1" applyBorder="1" applyAlignment="1">
      <alignment horizontal="right" vertical="center"/>
    </xf>
    <xf numFmtId="3" fontId="37" fillId="14" borderId="13" xfId="0" applyNumberFormat="1" applyFont="1" applyFill="1" applyBorder="1" applyAlignment="1">
      <alignment vertical="center" shrinkToFit="1"/>
    </xf>
    <xf numFmtId="3" fontId="39" fillId="13" borderId="78" xfId="0" applyNumberFormat="1" applyFont="1" applyFill="1" applyBorder="1" applyAlignment="1">
      <alignment vertical="center" shrinkToFit="1"/>
    </xf>
    <xf numFmtId="3" fontId="39" fillId="0" borderId="78" xfId="0" applyNumberFormat="1" applyFont="1" applyBorder="1" applyAlignment="1">
      <alignment vertical="center" shrinkToFit="1"/>
    </xf>
    <xf numFmtId="3" fontId="37" fillId="15" borderId="78" xfId="0" applyNumberFormat="1" applyFont="1" applyFill="1" applyBorder="1" applyAlignment="1">
      <alignment vertical="center" shrinkToFit="1"/>
    </xf>
    <xf numFmtId="179" fontId="37" fillId="11" borderId="150" xfId="0" applyNumberFormat="1" applyFont="1" applyFill="1" applyBorder="1" applyAlignment="1">
      <alignment vertical="center" shrinkToFit="1"/>
    </xf>
    <xf numFmtId="179" fontId="39" fillId="11" borderId="150" xfId="0" applyNumberFormat="1" applyFont="1" applyFill="1" applyBorder="1" applyAlignment="1">
      <alignment vertical="center" shrinkToFit="1"/>
    </xf>
    <xf numFmtId="0" fontId="32" fillId="0" borderId="0" xfId="0" applyFont="1">
      <alignment vertical="center"/>
    </xf>
    <xf numFmtId="0" fontId="39" fillId="0" borderId="0" xfId="0" applyFont="1" applyAlignment="1" applyProtection="1">
      <alignment horizontal="left" vertical="center"/>
      <protection locked="0"/>
    </xf>
    <xf numFmtId="0" fontId="39" fillId="0" borderId="0" xfId="0" applyFont="1">
      <alignment vertical="center"/>
    </xf>
    <xf numFmtId="0" fontId="37" fillId="0" borderId="148" xfId="0" applyFont="1" applyBorder="1" applyAlignment="1">
      <alignment horizontal="center" vertical="center" wrapText="1"/>
    </xf>
    <xf numFmtId="0" fontId="37" fillId="0" borderId="152" xfId="0" applyFont="1" applyBorder="1" applyAlignment="1">
      <alignment horizontal="center" vertical="center" wrapText="1"/>
    </xf>
    <xf numFmtId="0" fontId="37" fillId="0" borderId="0" xfId="0" applyFont="1" applyBorder="1" applyAlignment="1" applyProtection="1">
      <alignment horizontal="center" vertical="center" wrapText="1"/>
      <protection locked="0"/>
    </xf>
    <xf numFmtId="0" fontId="37" fillId="0" borderId="0" xfId="0" applyFont="1" applyBorder="1" applyAlignment="1">
      <alignment vertical="center" wrapText="1"/>
    </xf>
    <xf numFmtId="181" fontId="37" fillId="0" borderId="0" xfId="0" applyNumberFormat="1" applyFont="1" applyBorder="1" applyAlignment="1" applyProtection="1">
      <alignment vertical="center" shrinkToFit="1"/>
      <protection locked="0"/>
    </xf>
    <xf numFmtId="187" fontId="37" fillId="0" borderId="0" xfId="0" applyNumberFormat="1" applyFont="1" applyBorder="1" applyAlignment="1" applyProtection="1">
      <alignment vertical="center" shrinkToFit="1"/>
      <protection locked="0"/>
    </xf>
    <xf numFmtId="0" fontId="38" fillId="0" borderId="12" xfId="0" applyFont="1" applyBorder="1" applyAlignment="1" applyProtection="1">
      <alignment horizontal="center" vertical="center" shrinkToFit="1"/>
      <protection locked="0"/>
    </xf>
    <xf numFmtId="0" fontId="38" fillId="0" borderId="15" xfId="0" applyFont="1" applyBorder="1" applyAlignment="1" applyProtection="1">
      <alignment horizontal="center" vertical="center" shrinkToFit="1"/>
      <protection locked="0"/>
    </xf>
    <xf numFmtId="0" fontId="38" fillId="0" borderId="78" xfId="0" applyFont="1" applyBorder="1" applyAlignment="1">
      <alignment horizontal="center" vertical="center" shrinkToFit="1"/>
    </xf>
    <xf numFmtId="185" fontId="37" fillId="3" borderId="119" xfId="0" applyNumberFormat="1" applyFont="1" applyFill="1" applyBorder="1" applyAlignment="1">
      <alignment horizontal="right" vertical="center"/>
    </xf>
    <xf numFmtId="185" fontId="37" fillId="3" borderId="162" xfId="0" applyNumberFormat="1" applyFont="1" applyFill="1" applyBorder="1" applyAlignment="1">
      <alignment horizontal="right" vertical="center"/>
    </xf>
    <xf numFmtId="38" fontId="38" fillId="3" borderId="14" xfId="0" applyNumberFormat="1" applyFont="1" applyFill="1" applyBorder="1" applyAlignment="1">
      <alignment vertical="center" shrinkToFit="1"/>
    </xf>
    <xf numFmtId="180" fontId="39" fillId="4" borderId="120" xfId="0" applyNumberFormat="1" applyFont="1" applyFill="1" applyBorder="1" applyAlignment="1">
      <alignment vertical="center"/>
    </xf>
    <xf numFmtId="188" fontId="38" fillId="4" borderId="7" xfId="0" applyNumberFormat="1" applyFont="1" applyFill="1" applyBorder="1" applyAlignment="1">
      <alignment horizontal="right" vertical="center" shrinkToFit="1"/>
    </xf>
    <xf numFmtId="0" fontId="33" fillId="0" borderId="12" xfId="1" applyFont="1" applyFill="1" applyBorder="1" applyAlignment="1">
      <alignment horizontal="left" vertical="center"/>
    </xf>
    <xf numFmtId="0" fontId="33" fillId="0" borderId="15" xfId="1" applyFont="1" applyFill="1" applyBorder="1" applyAlignment="1">
      <alignment horizontal="center" vertical="center"/>
    </xf>
    <xf numFmtId="0" fontId="33" fillId="0" borderId="0" xfId="0" applyFont="1" applyFill="1" applyAlignment="1">
      <alignment vertical="center"/>
    </xf>
    <xf numFmtId="49" fontId="33" fillId="0" borderId="14" xfId="1" applyNumberFormat="1" applyFont="1" applyFill="1" applyBorder="1" applyAlignment="1">
      <alignment horizontal="center" vertical="center"/>
    </xf>
    <xf numFmtId="0" fontId="33" fillId="0" borderId="14" xfId="1" applyFont="1" applyFill="1" applyBorder="1" applyAlignment="1">
      <alignment horizontal="center" vertical="center"/>
    </xf>
    <xf numFmtId="49" fontId="33" fillId="0" borderId="4" xfId="1" applyNumberFormat="1" applyFont="1" applyFill="1" applyBorder="1" applyAlignment="1">
      <alignment horizontal="center" vertical="center"/>
    </xf>
    <xf numFmtId="0" fontId="33" fillId="0" borderId="4" xfId="1" applyFont="1" applyFill="1" applyBorder="1" applyAlignment="1">
      <alignment vertical="center"/>
    </xf>
    <xf numFmtId="49" fontId="33" fillId="0" borderId="9" xfId="1" applyNumberFormat="1" applyFont="1" applyFill="1" applyBorder="1" applyAlignment="1">
      <alignment horizontal="center" vertical="center"/>
    </xf>
    <xf numFmtId="0" fontId="33" fillId="0" borderId="9" xfId="1" applyFont="1" applyFill="1" applyBorder="1" applyAlignment="1">
      <alignment vertical="center"/>
    </xf>
    <xf numFmtId="0" fontId="33" fillId="0" borderId="9" xfId="1" applyFont="1" applyFill="1" applyBorder="1" applyAlignment="1">
      <alignment vertical="top"/>
    </xf>
    <xf numFmtId="49" fontId="33" fillId="0" borderId="7" xfId="1" applyNumberFormat="1" applyFont="1" applyFill="1" applyBorder="1" applyAlignment="1">
      <alignment horizontal="center" vertical="center"/>
    </xf>
    <xf numFmtId="0" fontId="33" fillId="0" borderId="7" xfId="1" applyFont="1" applyFill="1" applyBorder="1" applyAlignment="1">
      <alignment vertical="center"/>
    </xf>
    <xf numFmtId="0" fontId="33" fillId="0" borderId="2" xfId="0" applyFont="1" applyFill="1" applyBorder="1" applyAlignment="1">
      <alignment horizontal="center" vertical="center"/>
    </xf>
    <xf numFmtId="0" fontId="33" fillId="0" borderId="5" xfId="0" applyFont="1" applyFill="1" applyBorder="1" applyAlignment="1">
      <alignment vertical="center"/>
    </xf>
    <xf numFmtId="0" fontId="33" fillId="0" borderId="10" xfId="0" applyFont="1" applyFill="1" applyBorder="1" applyAlignment="1">
      <alignment horizontal="center" vertical="center"/>
    </xf>
    <xf numFmtId="0" fontId="33" fillId="0" borderId="11" xfId="0" applyFont="1" applyFill="1" applyBorder="1" applyAlignment="1">
      <alignment vertical="center"/>
    </xf>
    <xf numFmtId="0" fontId="33" fillId="0" borderId="6" xfId="0" applyFont="1" applyFill="1" applyBorder="1" applyAlignment="1">
      <alignment horizontal="center" vertical="center"/>
    </xf>
    <xf numFmtId="0" fontId="33" fillId="0" borderId="8" xfId="0" applyFont="1" applyFill="1" applyBorder="1" applyAlignment="1">
      <alignment vertical="center"/>
    </xf>
    <xf numFmtId="0" fontId="33" fillId="0" borderId="14" xfId="0" applyFont="1" applyFill="1" applyBorder="1" applyAlignment="1">
      <alignment vertical="center"/>
    </xf>
    <xf numFmtId="0" fontId="33" fillId="0" borderId="12" xfId="0" applyFont="1" applyFill="1" applyBorder="1" applyAlignment="1">
      <alignment vertical="center"/>
    </xf>
    <xf numFmtId="0" fontId="33" fillId="0" borderId="15" xfId="0" applyFont="1" applyFill="1" applyBorder="1" applyAlignment="1">
      <alignment vertical="center"/>
    </xf>
    <xf numFmtId="179" fontId="52" fillId="0" borderId="0" xfId="0" applyNumberFormat="1" applyFont="1" applyAlignment="1">
      <alignment horizontal="left" vertical="center"/>
    </xf>
    <xf numFmtId="0" fontId="85" fillId="0" borderId="0" xfId="0" applyFont="1">
      <alignment vertical="center"/>
    </xf>
    <xf numFmtId="0" fontId="49" fillId="0" borderId="0" xfId="0" applyFont="1" applyAlignment="1">
      <alignment horizontal="center"/>
    </xf>
    <xf numFmtId="178" fontId="13" fillId="8" borderId="0" xfId="1" applyNumberFormat="1" applyFont="1" applyFill="1" applyAlignment="1">
      <alignment vertical="center" shrinkToFit="1"/>
    </xf>
    <xf numFmtId="179" fontId="45" fillId="2" borderId="0" xfId="0" applyNumberFormat="1" applyFont="1" applyFill="1" applyAlignment="1">
      <alignment vertical="center" shrinkToFit="1"/>
    </xf>
    <xf numFmtId="179" fontId="45" fillId="0" borderId="0" xfId="0" applyNumberFormat="1" applyFont="1" applyAlignment="1">
      <alignment vertical="center" shrinkToFit="1"/>
    </xf>
    <xf numFmtId="179" fontId="52" fillId="0" borderId="55" xfId="0" quotePrefix="1" applyNumberFormat="1" applyFont="1" applyFill="1" applyBorder="1" applyAlignment="1">
      <alignment vertical="center" shrinkToFit="1"/>
    </xf>
    <xf numFmtId="179" fontId="52" fillId="0" borderId="56" xfId="0" quotePrefix="1" applyNumberFormat="1" applyFont="1" applyFill="1" applyBorder="1" applyAlignment="1">
      <alignment vertical="center" shrinkToFit="1"/>
    </xf>
    <xf numFmtId="180" fontId="37" fillId="3" borderId="78" xfId="0" applyNumberFormat="1" applyFont="1" applyFill="1" applyBorder="1" applyAlignment="1">
      <alignment horizontal="center" vertical="center"/>
    </xf>
    <xf numFmtId="0" fontId="37" fillId="0" borderId="180" xfId="0" applyFont="1" applyBorder="1" applyAlignment="1">
      <alignment horizontal="center" vertical="center"/>
    </xf>
    <xf numFmtId="0" fontId="37" fillId="0" borderId="180" xfId="0" applyFont="1" applyBorder="1">
      <alignment vertical="center"/>
    </xf>
    <xf numFmtId="179" fontId="37" fillId="0" borderId="180" xfId="0" applyNumberFormat="1" applyFont="1" applyBorder="1">
      <alignment vertical="center"/>
    </xf>
    <xf numFmtId="0" fontId="72" fillId="0" borderId="0" xfId="0" applyFont="1" applyAlignment="1">
      <alignment horizontal="center" vertical="center"/>
    </xf>
    <xf numFmtId="0" fontId="72" fillId="0" borderId="0" xfId="0" applyFont="1" applyAlignment="1" applyProtection="1">
      <alignment horizontal="center" vertical="center"/>
      <protection locked="0"/>
    </xf>
    <xf numFmtId="0" fontId="86" fillId="0" borderId="0" xfId="0" applyFont="1" applyAlignment="1">
      <alignment vertical="center" shrinkToFit="1"/>
    </xf>
    <xf numFmtId="181" fontId="37" fillId="8" borderId="51" xfId="0" applyNumberFormat="1" applyFont="1" applyFill="1" applyBorder="1" applyAlignment="1">
      <alignment vertical="center" shrinkToFit="1"/>
    </xf>
    <xf numFmtId="181" fontId="37" fillId="8" borderId="52" xfId="0" applyNumberFormat="1" applyFont="1" applyFill="1" applyBorder="1" applyAlignment="1">
      <alignment vertical="center" shrinkToFit="1"/>
    </xf>
    <xf numFmtId="178" fontId="87" fillId="0" borderId="0" xfId="0" applyNumberFormat="1" applyFont="1">
      <alignment vertical="center"/>
    </xf>
    <xf numFmtId="3" fontId="87" fillId="0" borderId="150" xfId="0" applyNumberFormat="1" applyFont="1" applyBorder="1" applyAlignment="1">
      <alignment vertical="center" shrinkToFit="1"/>
    </xf>
    <xf numFmtId="0" fontId="86" fillId="0" borderId="0" xfId="0" applyFont="1" applyAlignment="1">
      <alignment vertical="center" wrapText="1" shrinkToFit="1"/>
    </xf>
    <xf numFmtId="179" fontId="15" fillId="2" borderId="79" xfId="0" applyNumberFormat="1" applyFont="1" applyFill="1" applyBorder="1" applyAlignment="1">
      <alignment vertical="center" shrinkToFit="1"/>
    </xf>
    <xf numFmtId="179" fontId="38" fillId="0" borderId="0" xfId="0" applyNumberFormat="1" applyFont="1">
      <alignment vertical="center"/>
    </xf>
    <xf numFmtId="181" fontId="38" fillId="0" borderId="0" xfId="0" applyNumberFormat="1" applyFont="1">
      <alignment vertical="center"/>
    </xf>
    <xf numFmtId="0" fontId="51" fillId="0" borderId="0" xfId="0" applyFont="1" applyAlignment="1">
      <alignment vertical="center" shrinkToFit="1"/>
    </xf>
    <xf numFmtId="0" fontId="33" fillId="0" borderId="131"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131" xfId="0" applyFont="1" applyBorder="1" applyAlignment="1">
      <alignment horizontal="center" vertical="center" shrinkToFit="1"/>
    </xf>
    <xf numFmtId="0" fontId="33" fillId="0" borderId="11" xfId="0" applyFont="1" applyBorder="1" applyAlignment="1">
      <alignment horizontal="center" vertical="center" shrinkToFit="1"/>
    </xf>
    <xf numFmtId="0" fontId="33" fillId="0" borderId="137" xfId="0" applyFont="1" applyBorder="1" applyAlignment="1">
      <alignment horizontal="center" vertical="center" shrinkToFit="1"/>
    </xf>
    <xf numFmtId="0" fontId="91" fillId="0" borderId="58" xfId="0" applyFont="1" applyBorder="1" applyAlignment="1">
      <alignment horizontal="left" vertical="center"/>
    </xf>
    <xf numFmtId="0" fontId="91" fillId="0" borderId="53" xfId="0" applyFont="1" applyBorder="1">
      <alignment vertical="center"/>
    </xf>
    <xf numFmtId="179" fontId="91" fillId="3" borderId="55" xfId="0" applyNumberFormat="1" applyFont="1" applyFill="1" applyBorder="1" applyAlignment="1">
      <alignment horizontal="right" vertical="center" shrinkToFit="1"/>
    </xf>
    <xf numFmtId="0" fontId="91" fillId="0" borderId="59" xfId="0" applyFont="1" applyBorder="1" applyAlignment="1">
      <alignment horizontal="left" vertical="center"/>
    </xf>
    <xf numFmtId="0" fontId="91" fillId="0" borderId="0" xfId="0" applyFont="1" applyBorder="1">
      <alignment vertical="center"/>
    </xf>
    <xf numFmtId="179" fontId="91" fillId="0" borderId="56" xfId="0" applyNumberFormat="1" applyFont="1" applyBorder="1" applyAlignment="1">
      <alignment horizontal="right" vertical="center" shrinkToFit="1"/>
    </xf>
    <xf numFmtId="179" fontId="91" fillId="4" borderId="56" xfId="0" applyNumberFormat="1" applyFont="1" applyFill="1" applyBorder="1" applyAlignment="1">
      <alignment horizontal="right" vertical="center" shrinkToFit="1"/>
    </xf>
    <xf numFmtId="179" fontId="91" fillId="10" borderId="56" xfId="0" applyNumberFormat="1" applyFont="1" applyFill="1" applyBorder="1" applyAlignment="1">
      <alignment horizontal="right" vertical="center" shrinkToFit="1"/>
    </xf>
    <xf numFmtId="179" fontId="91" fillId="12" borderId="56" xfId="0" applyNumberFormat="1" applyFont="1" applyFill="1" applyBorder="1" applyAlignment="1">
      <alignment horizontal="right" vertical="center" shrinkToFit="1"/>
    </xf>
    <xf numFmtId="179" fontId="91" fillId="2" borderId="56" xfId="0" applyNumberFormat="1" applyFont="1" applyFill="1" applyBorder="1" applyAlignment="1">
      <alignment horizontal="right" vertical="center" shrinkToFit="1"/>
    </xf>
    <xf numFmtId="179" fontId="91" fillId="13" borderId="56" xfId="0" applyNumberFormat="1" applyFont="1" applyFill="1" applyBorder="1" applyAlignment="1">
      <alignment horizontal="right" vertical="center" shrinkToFit="1"/>
    </xf>
    <xf numFmtId="179" fontId="91" fillId="14" borderId="56" xfId="0" applyNumberFormat="1" applyFont="1" applyFill="1" applyBorder="1" applyAlignment="1">
      <alignment horizontal="right" vertical="center" shrinkToFit="1"/>
    </xf>
    <xf numFmtId="179" fontId="91" fillId="15" borderId="56" xfId="0" applyNumberFormat="1" applyFont="1" applyFill="1" applyBorder="1" applyAlignment="1">
      <alignment horizontal="right" vertical="center" shrinkToFit="1"/>
    </xf>
    <xf numFmtId="0" fontId="91" fillId="0" borderId="59" xfId="0" applyFont="1" applyBorder="1">
      <alignment vertical="center"/>
    </xf>
    <xf numFmtId="0" fontId="91" fillId="0" borderId="56" xfId="0" applyFont="1" applyBorder="1" applyAlignment="1">
      <alignment vertical="center" shrinkToFit="1"/>
    </xf>
    <xf numFmtId="0" fontId="91" fillId="0" borderId="60" xfId="0" applyFont="1" applyBorder="1" applyAlignment="1">
      <alignment horizontal="left" vertical="center"/>
    </xf>
    <xf numFmtId="0" fontId="91" fillId="0" borderId="54" xfId="0" applyFont="1" applyBorder="1">
      <alignment vertical="center"/>
    </xf>
    <xf numFmtId="186" fontId="91" fillId="0" borderId="57" xfId="0" applyNumberFormat="1" applyFont="1" applyBorder="1" applyAlignment="1">
      <alignment horizontal="right" vertical="center" shrinkToFit="1"/>
    </xf>
    <xf numFmtId="177" fontId="37" fillId="0" borderId="143" xfId="0" applyNumberFormat="1" applyFont="1" applyBorder="1" applyAlignment="1" applyProtection="1">
      <alignment vertical="center" shrinkToFit="1"/>
      <protection locked="0"/>
    </xf>
    <xf numFmtId="181" fontId="37" fillId="0" borderId="129" xfId="0" applyNumberFormat="1" applyFont="1" applyBorder="1" applyAlignment="1" applyProtection="1">
      <alignment vertical="center" shrinkToFit="1"/>
      <protection locked="0"/>
    </xf>
    <xf numFmtId="177" fontId="37" fillId="0" borderId="145" xfId="0" applyNumberFormat="1" applyFont="1" applyBorder="1" applyAlignment="1" applyProtection="1">
      <alignment vertical="center" shrinkToFit="1"/>
      <protection locked="0"/>
    </xf>
    <xf numFmtId="181" fontId="37" fillId="0" borderId="130" xfId="0" applyNumberFormat="1" applyFont="1" applyBorder="1" applyAlignment="1" applyProtection="1">
      <alignment vertical="center" shrinkToFit="1"/>
      <protection locked="0"/>
    </xf>
    <xf numFmtId="177" fontId="37" fillId="0" borderId="135" xfId="0" applyNumberFormat="1" applyFont="1" applyBorder="1" applyAlignment="1" applyProtection="1">
      <alignment vertical="center" shrinkToFit="1"/>
      <protection locked="0"/>
    </xf>
    <xf numFmtId="181" fontId="37" fillId="0" borderId="114" xfId="0" applyNumberFormat="1" applyFont="1" applyBorder="1" applyAlignment="1" applyProtection="1">
      <alignment vertical="center" shrinkToFit="1"/>
      <protection locked="0"/>
    </xf>
    <xf numFmtId="177" fontId="37" fillId="0" borderId="78" xfId="0" applyNumberFormat="1" applyFont="1" applyBorder="1" applyAlignment="1" applyProtection="1">
      <alignment vertical="center" shrinkToFit="1"/>
      <protection locked="0"/>
    </xf>
    <xf numFmtId="187" fontId="37" fillId="0" borderId="78" xfId="0" applyNumberFormat="1" applyFont="1" applyBorder="1" applyAlignment="1" applyProtection="1">
      <alignment vertical="center" shrinkToFit="1"/>
      <protection locked="0"/>
    </xf>
    <xf numFmtId="0" fontId="19" fillId="0" borderId="0" xfId="0" applyFont="1" applyAlignment="1">
      <alignment horizontal="center" vertical="center"/>
    </xf>
    <xf numFmtId="0" fontId="19" fillId="0" borderId="0" xfId="0" applyFont="1" applyAlignment="1">
      <alignment horizontal="center" vertical="center"/>
    </xf>
    <xf numFmtId="0" fontId="55" fillId="0" borderId="58" xfId="0" applyFont="1" applyFill="1" applyBorder="1" applyAlignment="1">
      <alignment horizontal="center" vertical="center" wrapText="1"/>
    </xf>
    <xf numFmtId="0" fontId="55" fillId="0" borderId="55" xfId="0" applyFont="1" applyBorder="1" applyAlignment="1">
      <alignment vertical="center"/>
    </xf>
    <xf numFmtId="0" fontId="55" fillId="0" borderId="59" xfId="0" applyFont="1" applyBorder="1" applyAlignment="1">
      <alignment vertical="center"/>
    </xf>
    <xf numFmtId="0" fontId="55" fillId="0" borderId="56" xfId="0" applyFont="1" applyBorder="1" applyAlignment="1">
      <alignment vertical="center"/>
    </xf>
    <xf numFmtId="0" fontId="55" fillId="0" borderId="60" xfId="0" applyFont="1" applyBorder="1" applyAlignment="1">
      <alignment vertical="center"/>
    </xf>
    <xf numFmtId="0" fontId="55" fillId="0" borderId="57" xfId="0" applyFont="1" applyBorder="1" applyAlignment="1">
      <alignment vertical="center"/>
    </xf>
    <xf numFmtId="0" fontId="38" fillId="0" borderId="12" xfId="0" applyFont="1" applyFill="1" applyBorder="1" applyAlignment="1">
      <alignment horizontal="center" vertical="center"/>
    </xf>
    <xf numFmtId="0" fontId="38" fillId="0" borderId="1" xfId="0" applyFont="1" applyBorder="1" applyAlignment="1">
      <alignment horizontal="center" vertical="center"/>
    </xf>
    <xf numFmtId="0" fontId="38" fillId="0" borderId="8" xfId="0" applyFont="1" applyBorder="1" applyAlignment="1">
      <alignment horizontal="center" vertical="center"/>
    </xf>
    <xf numFmtId="0" fontId="38" fillId="3" borderId="2" xfId="0" applyFont="1" applyFill="1" applyBorder="1" applyAlignment="1">
      <alignment horizontal="center" vertical="center"/>
    </xf>
    <xf numFmtId="0" fontId="38" fillId="3" borderId="5" xfId="0" applyFont="1" applyFill="1" applyBorder="1" applyAlignment="1">
      <alignment horizontal="center" vertical="center"/>
    </xf>
    <xf numFmtId="0" fontId="38" fillId="0" borderId="13" xfId="0" applyFont="1" applyBorder="1" applyAlignment="1">
      <alignment horizontal="center" vertical="center"/>
    </xf>
    <xf numFmtId="0" fontId="38" fillId="0" borderId="15" xfId="0" applyFont="1" applyBorder="1" applyAlignment="1">
      <alignment horizontal="center" vertical="center"/>
    </xf>
    <xf numFmtId="0" fontId="55" fillId="0" borderId="0" xfId="0" applyFont="1" applyFill="1" applyBorder="1" applyAlignment="1">
      <alignment horizontal="left" vertical="center"/>
    </xf>
    <xf numFmtId="0" fontId="38" fillId="0" borderId="0" xfId="0" applyFont="1" applyBorder="1" applyAlignment="1">
      <alignment vertical="center"/>
    </xf>
    <xf numFmtId="0" fontId="38" fillId="0" borderId="2" xfId="0" applyFont="1" applyBorder="1" applyAlignment="1">
      <alignment horizontal="center" vertical="center" wrapText="1"/>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8" fillId="0" borderId="0" xfId="0" applyFont="1" applyAlignment="1">
      <alignment vertical="top" wrapText="1"/>
    </xf>
    <xf numFmtId="0" fontId="38" fillId="0" borderId="2" xfId="0" applyFont="1" applyBorder="1" applyAlignment="1">
      <alignment horizontal="center" vertical="center"/>
    </xf>
    <xf numFmtId="0" fontId="38" fillId="0" borderId="5" xfId="0" applyFont="1" applyBorder="1" applyAlignment="1">
      <alignment vertical="center"/>
    </xf>
    <xf numFmtId="0" fontId="38" fillId="0" borderId="6" xfId="0" applyFont="1" applyBorder="1" applyAlignment="1">
      <alignment vertical="center"/>
    </xf>
    <xf numFmtId="0" fontId="38" fillId="0" borderId="8" xfId="0" applyFont="1" applyBorder="1" applyAlignment="1">
      <alignment vertical="center"/>
    </xf>
    <xf numFmtId="0" fontId="70" fillId="0" borderId="0" xfId="0" applyFont="1" applyAlignment="1">
      <alignment vertical="center" wrapText="1"/>
    </xf>
    <xf numFmtId="0" fontId="71" fillId="0" borderId="0" xfId="0" applyFont="1" applyAlignment="1">
      <alignment vertical="center" wrapText="1"/>
    </xf>
    <xf numFmtId="0" fontId="55" fillId="0" borderId="2" xfId="0" applyFont="1" applyBorder="1" applyAlignment="1">
      <alignment horizontal="center" vertical="center" wrapText="1"/>
    </xf>
    <xf numFmtId="0" fontId="55" fillId="0" borderId="5" xfId="0" applyFont="1" applyBorder="1" applyAlignment="1">
      <alignment horizontal="center" vertical="center"/>
    </xf>
    <xf numFmtId="0" fontId="55" fillId="0" borderId="6" xfId="0" applyFont="1" applyBorder="1" applyAlignment="1">
      <alignment horizontal="center" vertical="center"/>
    </xf>
    <xf numFmtId="0" fontId="55" fillId="0" borderId="8" xfId="0" applyFont="1" applyBorder="1" applyAlignment="1">
      <alignment horizontal="center" vertical="center"/>
    </xf>
    <xf numFmtId="0" fontId="55" fillId="0" borderId="5" xfId="0" applyFont="1" applyBorder="1" applyAlignment="1">
      <alignment vertical="center"/>
    </xf>
    <xf numFmtId="0" fontId="55" fillId="0" borderId="6" xfId="0" applyFont="1" applyBorder="1" applyAlignment="1">
      <alignment vertical="center"/>
    </xf>
    <xf numFmtId="0" fontId="55" fillId="0" borderId="8" xfId="0" applyFont="1" applyBorder="1" applyAlignment="1">
      <alignment vertical="center"/>
    </xf>
    <xf numFmtId="0" fontId="38" fillId="0" borderId="0" xfId="0" applyFont="1" applyAlignment="1">
      <alignment horizontal="left" vertical="center"/>
    </xf>
    <xf numFmtId="0" fontId="8" fillId="0" borderId="0" xfId="0" applyFont="1" applyAlignment="1">
      <alignment horizontal="left" vertical="center" wrapText="1"/>
    </xf>
    <xf numFmtId="0" fontId="8" fillId="0" borderId="0" xfId="0" applyFont="1" applyAlignment="1">
      <alignment horizontal="left" vertical="center"/>
    </xf>
    <xf numFmtId="0" fontId="69" fillId="0" borderId="0" xfId="0" applyFont="1" applyAlignment="1">
      <alignment horizontal="left" vertical="center"/>
    </xf>
    <xf numFmtId="0" fontId="55" fillId="0" borderId="2" xfId="0" applyFont="1" applyFill="1" applyBorder="1" applyAlignment="1">
      <alignment horizontal="center" vertical="center" wrapText="1"/>
    </xf>
    <xf numFmtId="0" fontId="55" fillId="0" borderId="5" xfId="0" applyFont="1" applyFill="1" applyBorder="1" applyAlignment="1">
      <alignment horizontal="center" vertical="center"/>
    </xf>
    <xf numFmtId="0" fontId="55" fillId="0" borderId="6" xfId="0" applyFont="1" applyFill="1" applyBorder="1" applyAlignment="1">
      <alignment horizontal="center" vertical="center"/>
    </xf>
    <xf numFmtId="0" fontId="55" fillId="0" borderId="8" xfId="0" applyFont="1" applyFill="1" applyBorder="1" applyAlignment="1">
      <alignment horizontal="center" vertical="center"/>
    </xf>
    <xf numFmtId="0" fontId="72" fillId="0" borderId="2" xfId="0" applyFont="1" applyBorder="1" applyAlignment="1">
      <alignment horizontal="center" vertical="center" wrapText="1"/>
    </xf>
    <xf numFmtId="0" fontId="72" fillId="0" borderId="5" xfId="0" applyFont="1" applyBorder="1" applyAlignment="1">
      <alignment horizontal="center" vertical="center"/>
    </xf>
    <xf numFmtId="0" fontId="72" fillId="0" borderId="6" xfId="0" applyFont="1" applyBorder="1" applyAlignment="1">
      <alignment horizontal="center" vertical="center"/>
    </xf>
    <xf numFmtId="0" fontId="72" fillId="0" borderId="8" xfId="0" applyFont="1" applyBorder="1" applyAlignment="1">
      <alignment horizontal="center" vertical="center"/>
    </xf>
    <xf numFmtId="0" fontId="33" fillId="0" borderId="85" xfId="0" applyFont="1" applyBorder="1" applyAlignment="1" applyProtection="1">
      <alignment horizontal="center" vertical="center"/>
      <protection locked="0"/>
    </xf>
    <xf numFmtId="0" fontId="38" fillId="0" borderId="87" xfId="0" applyFont="1" applyBorder="1" applyAlignment="1">
      <alignment horizontal="center" vertical="center"/>
    </xf>
    <xf numFmtId="0" fontId="38" fillId="0" borderId="86" xfId="0" applyFont="1" applyBorder="1" applyAlignment="1">
      <alignment horizontal="center" vertical="center"/>
    </xf>
    <xf numFmtId="0" fontId="37" fillId="0" borderId="125" xfId="0" applyFont="1" applyBorder="1" applyAlignment="1">
      <alignment horizontal="center" vertical="center"/>
    </xf>
    <xf numFmtId="0" fontId="37" fillId="0" borderId="88" xfId="0" applyFont="1" applyBorder="1" applyAlignment="1">
      <alignment horizontal="center" vertical="center"/>
    </xf>
    <xf numFmtId="0" fontId="37" fillId="0" borderId="126" xfId="0" applyFont="1" applyBorder="1" applyAlignment="1">
      <alignment horizontal="center" vertical="center"/>
    </xf>
    <xf numFmtId="0" fontId="34" fillId="4" borderId="79" xfId="0" applyFont="1" applyFill="1" applyBorder="1" applyAlignment="1">
      <alignment horizontal="center" vertical="center" wrapText="1"/>
    </xf>
    <xf numFmtId="0" fontId="55" fillId="4" borderId="79" xfId="0" applyFont="1" applyFill="1" applyBorder="1" applyAlignment="1">
      <alignment horizontal="center" vertical="center" wrapText="1"/>
    </xf>
    <xf numFmtId="0" fontId="33" fillId="0" borderId="129" xfId="0" applyFont="1" applyBorder="1" applyAlignment="1">
      <alignment horizontal="center" vertical="center" wrapText="1"/>
    </xf>
    <xf numFmtId="0" fontId="38" fillId="0" borderId="130" xfId="0" applyFont="1" applyBorder="1" applyAlignment="1">
      <alignment horizontal="center" vertical="center"/>
    </xf>
    <xf numFmtId="0" fontId="34" fillId="10" borderId="79" xfId="0" applyFont="1" applyFill="1" applyBorder="1" applyAlignment="1">
      <alignment horizontal="center" vertical="center"/>
    </xf>
    <xf numFmtId="0" fontId="55" fillId="10" borderId="79" xfId="0" applyFont="1" applyFill="1" applyBorder="1" applyAlignment="1">
      <alignment horizontal="center" vertical="center"/>
    </xf>
    <xf numFmtId="178" fontId="87" fillId="0" borderId="181" xfId="0" applyNumberFormat="1" applyFont="1" applyBorder="1" applyAlignment="1">
      <alignment horizontal="center" vertical="center"/>
    </xf>
    <xf numFmtId="0" fontId="88" fillId="0" borderId="182" xfId="0" applyFont="1" applyBorder="1" applyAlignment="1">
      <alignment horizontal="center" vertical="center"/>
    </xf>
    <xf numFmtId="178" fontId="37" fillId="10" borderId="181" xfId="0" applyNumberFormat="1" applyFont="1" applyFill="1" applyBorder="1" applyAlignment="1">
      <alignment horizontal="center" vertical="center"/>
    </xf>
    <xf numFmtId="0" fontId="0" fillId="0" borderId="182" xfId="0" applyBorder="1" applyAlignment="1">
      <alignment horizontal="center" vertical="center"/>
    </xf>
    <xf numFmtId="178" fontId="37" fillId="0" borderId="12" xfId="0" applyNumberFormat="1" applyFont="1" applyBorder="1" applyAlignment="1">
      <alignment horizontal="center" vertical="center"/>
    </xf>
    <xf numFmtId="0" fontId="0" fillId="0" borderId="13" xfId="0" applyBorder="1" applyAlignment="1">
      <alignment horizontal="center" vertical="center"/>
    </xf>
    <xf numFmtId="0" fontId="0" fillId="0" borderId="15" xfId="0" applyBorder="1" applyAlignment="1">
      <alignment horizontal="center" vertical="center"/>
    </xf>
    <xf numFmtId="178" fontId="87" fillId="0" borderId="12" xfId="0" applyNumberFormat="1" applyFont="1" applyBorder="1" applyAlignment="1">
      <alignment horizontal="center" vertical="center"/>
    </xf>
    <xf numFmtId="0" fontId="88" fillId="0" borderId="15" xfId="0" applyFont="1" applyBorder="1" applyAlignment="1">
      <alignment horizontal="center" vertical="center"/>
    </xf>
    <xf numFmtId="0" fontId="34" fillId="0" borderId="131" xfId="0" applyFont="1" applyBorder="1" applyAlignment="1">
      <alignment horizontal="center" vertical="center" wrapText="1"/>
    </xf>
    <xf numFmtId="0" fontId="38" fillId="0" borderId="134" xfId="0" applyFont="1" applyBorder="1" applyAlignment="1">
      <alignment horizontal="center" vertical="center" wrapText="1"/>
    </xf>
    <xf numFmtId="0" fontId="33" fillId="0" borderId="79" xfId="0" applyFont="1" applyBorder="1" applyAlignment="1">
      <alignment horizontal="center" vertical="center" wrapText="1"/>
    </xf>
    <xf numFmtId="0" fontId="38" fillId="0" borderId="79" xfId="0" applyFont="1" applyBorder="1" applyAlignment="1">
      <alignment horizontal="center" vertical="center" wrapText="1"/>
    </xf>
    <xf numFmtId="0" fontId="33" fillId="0" borderId="85" xfId="0" applyFont="1" applyBorder="1" applyAlignment="1" applyProtection="1">
      <alignment horizontal="center" vertical="center" wrapText="1"/>
      <protection locked="0"/>
    </xf>
    <xf numFmtId="0" fontId="33" fillId="0" borderId="87" xfId="0" applyFont="1" applyBorder="1" applyAlignment="1" applyProtection="1">
      <alignment horizontal="center" vertical="center" wrapText="1"/>
      <protection locked="0"/>
    </xf>
    <xf numFmtId="0" fontId="38" fillId="0" borderId="87" xfId="0" applyFont="1" applyBorder="1" applyAlignment="1">
      <alignment horizontal="center" vertical="center" wrapText="1"/>
    </xf>
    <xf numFmtId="0" fontId="38" fillId="0" borderId="86" xfId="0" applyFont="1" applyBorder="1" applyAlignment="1">
      <alignment horizontal="center" vertical="center" wrapText="1"/>
    </xf>
    <xf numFmtId="178" fontId="38" fillId="0" borderId="13" xfId="0" applyNumberFormat="1" applyFont="1" applyBorder="1" applyAlignment="1">
      <alignment horizontal="center" vertical="center"/>
    </xf>
    <xf numFmtId="178" fontId="38" fillId="0" borderId="15" xfId="0" applyNumberFormat="1" applyFont="1" applyBorder="1" applyAlignment="1">
      <alignment horizontal="center" vertical="center"/>
    </xf>
    <xf numFmtId="0" fontId="33" fillId="0" borderId="130" xfId="0" applyFont="1" applyBorder="1" applyAlignment="1">
      <alignment horizontal="center" vertical="center" wrapText="1"/>
    </xf>
    <xf numFmtId="0" fontId="38" fillId="0" borderId="130" xfId="0" applyFont="1" applyBorder="1" applyAlignment="1">
      <alignment horizontal="center" vertical="center" wrapText="1"/>
    </xf>
    <xf numFmtId="0" fontId="34" fillId="0" borderId="0" xfId="0" applyFont="1" applyAlignment="1">
      <alignment horizontal="center" vertical="center" wrapText="1"/>
    </xf>
    <xf numFmtId="0" fontId="38" fillId="0" borderId="0" xfId="0" applyFont="1" applyAlignment="1">
      <alignment horizontal="center" vertical="center" wrapText="1"/>
    </xf>
    <xf numFmtId="0" fontId="37" fillId="0" borderId="133" xfId="0" applyFont="1" applyBorder="1" applyAlignment="1">
      <alignment horizontal="center" vertical="center" wrapText="1"/>
    </xf>
    <xf numFmtId="0" fontId="38" fillId="0" borderId="56" xfId="0" applyFont="1" applyBorder="1" applyAlignment="1">
      <alignment vertical="center" wrapText="1"/>
    </xf>
    <xf numFmtId="0" fontId="33" fillId="0" borderId="11" xfId="0" applyFont="1" applyBorder="1" applyAlignment="1" applyProtection="1">
      <alignment horizontal="center" vertical="center" wrapText="1"/>
      <protection locked="0"/>
    </xf>
    <xf numFmtId="0" fontId="33" fillId="0" borderId="130" xfId="0" applyFont="1" applyBorder="1" applyAlignment="1" applyProtection="1">
      <alignment horizontal="center" vertical="center" wrapText="1"/>
      <protection locked="0"/>
    </xf>
    <xf numFmtId="0" fontId="37" fillId="0" borderId="132" xfId="0" applyFont="1" applyBorder="1" applyAlignment="1">
      <alignment horizontal="center" vertical="center" wrapText="1"/>
    </xf>
    <xf numFmtId="0" fontId="38" fillId="0" borderId="59" xfId="0" applyFont="1" applyBorder="1" applyAlignment="1">
      <alignment vertical="center" wrapText="1"/>
    </xf>
    <xf numFmtId="0" fontId="37" fillId="0" borderId="3" xfId="0" applyFont="1" applyBorder="1" applyAlignment="1">
      <alignment horizontal="center" vertical="center" wrapText="1"/>
    </xf>
    <xf numFmtId="0" fontId="38" fillId="0" borderId="0" xfId="0" applyFont="1" applyAlignment="1">
      <alignment vertical="center" wrapText="1"/>
    </xf>
    <xf numFmtId="0" fontId="33"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55" fillId="4" borderId="79" xfId="0" applyFont="1" applyFill="1" applyBorder="1" applyAlignment="1">
      <alignment vertical="center" wrapText="1"/>
    </xf>
    <xf numFmtId="0" fontId="39" fillId="10" borderId="79" xfId="0" applyFont="1" applyFill="1" applyBorder="1" applyAlignment="1">
      <alignment horizontal="center" vertical="center" wrapText="1"/>
    </xf>
    <xf numFmtId="0" fontId="39" fillId="10" borderId="79" xfId="0" applyFont="1" applyFill="1" applyBorder="1">
      <alignment vertical="center"/>
    </xf>
    <xf numFmtId="0" fontId="33" fillId="0" borderId="128" xfId="0" applyFont="1" applyBorder="1" applyAlignment="1">
      <alignment horizontal="center" vertical="center" wrapText="1"/>
    </xf>
    <xf numFmtId="0" fontId="38" fillId="0" borderId="9" xfId="0" applyFont="1" applyBorder="1" applyAlignment="1">
      <alignment horizontal="center" vertical="center"/>
    </xf>
    <xf numFmtId="0" fontId="34" fillId="3" borderId="54" xfId="0" applyFont="1" applyFill="1" applyBorder="1" applyAlignment="1">
      <alignment horizontal="center" vertical="center"/>
    </xf>
    <xf numFmtId="0" fontId="55" fillId="3" borderId="54" xfId="0" applyFont="1" applyFill="1" applyBorder="1" applyAlignment="1">
      <alignment horizontal="center" vertical="center"/>
    </xf>
    <xf numFmtId="0" fontId="34" fillId="0" borderId="58" xfId="0" applyFont="1" applyBorder="1" applyAlignment="1">
      <alignment horizontal="center" vertical="center"/>
    </xf>
    <xf numFmtId="0" fontId="38" fillId="0" borderId="55" xfId="0" applyFont="1" applyBorder="1" applyAlignment="1">
      <alignment horizontal="center" vertical="center"/>
    </xf>
    <xf numFmtId="0" fontId="34" fillId="0" borderId="53" xfId="0" applyFont="1" applyBorder="1" applyAlignment="1">
      <alignment horizontal="center" vertical="center"/>
    </xf>
    <xf numFmtId="0" fontId="37" fillId="0" borderId="148" xfId="0" applyFont="1" applyBorder="1" applyAlignment="1" applyProtection="1">
      <alignment horizontal="center" vertical="center"/>
      <protection locked="0"/>
    </xf>
    <xf numFmtId="0" fontId="37" fillId="0" borderId="43" xfId="0" applyFont="1" applyBorder="1" applyAlignment="1" applyProtection="1">
      <alignment horizontal="center" vertical="center"/>
      <protection locked="0"/>
    </xf>
    <xf numFmtId="179" fontId="37" fillId="0" borderId="85" xfId="0" applyNumberFormat="1" applyFont="1" applyBorder="1" applyAlignment="1">
      <alignment horizontal="center" vertical="center"/>
    </xf>
    <xf numFmtId="0" fontId="33" fillId="0" borderId="131" xfId="0" applyFont="1" applyBorder="1" applyAlignment="1" applyProtection="1">
      <alignment horizontal="center" vertical="center" wrapText="1"/>
      <protection locked="0"/>
    </xf>
    <xf numFmtId="0" fontId="33" fillId="0" borderId="10" xfId="0" applyFont="1" applyBorder="1" applyAlignment="1" applyProtection="1">
      <alignment horizontal="center" vertical="center" wrapText="1"/>
      <protection locked="0"/>
    </xf>
    <xf numFmtId="0" fontId="33" fillId="0" borderId="127" xfId="0" applyFont="1" applyBorder="1" applyAlignment="1" applyProtection="1">
      <alignment horizontal="center" vertical="center" wrapText="1"/>
      <protection locked="0"/>
    </xf>
    <xf numFmtId="0" fontId="33" fillId="0" borderId="129" xfId="0" applyFont="1" applyBorder="1" applyAlignment="1" applyProtection="1">
      <alignment horizontal="center" vertical="center" wrapText="1"/>
      <protection locked="0"/>
    </xf>
    <xf numFmtId="0" fontId="34" fillId="0" borderId="58" xfId="0" applyFont="1" applyBorder="1" applyAlignment="1" applyProtection="1">
      <alignment horizontal="center" vertical="center" wrapText="1"/>
      <protection locked="0"/>
    </xf>
    <xf numFmtId="0" fontId="55" fillId="0" borderId="55" xfId="0" applyFont="1" applyBorder="1">
      <alignment vertical="center"/>
    </xf>
    <xf numFmtId="0" fontId="55" fillId="0" borderId="59" xfId="0" applyFont="1" applyBorder="1">
      <alignment vertical="center"/>
    </xf>
    <xf numFmtId="0" fontId="55" fillId="0" borderId="56" xfId="0" applyFont="1" applyBorder="1">
      <alignment vertical="center"/>
    </xf>
    <xf numFmtId="0" fontId="55" fillId="0" borderId="60" xfId="0" applyFont="1" applyBorder="1">
      <alignment vertical="center"/>
    </xf>
    <xf numFmtId="0" fontId="55" fillId="0" borderId="57" xfId="0" applyFont="1" applyBorder="1">
      <alignment vertical="center"/>
    </xf>
    <xf numFmtId="0" fontId="33" fillId="0" borderId="127" xfId="0" applyFont="1" applyBorder="1" applyAlignment="1">
      <alignment horizontal="center" vertical="center" wrapText="1"/>
    </xf>
    <xf numFmtId="0" fontId="38" fillId="0" borderId="131" xfId="0" applyFont="1" applyBorder="1" applyAlignment="1">
      <alignment horizontal="center" vertical="center"/>
    </xf>
    <xf numFmtId="0" fontId="37" fillId="0" borderId="127" xfId="0" applyFont="1" applyBorder="1" applyAlignment="1" applyProtection="1">
      <alignment horizontal="center" vertical="center" wrapText="1"/>
      <protection locked="0"/>
    </xf>
    <xf numFmtId="0" fontId="37" fillId="0" borderId="131" xfId="0" applyFont="1" applyBorder="1" applyAlignment="1">
      <alignment vertical="center" wrapText="1"/>
    </xf>
    <xf numFmtId="0" fontId="37" fillId="0" borderId="113" xfId="0" applyFont="1" applyBorder="1" applyAlignment="1">
      <alignment vertical="center" wrapText="1"/>
    </xf>
    <xf numFmtId="0" fontId="37" fillId="0" borderId="129" xfId="0" applyFont="1" applyBorder="1" applyAlignment="1" applyProtection="1">
      <alignment horizontal="center" vertical="center" wrapText="1"/>
      <protection locked="0"/>
    </xf>
    <xf numFmtId="0" fontId="37" fillId="0" borderId="130" xfId="0" applyFont="1" applyBorder="1" applyAlignment="1">
      <alignment vertical="center" wrapText="1"/>
    </xf>
    <xf numFmtId="0" fontId="37" fillId="0" borderId="114" xfId="0" applyFont="1" applyBorder="1" applyAlignment="1">
      <alignment vertical="center" wrapText="1"/>
    </xf>
    <xf numFmtId="0" fontId="37" fillId="0" borderId="128" xfId="0" applyFont="1" applyBorder="1" applyAlignment="1" applyProtection="1">
      <alignment horizontal="center" vertical="center" wrapText="1"/>
      <protection locked="0"/>
    </xf>
    <xf numFmtId="0" fontId="37" fillId="0" borderId="9" xfId="0" applyFont="1" applyBorder="1" applyAlignment="1">
      <alignment vertical="center" wrapText="1"/>
    </xf>
    <xf numFmtId="0" fontId="37" fillId="0" borderId="84" xfId="0" applyFont="1" applyBorder="1" applyAlignment="1">
      <alignment vertical="center" wrapText="1"/>
    </xf>
    <xf numFmtId="0" fontId="37" fillId="0" borderId="55" xfId="0" applyFont="1" applyBorder="1" applyAlignment="1" applyProtection="1">
      <alignment horizontal="center" vertical="center" wrapText="1"/>
      <protection locked="0"/>
    </xf>
    <xf numFmtId="0" fontId="37" fillId="0" borderId="56" xfId="0" applyFont="1" applyBorder="1" applyAlignment="1">
      <alignment vertical="center" wrapText="1"/>
    </xf>
    <xf numFmtId="0" fontId="37" fillId="0" borderId="57" xfId="0" applyFont="1" applyBorder="1" applyAlignment="1">
      <alignment vertical="center" wrapText="1"/>
    </xf>
    <xf numFmtId="0" fontId="0" fillId="0" borderId="131" xfId="0" applyBorder="1" applyAlignment="1">
      <alignment vertical="center" wrapText="1"/>
    </xf>
    <xf numFmtId="0" fontId="35" fillId="0" borderId="129" xfId="0" applyFont="1" applyBorder="1" applyAlignment="1" applyProtection="1">
      <alignment horizontal="center" vertical="center" wrapText="1"/>
      <protection locked="0"/>
    </xf>
    <xf numFmtId="0" fontId="90" fillId="0" borderId="130" xfId="0" applyFont="1" applyBorder="1" applyAlignment="1">
      <alignment vertical="center" wrapText="1"/>
    </xf>
    <xf numFmtId="0" fontId="37" fillId="0" borderId="58" xfId="0" applyFont="1" applyBorder="1" applyAlignment="1">
      <alignment vertical="center" wrapText="1"/>
    </xf>
    <xf numFmtId="0" fontId="0" fillId="0" borderId="81" xfId="0" applyBorder="1" applyAlignment="1">
      <alignment vertical="center" wrapText="1"/>
    </xf>
    <xf numFmtId="0" fontId="0" fillId="0" borderId="59" xfId="0" applyBorder="1" applyAlignment="1">
      <alignment vertical="center" wrapText="1"/>
    </xf>
    <xf numFmtId="0" fontId="0" fillId="0" borderId="11" xfId="0" applyBorder="1" applyAlignment="1">
      <alignment vertical="center" wrapText="1"/>
    </xf>
    <xf numFmtId="0" fontId="37" fillId="0" borderId="129" xfId="0" applyFont="1" applyBorder="1" applyAlignment="1">
      <alignment vertical="center" wrapText="1"/>
    </xf>
    <xf numFmtId="0" fontId="0" fillId="0" borderId="130" xfId="0" applyBorder="1" applyAlignment="1">
      <alignment vertical="center" wrapText="1"/>
    </xf>
    <xf numFmtId="0" fontId="37" fillId="0" borderId="58" xfId="0" applyFont="1" applyBorder="1" applyAlignment="1" applyProtection="1">
      <alignment horizontal="center" vertical="center" wrapText="1"/>
      <protection locked="0"/>
    </xf>
    <xf numFmtId="0" fontId="37" fillId="0" borderId="59" xfId="0" applyFont="1" applyBorder="1" applyAlignment="1">
      <alignment vertical="center" wrapText="1"/>
    </xf>
    <xf numFmtId="0" fontId="37" fillId="0" borderId="60" xfId="0" applyFont="1" applyBorder="1" applyAlignment="1">
      <alignment vertical="center" wrapText="1"/>
    </xf>
    <xf numFmtId="0" fontId="39" fillId="0" borderId="58" xfId="0" applyFont="1" applyBorder="1" applyAlignment="1" applyProtection="1">
      <alignment horizontal="center" vertical="center"/>
      <protection locked="0"/>
    </xf>
    <xf numFmtId="0" fontId="39" fillId="0" borderId="55" xfId="0" applyFont="1" applyBorder="1">
      <alignment vertical="center"/>
    </xf>
    <xf numFmtId="0" fontId="39" fillId="0" borderId="59" xfId="0" applyFont="1" applyBorder="1">
      <alignment vertical="center"/>
    </xf>
    <xf numFmtId="0" fontId="39" fillId="0" borderId="56" xfId="0" applyFont="1" applyBorder="1">
      <alignment vertical="center"/>
    </xf>
    <xf numFmtId="0" fontId="39" fillId="0" borderId="60" xfId="0" applyFont="1" applyBorder="1">
      <alignment vertical="center"/>
    </xf>
    <xf numFmtId="0" fontId="39" fillId="0" borderId="57" xfId="0" applyFont="1" applyBorder="1">
      <alignment vertical="center"/>
    </xf>
    <xf numFmtId="0" fontId="37" fillId="0" borderId="153" xfId="0" applyFont="1" applyBorder="1" applyAlignment="1" applyProtection="1">
      <alignment horizontal="center" vertical="center"/>
      <protection locked="0"/>
    </xf>
    <xf numFmtId="0" fontId="37" fillId="0" borderId="154" xfId="0" applyFont="1" applyBorder="1" applyAlignment="1" applyProtection="1">
      <alignment horizontal="center" vertical="center"/>
      <protection locked="0"/>
    </xf>
    <xf numFmtId="0" fontId="37" fillId="0" borderId="132" xfId="0" applyFont="1" applyBorder="1" applyAlignment="1" applyProtection="1">
      <alignment horizontal="center" vertical="center" wrapText="1"/>
      <protection locked="0"/>
    </xf>
    <xf numFmtId="0" fontId="37" fillId="0" borderId="59" xfId="0" applyFont="1" applyBorder="1" applyAlignment="1" applyProtection="1">
      <alignment horizontal="center" vertical="center" wrapText="1"/>
      <protection locked="0"/>
    </xf>
    <xf numFmtId="0" fontId="37" fillId="0" borderId="155" xfId="0" applyFont="1" applyBorder="1" applyAlignment="1" applyProtection="1">
      <alignment horizontal="center" vertical="center"/>
      <protection locked="0"/>
    </xf>
    <xf numFmtId="0" fontId="37" fillId="0" borderId="130" xfId="0" applyFont="1" applyBorder="1" applyAlignment="1" applyProtection="1">
      <alignment horizontal="center" vertical="center"/>
      <protection locked="0"/>
    </xf>
    <xf numFmtId="49" fontId="46" fillId="0" borderId="58" xfId="0" applyNumberFormat="1" applyFont="1" applyBorder="1" applyAlignment="1">
      <alignment horizontal="center" vertical="center" wrapText="1"/>
    </xf>
    <xf numFmtId="0" fontId="48" fillId="0" borderId="55" xfId="0" applyFont="1" applyBorder="1" applyAlignment="1">
      <alignment horizontal="center" vertical="center" wrapText="1"/>
    </xf>
    <xf numFmtId="0" fontId="19" fillId="0" borderId="26" xfId="0" applyFont="1" applyBorder="1" applyAlignment="1">
      <alignment vertical="center" shrinkToFit="1"/>
    </xf>
    <xf numFmtId="0" fontId="59" fillId="0" borderId="0" xfId="0" applyFont="1">
      <alignment vertical="center"/>
    </xf>
    <xf numFmtId="0" fontId="19" fillId="0" borderId="0" xfId="0" applyFont="1" applyAlignment="1">
      <alignment vertical="center"/>
    </xf>
    <xf numFmtId="0" fontId="19" fillId="0" borderId="26" xfId="0" applyFont="1" applyBorder="1" applyAlignment="1">
      <alignment horizontal="center" vertical="center" shrinkToFit="1"/>
    </xf>
    <xf numFmtId="0" fontId="19" fillId="0" borderId="26" xfId="0" applyFont="1" applyBorder="1" applyAlignment="1">
      <alignment horizontal="left" vertical="center" shrinkToFit="1"/>
    </xf>
  </cellXfs>
  <cellStyles count="4">
    <cellStyle name="桁区切り" xfId="2" builtinId="6"/>
    <cellStyle name="標準" xfId="0" builtinId="0"/>
    <cellStyle name="標準 2" xfId="1" xr:uid="{B8C5E891-5CD0-44A3-9F3B-70A137803EEA}"/>
    <cellStyle name="標準 6 2" xfId="3" xr:uid="{DF35C6A6-8638-4E64-93EA-6C7C05737054}"/>
  </cellStyles>
  <dxfs count="0"/>
  <tableStyles count="0" defaultTableStyle="TableStyleMedium2" defaultPivotStyle="PivotStyleLight16"/>
  <colors>
    <mruColors>
      <color rgb="FFFFFFCC"/>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3"/>
  <sheetViews>
    <sheetView tabSelected="1" view="pageBreakPreview" zoomScaleNormal="100" zoomScaleSheetLayoutView="100" workbookViewId="0">
      <selection activeCell="H8" sqref="H8"/>
    </sheetView>
  </sheetViews>
  <sheetFormatPr defaultColWidth="9" defaultRowHeight="27.75" customHeight="1" x14ac:dyDescent="0.2"/>
  <cols>
    <col min="1" max="1" width="1.453125" style="1080" customWidth="1"/>
    <col min="2" max="2" width="6.1796875" style="924" customWidth="1"/>
    <col min="3" max="3" width="16.6328125" style="1080" customWidth="1"/>
    <col min="4" max="4" width="57.81640625" style="1080" customWidth="1"/>
    <col min="5" max="16384" width="9" style="1080"/>
  </cols>
  <sheetData>
    <row r="1" spans="1:4" ht="27.75" customHeight="1" x14ac:dyDescent="0.2">
      <c r="A1" s="1079" t="s">
        <v>1030</v>
      </c>
    </row>
    <row r="2" spans="1:4" ht="18" customHeight="1" x14ac:dyDescent="0.2"/>
    <row r="3" spans="1:4" ht="27.75" customHeight="1" x14ac:dyDescent="0.2">
      <c r="B3" s="1081" t="s">
        <v>54</v>
      </c>
      <c r="C3" s="1081"/>
      <c r="D3" s="444" t="s">
        <v>55</v>
      </c>
    </row>
    <row r="4" spans="1:4" ht="27.75" customHeight="1" x14ac:dyDescent="0.2">
      <c r="B4" s="444">
        <v>1</v>
      </c>
      <c r="C4" s="1078" t="s">
        <v>259</v>
      </c>
      <c r="D4" s="1078" t="s">
        <v>260</v>
      </c>
    </row>
    <row r="5" spans="1:4" ht="27.75" customHeight="1" x14ac:dyDescent="0.2">
      <c r="B5" s="444">
        <v>2</v>
      </c>
      <c r="C5" s="1078" t="s">
        <v>53</v>
      </c>
      <c r="D5" s="1078" t="s">
        <v>153</v>
      </c>
    </row>
    <row r="6" spans="1:4" ht="27.75" customHeight="1" x14ac:dyDescent="0.2">
      <c r="B6" s="444">
        <v>3</v>
      </c>
      <c r="C6" s="1082">
        <v>13</v>
      </c>
      <c r="D6" s="1078" t="s">
        <v>133</v>
      </c>
    </row>
    <row r="7" spans="1:4" ht="27.75" customHeight="1" x14ac:dyDescent="0.2">
      <c r="B7" s="444">
        <v>4</v>
      </c>
      <c r="C7" s="1082" t="s">
        <v>924</v>
      </c>
      <c r="D7" s="1078" t="s">
        <v>869</v>
      </c>
    </row>
    <row r="8" spans="1:4" ht="27.75" customHeight="1" x14ac:dyDescent="0.2">
      <c r="B8" s="444">
        <v>5</v>
      </c>
      <c r="C8" s="1082" t="s">
        <v>925</v>
      </c>
      <c r="D8" s="1078" t="s">
        <v>869</v>
      </c>
    </row>
    <row r="9" spans="1:4" ht="27.75" customHeight="1" x14ac:dyDescent="0.2">
      <c r="B9" s="444">
        <v>6</v>
      </c>
      <c r="C9" s="1078" t="s">
        <v>62</v>
      </c>
      <c r="D9" s="1078" t="s">
        <v>56</v>
      </c>
    </row>
    <row r="10" spans="1:4" ht="27.75" customHeight="1" x14ac:dyDescent="0.2">
      <c r="B10" s="444">
        <v>7</v>
      </c>
      <c r="C10" s="1078" t="s">
        <v>63</v>
      </c>
      <c r="D10" s="1078" t="s">
        <v>154</v>
      </c>
    </row>
    <row r="11" spans="1:4" ht="27.75" customHeight="1" x14ac:dyDescent="0.2">
      <c r="B11" s="444">
        <v>8</v>
      </c>
      <c r="C11" s="1078" t="s">
        <v>64</v>
      </c>
      <c r="D11" s="1078" t="s">
        <v>1039</v>
      </c>
    </row>
    <row r="12" spans="1:4" ht="27.75" customHeight="1" x14ac:dyDescent="0.2">
      <c r="B12" s="444">
        <v>9</v>
      </c>
      <c r="C12" s="1078" t="s">
        <v>60</v>
      </c>
      <c r="D12" s="1078" t="s">
        <v>57</v>
      </c>
    </row>
    <row r="13" spans="1:4" ht="27.75" customHeight="1" x14ac:dyDescent="0.2">
      <c r="B13" s="444">
        <v>10</v>
      </c>
      <c r="C13" s="1078" t="s">
        <v>61</v>
      </c>
      <c r="D13" s="1078" t="s">
        <v>58</v>
      </c>
    </row>
    <row r="14" spans="1:4" ht="27.75" customHeight="1" x14ac:dyDescent="0.2">
      <c r="B14" s="444">
        <v>11</v>
      </c>
      <c r="C14" s="1078" t="s">
        <v>258</v>
      </c>
      <c r="D14" s="1078" t="s">
        <v>59</v>
      </c>
    </row>
    <row r="15" spans="1:4" ht="27.75" customHeight="1" x14ac:dyDescent="0.2">
      <c r="B15" s="444">
        <v>12</v>
      </c>
      <c r="C15" s="1078" t="s">
        <v>261</v>
      </c>
      <c r="D15" s="1078" t="s">
        <v>264</v>
      </c>
    </row>
    <row r="16" spans="1:4" ht="27.75" customHeight="1" x14ac:dyDescent="0.2">
      <c r="B16" s="444">
        <v>13</v>
      </c>
      <c r="C16" s="1078" t="s">
        <v>262</v>
      </c>
      <c r="D16" s="1078" t="s">
        <v>265</v>
      </c>
    </row>
    <row r="17" spans="2:4" ht="27.75" customHeight="1" x14ac:dyDescent="0.2">
      <c r="B17" s="444">
        <v>14</v>
      </c>
      <c r="C17" s="1078" t="s">
        <v>1028</v>
      </c>
      <c r="D17" s="1078" t="s">
        <v>1029</v>
      </c>
    </row>
    <row r="18" spans="2:4" ht="27.75" customHeight="1" x14ac:dyDescent="0.2">
      <c r="B18" s="444">
        <v>15</v>
      </c>
      <c r="C18" s="1082">
        <v>7211</v>
      </c>
      <c r="D18" s="1078" t="s">
        <v>866</v>
      </c>
    </row>
    <row r="19" spans="2:4" ht="27.75" customHeight="1" x14ac:dyDescent="0.2">
      <c r="B19" s="444">
        <v>16</v>
      </c>
      <c r="C19" s="1078" t="s">
        <v>865</v>
      </c>
      <c r="D19" s="1078" t="s">
        <v>867</v>
      </c>
    </row>
    <row r="20" spans="2:4" ht="27.75" customHeight="1" x14ac:dyDescent="0.2">
      <c r="B20" s="444">
        <v>17</v>
      </c>
      <c r="C20" s="1078" t="s">
        <v>263</v>
      </c>
      <c r="D20" s="1078" t="s">
        <v>868</v>
      </c>
    </row>
    <row r="21" spans="2:4" ht="27.75" customHeight="1" x14ac:dyDescent="0.2">
      <c r="B21" s="444">
        <v>18</v>
      </c>
      <c r="C21" s="1078" t="s">
        <v>1026</v>
      </c>
      <c r="D21" s="1078" t="s">
        <v>1027</v>
      </c>
    </row>
    <row r="22" spans="2:4" ht="15" customHeight="1" x14ac:dyDescent="0.2"/>
    <row r="23" spans="2:4" ht="27.75" customHeight="1" x14ac:dyDescent="0.2">
      <c r="B23" s="925" t="s">
        <v>1038</v>
      </c>
      <c r="C23" s="925"/>
      <c r="D23" s="925"/>
    </row>
  </sheetData>
  <mergeCells count="2">
    <mergeCell ref="B3:C3"/>
    <mergeCell ref="B23:D23"/>
  </mergeCells>
  <phoneticPr fontId="1"/>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S33"/>
  <sheetViews>
    <sheetView view="pageBreakPreview" zoomScale="90" zoomScaleNormal="90" zoomScaleSheetLayoutView="90" workbookViewId="0"/>
  </sheetViews>
  <sheetFormatPr defaultColWidth="9" defaultRowHeight="22.9" customHeight="1" x14ac:dyDescent="0.2"/>
  <cols>
    <col min="1" max="1" width="1.6328125" style="574" customWidth="1"/>
    <col min="2" max="2" width="1.6328125" style="733" customWidth="1"/>
    <col min="3" max="3" width="4.08984375" style="627" customWidth="1"/>
    <col min="4" max="4" width="15.6328125" style="574" customWidth="1"/>
    <col min="5" max="8" width="15.08984375" style="574" customWidth="1"/>
    <col min="9" max="10" width="1.6328125" style="574" customWidth="1"/>
    <col min="11" max="11" width="4.08984375" style="574" customWidth="1"/>
    <col min="12" max="12" width="15.6328125" style="574" customWidth="1"/>
    <col min="13" max="16" width="14.08984375" style="574" customWidth="1"/>
    <col min="17" max="17" width="9" style="574"/>
    <col min="18" max="21" width="13.26953125" style="574" customWidth="1"/>
    <col min="22" max="16384" width="9" style="574"/>
  </cols>
  <sheetData>
    <row r="1" spans="2:19" ht="10.5" customHeight="1" x14ac:dyDescent="0.2"/>
    <row r="2" spans="2:19" ht="19.5" customHeight="1" x14ac:dyDescent="0.35">
      <c r="B2" s="734"/>
      <c r="C2" s="579" t="s">
        <v>147</v>
      </c>
      <c r="D2" s="576"/>
      <c r="I2" s="628"/>
      <c r="J2" s="629"/>
    </row>
    <row r="3" spans="2:19" ht="19.5" customHeight="1" x14ac:dyDescent="0.2">
      <c r="C3" s="941" t="s">
        <v>47</v>
      </c>
      <c r="D3" s="942"/>
      <c r="E3" s="580"/>
      <c r="F3" s="581"/>
      <c r="G3" s="582"/>
      <c r="H3" s="735"/>
      <c r="I3" s="628"/>
      <c r="J3" s="629"/>
      <c r="K3" s="966" t="s">
        <v>32</v>
      </c>
      <c r="L3" s="967"/>
      <c r="M3" s="580"/>
      <c r="N3" s="581"/>
      <c r="O3" s="582"/>
      <c r="P3" s="692"/>
    </row>
    <row r="4" spans="2:19" ht="19.5" customHeight="1" x14ac:dyDescent="0.2">
      <c r="C4" s="943"/>
      <c r="D4" s="934"/>
      <c r="E4" s="584" t="s">
        <v>7</v>
      </c>
      <c r="F4" s="694" t="s">
        <v>8</v>
      </c>
      <c r="G4" s="587" t="s">
        <v>25</v>
      </c>
      <c r="H4" s="736" t="s">
        <v>26</v>
      </c>
      <c r="I4" s="628"/>
      <c r="J4" s="629"/>
      <c r="K4" s="968"/>
      <c r="L4" s="969"/>
      <c r="M4" s="584" t="s">
        <v>7</v>
      </c>
      <c r="N4" s="694" t="s">
        <v>8</v>
      </c>
      <c r="O4" s="585" t="s">
        <v>115</v>
      </c>
      <c r="P4" s="695"/>
    </row>
    <row r="5" spans="2:19" ht="19.5" customHeight="1" x14ac:dyDescent="0.2">
      <c r="C5" s="595" t="s">
        <v>0</v>
      </c>
      <c r="D5" s="586" t="s">
        <v>3</v>
      </c>
      <c r="E5" s="711">
        <f>'3部門'!$D$30</f>
        <v>0.46560545038251028</v>
      </c>
      <c r="F5" s="737">
        <v>0</v>
      </c>
      <c r="G5" s="621">
        <v>0</v>
      </c>
      <c r="H5" s="738">
        <f>SUM(E5:G5)</f>
        <v>0.46560545038251028</v>
      </c>
      <c r="I5" s="628"/>
      <c r="J5" s="629"/>
      <c r="K5" s="595" t="s">
        <v>0</v>
      </c>
      <c r="L5" s="587" t="s">
        <v>3</v>
      </c>
      <c r="M5" s="711">
        <f>+E26/'3部門'!H$10</f>
        <v>7.6556762383159834E-3</v>
      </c>
      <c r="N5" s="737">
        <f>+F26/'3部門'!I$10</f>
        <v>1.0128310638533528E-2</v>
      </c>
      <c r="O5" s="621">
        <f>+G26/'3部門'!J$10</f>
        <v>1.203558163824235E-2</v>
      </c>
      <c r="P5" s="738">
        <f>+H26/'3部門'!K$10</f>
        <v>8.7941508783846763E-3</v>
      </c>
      <c r="R5" s="739"/>
      <c r="S5" s="739"/>
    </row>
    <row r="6" spans="2:19" ht="19.5" customHeight="1" x14ac:dyDescent="0.2">
      <c r="C6" s="595" t="s">
        <v>1</v>
      </c>
      <c r="D6" s="586" t="s">
        <v>4</v>
      </c>
      <c r="E6" s="740">
        <v>0</v>
      </c>
      <c r="F6" s="711">
        <f>'3部門'!$E$30</f>
        <v>0.38302880356593649</v>
      </c>
      <c r="G6" s="704">
        <v>0</v>
      </c>
      <c r="H6" s="738">
        <f t="shared" ref="H6:H7" si="0">SUM(E6:G6)</f>
        <v>0.38302880356593649</v>
      </c>
      <c r="I6" s="628"/>
      <c r="J6" s="629"/>
      <c r="K6" s="595" t="s">
        <v>1</v>
      </c>
      <c r="L6" s="587" t="s">
        <v>4</v>
      </c>
      <c r="M6" s="740">
        <f>+E27/'3部門'!H$10</f>
        <v>0.11358583473384172</v>
      </c>
      <c r="N6" s="711">
        <f>+F27/'3部門'!I$10</f>
        <v>0.32752405292761871</v>
      </c>
      <c r="O6" s="704">
        <f>+G27/'3部門'!J$10</f>
        <v>0.42743185105241027</v>
      </c>
      <c r="P6" s="738">
        <f>+H27/'3部門'!K$10</f>
        <v>0.20388693282914466</v>
      </c>
    </row>
    <row r="7" spans="2:19" ht="19.5" customHeight="1" x14ac:dyDescent="0.2">
      <c r="C7" s="595" t="s">
        <v>2</v>
      </c>
      <c r="D7" s="586" t="s">
        <v>5</v>
      </c>
      <c r="E7" s="624">
        <v>0</v>
      </c>
      <c r="F7" s="741">
        <v>0</v>
      </c>
      <c r="G7" s="711">
        <f>'3部門'!$F$30</f>
        <v>0.6347008702965351</v>
      </c>
      <c r="H7" s="738">
        <f t="shared" si="0"/>
        <v>0.6347008702965351</v>
      </c>
      <c r="I7" s="628"/>
      <c r="J7" s="629"/>
      <c r="K7" s="602" t="s">
        <v>2</v>
      </c>
      <c r="L7" s="585" t="s">
        <v>5</v>
      </c>
      <c r="M7" s="624">
        <f>+E28/'3部門'!H$10</f>
        <v>0.76907088740572171</v>
      </c>
      <c r="N7" s="741">
        <f>+F28/'3部門'!I$10</f>
        <v>0.42249690435968557</v>
      </c>
      <c r="O7" s="711">
        <f>+G28/'3部門'!J$10</f>
        <v>0.43672537280040463</v>
      </c>
      <c r="P7" s="738">
        <f>+H28/'3部門'!K$10</f>
        <v>0.64496608303317782</v>
      </c>
    </row>
    <row r="8" spans="2:19" ht="19.5" customHeight="1" x14ac:dyDescent="0.2">
      <c r="C8" s="651" t="s">
        <v>9</v>
      </c>
      <c r="D8" s="652" t="s">
        <v>6</v>
      </c>
      <c r="E8" s="742">
        <f>SUM(E5:E7)</f>
        <v>0.46560545038251028</v>
      </c>
      <c r="F8" s="742">
        <f t="shared" ref="F8:G8" si="1">SUM(F5:F7)</f>
        <v>0.38302880356593649</v>
      </c>
      <c r="G8" s="742">
        <f t="shared" si="1"/>
        <v>0.6347008702965351</v>
      </c>
      <c r="H8" s="711">
        <f>SUM(H5:H7)</f>
        <v>1.4833351242449819</v>
      </c>
      <c r="I8" s="628"/>
      <c r="J8" s="629"/>
      <c r="K8" s="651"/>
      <c r="L8" s="707"/>
      <c r="M8" s="742">
        <f>+E29/'3部門'!H$10</f>
        <v>0.89031239837787945</v>
      </c>
      <c r="N8" s="742">
        <f>+F29/'3部門'!I$10</f>
        <v>0.76014926792583781</v>
      </c>
      <c r="O8" s="742">
        <f>+G29/'3部門'!J$10</f>
        <v>0.87619280549105727</v>
      </c>
      <c r="P8" s="711">
        <f>+H29/'3部門'!K$10</f>
        <v>0.85764716674070729</v>
      </c>
    </row>
    <row r="9" spans="2:19" ht="19.5" customHeight="1" x14ac:dyDescent="0.35">
      <c r="C9" s="579" t="s">
        <v>148</v>
      </c>
      <c r="D9" s="576"/>
      <c r="I9" s="628"/>
      <c r="J9" s="629"/>
      <c r="K9" s="691"/>
      <c r="L9" s="638"/>
      <c r="M9" s="743"/>
      <c r="N9" s="743"/>
      <c r="O9" s="743"/>
      <c r="P9" s="743"/>
    </row>
    <row r="10" spans="2:19" ht="19.5" customHeight="1" x14ac:dyDescent="0.2">
      <c r="C10" s="941" t="s">
        <v>47</v>
      </c>
      <c r="D10" s="942"/>
      <c r="E10" s="580"/>
      <c r="F10" s="581"/>
      <c r="G10" s="582"/>
      <c r="H10" s="735"/>
      <c r="I10" s="628"/>
      <c r="J10" s="629"/>
      <c r="K10" s="691"/>
      <c r="L10" s="638"/>
      <c r="M10" s="743"/>
      <c r="N10" s="743"/>
      <c r="O10" s="743"/>
      <c r="P10" s="743"/>
    </row>
    <row r="11" spans="2:19" ht="19.5" customHeight="1" x14ac:dyDescent="0.2">
      <c r="C11" s="943"/>
      <c r="D11" s="934"/>
      <c r="E11" s="584" t="s">
        <v>7</v>
      </c>
      <c r="F11" s="694" t="s">
        <v>8</v>
      </c>
      <c r="G11" s="587" t="s">
        <v>25</v>
      </c>
      <c r="H11" s="736" t="s">
        <v>26</v>
      </c>
      <c r="I11" s="628"/>
      <c r="J11" s="629"/>
      <c r="K11" s="691"/>
      <c r="L11" s="638"/>
      <c r="M11" s="743"/>
      <c r="N11" s="743"/>
      <c r="O11" s="743"/>
      <c r="P11" s="743"/>
    </row>
    <row r="12" spans="2:19" ht="19.5" customHeight="1" x14ac:dyDescent="0.2">
      <c r="C12" s="595" t="s">
        <v>0</v>
      </c>
      <c r="D12" s="586" t="s">
        <v>3</v>
      </c>
      <c r="E12" s="711">
        <f t="array" ref="E12:G14">MMULT(E5:G7,逆行列2!L24:N26)</f>
        <v>0.52613231992639442</v>
      </c>
      <c r="F12" s="737">
        <v>1.5546005629759716E-2</v>
      </c>
      <c r="G12" s="621">
        <v>2.2448912035524082E-3</v>
      </c>
      <c r="H12" s="738">
        <f>SUM(E12:G12)</f>
        <v>0.54392321675970656</v>
      </c>
      <c r="I12" s="628"/>
      <c r="J12" s="629"/>
      <c r="K12" s="691"/>
      <c r="L12" s="638"/>
      <c r="M12" s="743"/>
      <c r="N12" s="743"/>
      <c r="O12" s="743"/>
      <c r="P12" s="743"/>
    </row>
    <row r="13" spans="2:19" ht="19.5" customHeight="1" x14ac:dyDescent="0.2">
      <c r="C13" s="595" t="s">
        <v>1</v>
      </c>
      <c r="D13" s="586" t="s">
        <v>4</v>
      </c>
      <c r="E13" s="740">
        <v>0.13035735172816612</v>
      </c>
      <c r="F13" s="711">
        <v>0.59632137311813616</v>
      </c>
      <c r="G13" s="704">
        <v>5.5176780621114169E-2</v>
      </c>
      <c r="H13" s="738">
        <f t="shared" ref="H13:H14" si="2">SUM(E13:G13)</f>
        <v>0.78185550546741645</v>
      </c>
      <c r="I13" s="628"/>
      <c r="J13" s="629"/>
      <c r="K13" s="691"/>
      <c r="L13" s="638"/>
      <c r="M13" s="743"/>
      <c r="N13" s="743"/>
      <c r="O13" s="743"/>
      <c r="P13" s="743"/>
    </row>
    <row r="14" spans="2:19" ht="19.5" customHeight="1" x14ac:dyDescent="0.2">
      <c r="C14" s="595" t="s">
        <v>2</v>
      </c>
      <c r="D14" s="586" t="s">
        <v>5</v>
      </c>
      <c r="E14" s="624">
        <v>0.22293920474336243</v>
      </c>
      <c r="F14" s="741">
        <v>0.23009980817660505</v>
      </c>
      <c r="G14" s="711">
        <v>0.89443378676484853</v>
      </c>
      <c r="H14" s="738">
        <f t="shared" si="2"/>
        <v>1.3474727996848159</v>
      </c>
      <c r="I14" s="628"/>
      <c r="J14" s="629"/>
      <c r="K14" s="691"/>
      <c r="L14" s="638"/>
      <c r="M14" s="743"/>
      <c r="N14" s="743"/>
      <c r="O14" s="743"/>
      <c r="P14" s="743"/>
    </row>
    <row r="15" spans="2:19" ht="19.5" customHeight="1" x14ac:dyDescent="0.2">
      <c r="C15" s="651" t="s">
        <v>9</v>
      </c>
      <c r="D15" s="652" t="s">
        <v>6</v>
      </c>
      <c r="E15" s="742">
        <f>SUM(E12:E14)</f>
        <v>0.879428876397923</v>
      </c>
      <c r="F15" s="742">
        <f t="shared" ref="F15:G15" si="3">SUM(F12:F14)</f>
        <v>0.8419671869245009</v>
      </c>
      <c r="G15" s="742">
        <f t="shared" si="3"/>
        <v>0.95185545858951515</v>
      </c>
      <c r="H15" s="711">
        <f>SUM(H12:H14)</f>
        <v>2.673251521911939</v>
      </c>
      <c r="I15" s="628"/>
      <c r="J15" s="629"/>
      <c r="K15" s="691"/>
      <c r="L15" s="638"/>
      <c r="M15" s="743"/>
      <c r="N15" s="743"/>
      <c r="O15" s="743"/>
      <c r="P15" s="743"/>
    </row>
    <row r="16" spans="2:19" ht="19.5" customHeight="1" x14ac:dyDescent="0.35">
      <c r="C16" s="579" t="s">
        <v>146</v>
      </c>
      <c r="D16" s="576"/>
      <c r="I16" s="628"/>
      <c r="J16" s="629"/>
      <c r="K16" s="691"/>
      <c r="L16" s="638"/>
      <c r="M16" s="743"/>
      <c r="N16" s="743"/>
      <c r="O16" s="743"/>
      <c r="P16" s="743"/>
    </row>
    <row r="17" spans="2:16" ht="19.5" customHeight="1" x14ac:dyDescent="0.2">
      <c r="C17" s="941" t="s">
        <v>47</v>
      </c>
      <c r="D17" s="942"/>
      <c r="E17" s="580"/>
      <c r="F17" s="581"/>
      <c r="G17" s="582"/>
      <c r="H17" s="735"/>
      <c r="I17" s="628"/>
      <c r="J17" s="629"/>
      <c r="K17" s="691"/>
      <c r="L17" s="638"/>
      <c r="M17" s="743"/>
      <c r="N17" s="743"/>
      <c r="O17" s="743"/>
      <c r="P17" s="743"/>
    </row>
    <row r="18" spans="2:16" ht="19.5" customHeight="1" x14ac:dyDescent="0.2">
      <c r="C18" s="943"/>
      <c r="D18" s="934"/>
      <c r="E18" s="584" t="s">
        <v>7</v>
      </c>
      <c r="F18" s="694" t="s">
        <v>8</v>
      </c>
      <c r="G18" s="587" t="s">
        <v>25</v>
      </c>
      <c r="H18" s="736" t="s">
        <v>26</v>
      </c>
      <c r="I18" s="628"/>
      <c r="J18" s="629"/>
      <c r="K18" s="691"/>
      <c r="L18" s="638"/>
      <c r="M18" s="743"/>
      <c r="N18" s="743"/>
      <c r="O18" s="743"/>
      <c r="P18" s="743"/>
    </row>
    <row r="19" spans="2:16" ht="19.5" customHeight="1" x14ac:dyDescent="0.2">
      <c r="C19" s="595" t="s">
        <v>0</v>
      </c>
      <c r="D19" s="586" t="s">
        <v>3</v>
      </c>
      <c r="E19" s="711">
        <f t="array" ref="E19:G21">MMULT(E12:G14,逆行列2!D24:F26)</f>
        <v>0.44252744809451777</v>
      </c>
      <c r="F19" s="737">
        <v>1.2377510893204864E-2</v>
      </c>
      <c r="G19" s="621">
        <v>2.1894745562926598E-3</v>
      </c>
      <c r="H19" s="738">
        <f>SUM(E19:G19)</f>
        <v>0.4570944335440153</v>
      </c>
      <c r="I19" s="628"/>
      <c r="J19" s="629"/>
      <c r="K19" s="691"/>
      <c r="L19" s="638"/>
      <c r="M19" s="743"/>
      <c r="N19" s="743"/>
      <c r="O19" s="743"/>
      <c r="P19" s="743"/>
    </row>
    <row r="20" spans="2:16" ht="19.5" customHeight="1" x14ac:dyDescent="0.2">
      <c r="C20" s="595" t="s">
        <v>1</v>
      </c>
      <c r="D20" s="586" t="s">
        <v>4</v>
      </c>
      <c r="E20" s="740">
        <v>0.1096429624560893</v>
      </c>
      <c r="F20" s="711">
        <v>0.47478268485193487</v>
      </c>
      <c r="G20" s="704">
        <v>5.3814704729075326E-2</v>
      </c>
      <c r="H20" s="738">
        <f t="shared" ref="H20:H21" si="4">SUM(E20:G20)</f>
        <v>0.6382403520370995</v>
      </c>
      <c r="I20" s="628"/>
      <c r="J20" s="629"/>
      <c r="K20" s="691"/>
      <c r="L20" s="638"/>
      <c r="M20" s="743"/>
      <c r="N20" s="743"/>
      <c r="O20" s="743"/>
      <c r="P20" s="743"/>
    </row>
    <row r="21" spans="2:16" ht="19.5" customHeight="1" x14ac:dyDescent="0.2">
      <c r="C21" s="595" t="s">
        <v>2</v>
      </c>
      <c r="D21" s="586" t="s">
        <v>5</v>
      </c>
      <c r="E21" s="624">
        <v>0.18751312857781366</v>
      </c>
      <c r="F21" s="741">
        <v>0.18320222892356558</v>
      </c>
      <c r="G21" s="711">
        <v>0.87235408794473979</v>
      </c>
      <c r="H21" s="738">
        <f t="shared" si="4"/>
        <v>1.2430694454461191</v>
      </c>
      <c r="I21" s="628"/>
      <c r="J21" s="629"/>
      <c r="K21" s="691"/>
      <c r="L21" s="638"/>
      <c r="M21" s="743"/>
      <c r="N21" s="743"/>
      <c r="O21" s="743"/>
      <c r="P21" s="743"/>
    </row>
    <row r="22" spans="2:16" ht="19.5" customHeight="1" x14ac:dyDescent="0.2">
      <c r="C22" s="651" t="s">
        <v>9</v>
      </c>
      <c r="D22" s="652" t="s">
        <v>6</v>
      </c>
      <c r="E22" s="742">
        <f>SUM(E19:E21)</f>
        <v>0.73968353912842078</v>
      </c>
      <c r="F22" s="742">
        <f t="shared" ref="F22:G22" si="5">SUM(F19:F21)</f>
        <v>0.67036242466870533</v>
      </c>
      <c r="G22" s="742">
        <f t="shared" si="5"/>
        <v>0.92835826723010773</v>
      </c>
      <c r="H22" s="711">
        <f>SUM(H19:H21)</f>
        <v>2.3384042310272339</v>
      </c>
      <c r="I22" s="628"/>
      <c r="J22" s="629"/>
      <c r="K22" s="691"/>
      <c r="L22" s="638"/>
      <c r="M22" s="743"/>
      <c r="N22" s="743"/>
      <c r="O22" s="743"/>
      <c r="P22" s="743"/>
    </row>
    <row r="23" spans="2:16" ht="19.5" customHeight="1" x14ac:dyDescent="0.45">
      <c r="C23" s="657" t="s">
        <v>938</v>
      </c>
      <c r="D23" s="638"/>
      <c r="E23" s="744"/>
      <c r="F23" s="713"/>
      <c r="G23" s="745"/>
      <c r="H23" s="746"/>
      <c r="I23" s="628"/>
      <c r="J23" s="629"/>
    </row>
    <row r="24" spans="2:16" ht="19.5" customHeight="1" x14ac:dyDescent="0.2">
      <c r="C24" s="951" t="s">
        <v>31</v>
      </c>
      <c r="D24" s="952"/>
      <c r="E24" s="580"/>
      <c r="F24" s="581"/>
      <c r="G24" s="582"/>
      <c r="H24" s="692"/>
      <c r="I24" s="628"/>
      <c r="J24" s="629"/>
      <c r="K24" s="941" t="s">
        <v>33</v>
      </c>
      <c r="L24" s="942"/>
      <c r="M24" s="580"/>
      <c r="N24" s="581"/>
      <c r="O24" s="582"/>
      <c r="P24" s="692"/>
    </row>
    <row r="25" spans="2:16" ht="19.5" customHeight="1" thickBot="1" x14ac:dyDescent="0.25">
      <c r="C25" s="953"/>
      <c r="D25" s="954"/>
      <c r="E25" s="586" t="s">
        <v>7</v>
      </c>
      <c r="F25" s="693" t="s">
        <v>8</v>
      </c>
      <c r="G25" s="587" t="s">
        <v>115</v>
      </c>
      <c r="H25" s="695"/>
      <c r="I25" s="628"/>
      <c r="J25" s="629"/>
      <c r="K25" s="943"/>
      <c r="L25" s="934"/>
      <c r="M25" s="584" t="s">
        <v>7</v>
      </c>
      <c r="N25" s="694" t="s">
        <v>8</v>
      </c>
      <c r="O25" s="587" t="s">
        <v>115</v>
      </c>
      <c r="P25" s="695"/>
    </row>
    <row r="26" spans="2:16" ht="19.5" customHeight="1" x14ac:dyDescent="0.2">
      <c r="C26" s="580" t="s">
        <v>0</v>
      </c>
      <c r="D26" s="588" t="s">
        <v>3</v>
      </c>
      <c r="E26" s="715">
        <f t="array" ref="E26:F28">MMULT(E19:G21,'3部門'!H7:I9)</f>
        <v>3191439.2466869885</v>
      </c>
      <c r="F26" s="716">
        <v>1573479.4554872187</v>
      </c>
      <c r="G26" s="717">
        <f t="array" ref="G26:G28">MMULT(E12:G14,'3部門'!J7:J9)</f>
        <v>992611.17437216977</v>
      </c>
      <c r="H26" s="718">
        <f>SUM(E26:G26)</f>
        <v>5757529.8765463773</v>
      </c>
      <c r="I26" s="628"/>
      <c r="J26" s="629"/>
      <c r="K26" s="580" t="s">
        <v>0</v>
      </c>
      <c r="L26" s="588" t="s">
        <v>3</v>
      </c>
      <c r="M26" s="711">
        <f>+E26/$H26</f>
        <v>0.55430702317108183</v>
      </c>
      <c r="N26" s="737">
        <f t="shared" ref="N26:P29" si="6">+F26/$H26</f>
        <v>0.2732907148075559</v>
      </c>
      <c r="O26" s="621">
        <f t="shared" si="6"/>
        <v>0.17240226202136222</v>
      </c>
      <c r="P26" s="738">
        <f t="shared" si="6"/>
        <v>1</v>
      </c>
    </row>
    <row r="27" spans="2:16" ht="19.5" customHeight="1" x14ac:dyDescent="0.2">
      <c r="C27" s="595" t="s">
        <v>1</v>
      </c>
      <c r="D27" s="586" t="s">
        <v>4</v>
      </c>
      <c r="E27" s="720">
        <v>47350786.469128966</v>
      </c>
      <c r="F27" s="721">
        <v>50882362.009992026</v>
      </c>
      <c r="G27" s="722">
        <v>35251610.133165389</v>
      </c>
      <c r="H27" s="718">
        <f t="shared" ref="H27:H28" si="7">SUM(E27:G27)</f>
        <v>133484758.61228639</v>
      </c>
      <c r="I27" s="628"/>
      <c r="J27" s="629"/>
      <c r="K27" s="595" t="s">
        <v>1</v>
      </c>
      <c r="L27" s="586" t="s">
        <v>4</v>
      </c>
      <c r="M27" s="740">
        <f t="shared" ref="M27:M29" si="8">+E27/$H27</f>
        <v>0.35472803757814669</v>
      </c>
      <c r="N27" s="711">
        <f t="shared" si="6"/>
        <v>0.38118480745642702</v>
      </c>
      <c r="O27" s="704">
        <f t="shared" si="6"/>
        <v>0.26408715496542623</v>
      </c>
      <c r="P27" s="738">
        <f t="shared" si="6"/>
        <v>1</v>
      </c>
    </row>
    <row r="28" spans="2:16" ht="19.5" customHeight="1" thickBot="1" x14ac:dyDescent="0.25">
      <c r="C28" s="602" t="s">
        <v>2</v>
      </c>
      <c r="D28" s="584" t="s">
        <v>5</v>
      </c>
      <c r="E28" s="724">
        <v>320604338.15980095</v>
      </c>
      <c r="F28" s="725">
        <v>65636829.550596021</v>
      </c>
      <c r="G28" s="726">
        <v>36018075.254137903</v>
      </c>
      <c r="H28" s="718">
        <f t="shared" si="7"/>
        <v>422259242.96453488</v>
      </c>
      <c r="I28" s="628"/>
      <c r="J28" s="629"/>
      <c r="K28" s="602" t="s">
        <v>2</v>
      </c>
      <c r="L28" s="584" t="s">
        <v>5</v>
      </c>
      <c r="M28" s="624">
        <f t="shared" si="8"/>
        <v>0.75925949165481776</v>
      </c>
      <c r="N28" s="741">
        <f t="shared" si="6"/>
        <v>0.15544201966967669</v>
      </c>
      <c r="O28" s="711">
        <f t="shared" si="6"/>
        <v>8.5298488675505504E-2</v>
      </c>
      <c r="P28" s="738">
        <f t="shared" si="6"/>
        <v>1</v>
      </c>
    </row>
    <row r="29" spans="2:16" ht="19.5" customHeight="1" thickBot="1" x14ac:dyDescent="0.25">
      <c r="B29" s="747"/>
      <c r="C29" s="651"/>
      <c r="D29" s="652"/>
      <c r="E29" s="728">
        <f>SUM(E26:E28)</f>
        <v>371146563.87561691</v>
      </c>
      <c r="F29" s="729">
        <f t="shared" ref="F29:G29" si="9">SUM(F26:F28)</f>
        <v>118092671.01607527</v>
      </c>
      <c r="G29" s="730">
        <f t="shared" si="9"/>
        <v>72262296.561675459</v>
      </c>
      <c r="H29" s="731">
        <f>SUM(H26:H28)</f>
        <v>561501531.45336771</v>
      </c>
      <c r="I29" s="628"/>
      <c r="J29" s="629"/>
      <c r="K29" s="651"/>
      <c r="L29" s="707"/>
      <c r="M29" s="742">
        <f t="shared" si="8"/>
        <v>0.66098940623537794</v>
      </c>
      <c r="N29" s="742">
        <f t="shared" si="6"/>
        <v>0.21031584849004598</v>
      </c>
      <c r="O29" s="742">
        <f t="shared" si="6"/>
        <v>0.12869474527457597</v>
      </c>
      <c r="P29" s="711">
        <f t="shared" si="6"/>
        <v>1</v>
      </c>
    </row>
    <row r="30" spans="2:16" ht="6.5" customHeight="1" x14ac:dyDescent="0.2"/>
    <row r="31" spans="2:16" ht="19.5" customHeight="1" x14ac:dyDescent="0.2">
      <c r="H31" s="748">
        <f>'3部門'!$G$14</f>
        <v>561501043</v>
      </c>
    </row>
    <row r="32" spans="2:16" ht="52.5" customHeight="1" x14ac:dyDescent="0.2">
      <c r="C32" s="959" t="s">
        <v>939</v>
      </c>
      <c r="D32" s="960"/>
      <c r="E32" s="960"/>
      <c r="F32" s="960"/>
      <c r="G32" s="960"/>
      <c r="H32" s="960"/>
      <c r="I32" s="960"/>
      <c r="J32" s="960"/>
      <c r="K32" s="960"/>
      <c r="L32" s="960"/>
      <c r="M32" s="960"/>
      <c r="N32" s="960"/>
      <c r="O32" s="960"/>
      <c r="P32" s="960"/>
    </row>
    <row r="33" spans="3:16" ht="52.5" customHeight="1" x14ac:dyDescent="0.2">
      <c r="C33" s="959" t="s">
        <v>38</v>
      </c>
      <c r="D33" s="960"/>
      <c r="E33" s="960"/>
      <c r="F33" s="960"/>
      <c r="G33" s="960"/>
      <c r="H33" s="960"/>
      <c r="I33" s="960"/>
      <c r="J33" s="960"/>
      <c r="K33" s="960"/>
      <c r="L33" s="960"/>
      <c r="M33" s="960"/>
      <c r="N33" s="960"/>
      <c r="O33" s="960"/>
      <c r="P33" s="960"/>
    </row>
  </sheetData>
  <mergeCells count="8">
    <mergeCell ref="K3:L4"/>
    <mergeCell ref="C24:D25"/>
    <mergeCell ref="K24:L25"/>
    <mergeCell ref="C3:D4"/>
    <mergeCell ref="C33:P33"/>
    <mergeCell ref="C32:P32"/>
    <mergeCell ref="C10:D11"/>
    <mergeCell ref="C17:D18"/>
  </mergeCells>
  <phoneticPr fontId="1"/>
  <printOptions headings="1" gridLines="1"/>
  <pageMargins left="0.25" right="0.25" top="0.75" bottom="0.75" header="0.3" footer="0.3"/>
  <pageSetup paperSize="9" scale="7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1BFCE-E9C0-4A9F-BBC1-50E8880421FE}">
  <sheetPr>
    <pageSetUpPr fitToPage="1"/>
  </sheetPr>
  <dimension ref="A1:R69"/>
  <sheetViews>
    <sheetView view="pageBreakPreview" zoomScale="90" zoomScaleNormal="90" zoomScaleSheetLayoutView="90" workbookViewId="0"/>
  </sheetViews>
  <sheetFormatPr defaultColWidth="9" defaultRowHeight="23.15" customHeight="1" x14ac:dyDescent="0.2"/>
  <cols>
    <col min="1" max="1" width="1.6328125" style="733" customWidth="1"/>
    <col min="2" max="2" width="4.08984375" style="627" customWidth="1"/>
    <col min="3" max="3" width="15.6328125" style="733" customWidth="1"/>
    <col min="4" max="7" width="15.26953125" style="733" customWidth="1"/>
    <col min="8" max="8" width="3.81640625" style="733" customWidth="1"/>
    <col min="9" max="9" width="5.6328125" style="733" customWidth="1"/>
    <col min="10" max="10" width="4.08984375" style="733" customWidth="1"/>
    <col min="11" max="11" width="15.6328125" style="733" customWidth="1"/>
    <col min="12" max="15" width="14.1796875" style="733" customWidth="1"/>
    <col min="16" max="16" width="9" style="733"/>
    <col min="17" max="20" width="13.26953125" style="733" customWidth="1"/>
    <col min="21" max="16384" width="9" style="733"/>
  </cols>
  <sheetData>
    <row r="1" spans="1:18" ht="10.5" customHeight="1" x14ac:dyDescent="0.2"/>
    <row r="2" spans="1:18" ht="18.5" customHeight="1" x14ac:dyDescent="0.2">
      <c r="A2" s="734"/>
      <c r="B2" s="749" t="s">
        <v>930</v>
      </c>
      <c r="C2" s="576"/>
      <c r="H2" s="750"/>
      <c r="J2" s="749" t="s">
        <v>942</v>
      </c>
      <c r="K2" s="586"/>
      <c r="L2" s="800"/>
      <c r="M2" s="800"/>
      <c r="N2" s="800"/>
    </row>
    <row r="3" spans="1:18" ht="18.5" customHeight="1" x14ac:dyDescent="0.2">
      <c r="B3" s="941" t="s">
        <v>140</v>
      </c>
      <c r="C3" s="942"/>
      <c r="D3" s="580" t="s">
        <v>0</v>
      </c>
      <c r="E3" s="581" t="s">
        <v>1</v>
      </c>
      <c r="F3" s="582" t="s">
        <v>2</v>
      </c>
      <c r="G3" s="753"/>
      <c r="H3" s="750"/>
      <c r="J3" s="941"/>
      <c r="K3" s="942"/>
      <c r="L3" s="580" t="s">
        <v>0</v>
      </c>
      <c r="M3" s="581" t="s">
        <v>1</v>
      </c>
      <c r="N3" s="582" t="s">
        <v>2</v>
      </c>
    </row>
    <row r="4" spans="1:18" ht="18.5" customHeight="1" x14ac:dyDescent="0.2">
      <c r="B4" s="943"/>
      <c r="C4" s="934"/>
      <c r="D4" s="755" t="s">
        <v>3</v>
      </c>
      <c r="E4" s="693" t="s">
        <v>4</v>
      </c>
      <c r="F4" s="755" t="s">
        <v>5</v>
      </c>
      <c r="G4" s="736" t="s">
        <v>26</v>
      </c>
      <c r="H4" s="750"/>
      <c r="J4" s="943"/>
      <c r="K4" s="934"/>
      <c r="L4" s="583" t="s">
        <v>3</v>
      </c>
      <c r="M4" s="584" t="s">
        <v>4</v>
      </c>
      <c r="N4" s="585" t="s">
        <v>5</v>
      </c>
    </row>
    <row r="5" spans="1:18" ht="18.5" customHeight="1" x14ac:dyDescent="0.2">
      <c r="B5" s="595" t="s">
        <v>0</v>
      </c>
      <c r="C5" s="586" t="s">
        <v>3</v>
      </c>
      <c r="D5" s="757">
        <f>逆行列2!D12</f>
        <v>0.15890464939232951</v>
      </c>
      <c r="E5" s="758">
        <f>逆行列2!E12</f>
        <v>0</v>
      </c>
      <c r="F5" s="759">
        <f>逆行列2!F12</f>
        <v>0</v>
      </c>
      <c r="G5" s="760">
        <f>SUM(D5:F5)</f>
        <v>0.15890464939232951</v>
      </c>
      <c r="H5" s="750"/>
      <c r="J5" s="580" t="s">
        <v>0</v>
      </c>
      <c r="K5" s="588" t="s">
        <v>3</v>
      </c>
      <c r="L5" s="761">
        <f t="array" ref="L5:N7">MMULT(D28:F30,D36:F38)</f>
        <v>2.0656976793945733E-2</v>
      </c>
      <c r="M5" s="791">
        <v>5.0223460571591503E-3</v>
      </c>
      <c r="N5" s="759">
        <v>8.8840955180120927E-4</v>
      </c>
      <c r="R5" s="765"/>
    </row>
    <row r="6" spans="1:18" ht="18.5" customHeight="1" x14ac:dyDescent="0.2">
      <c r="B6" s="595" t="s">
        <v>1</v>
      </c>
      <c r="C6" s="586" t="s">
        <v>4</v>
      </c>
      <c r="D6" s="766">
        <f>逆行列2!D13</f>
        <v>0</v>
      </c>
      <c r="E6" s="757">
        <f>逆行列2!E13</f>
        <v>0.20381407366078674</v>
      </c>
      <c r="F6" s="767">
        <f>逆行列2!F13</f>
        <v>0</v>
      </c>
      <c r="G6" s="760">
        <f t="shared" ref="G6:G7" si="0">SUM(D6:F6)</f>
        <v>0.20381407366078674</v>
      </c>
      <c r="H6" s="750"/>
      <c r="J6" s="595" t="s">
        <v>1</v>
      </c>
      <c r="K6" s="586" t="s">
        <v>4</v>
      </c>
      <c r="L6" s="792">
        <v>7.3277222617121149E-2</v>
      </c>
      <c r="M6" s="793">
        <v>0.11349545276306353</v>
      </c>
      <c r="N6" s="794">
        <v>3.596575658092397E-2</v>
      </c>
    </row>
    <row r="7" spans="1:18" ht="18.5" customHeight="1" x14ac:dyDescent="0.2">
      <c r="B7" s="595" t="s">
        <v>2</v>
      </c>
      <c r="C7" s="586" t="s">
        <v>5</v>
      </c>
      <c r="D7" s="772">
        <f>逆行列2!D14</f>
        <v>0</v>
      </c>
      <c r="E7" s="773">
        <f>逆行列2!E14</f>
        <v>0</v>
      </c>
      <c r="F7" s="757">
        <f>逆行列2!F14</f>
        <v>2.4685671702955846E-2</v>
      </c>
      <c r="G7" s="760">
        <f t="shared" si="0"/>
        <v>2.4685671702955846E-2</v>
      </c>
      <c r="H7" s="750"/>
      <c r="J7" s="602" t="s">
        <v>2</v>
      </c>
      <c r="K7" s="584" t="s">
        <v>5</v>
      </c>
      <c r="L7" s="772">
        <v>7.4776120681830146E-3</v>
      </c>
      <c r="M7" s="795">
        <v>7.3057028502854799E-3</v>
      </c>
      <c r="N7" s="796">
        <v>1.0101894934211247E-2</v>
      </c>
    </row>
    <row r="8" spans="1:18" ht="18.5" customHeight="1" x14ac:dyDescent="0.2">
      <c r="B8" s="651" t="s">
        <v>9</v>
      </c>
      <c r="C8" s="652" t="s">
        <v>6</v>
      </c>
      <c r="D8" s="778">
        <f>SUM(D5:D7)</f>
        <v>0.15890464939232951</v>
      </c>
      <c r="E8" s="778">
        <f t="shared" ref="E8:F8" si="1">SUM(E5:E7)</f>
        <v>0.20381407366078674</v>
      </c>
      <c r="F8" s="778">
        <f t="shared" si="1"/>
        <v>2.4685671702955846E-2</v>
      </c>
      <c r="G8" s="757">
        <f>SUM(G5:G7)</f>
        <v>0.38740439475607208</v>
      </c>
      <c r="H8" s="750"/>
    </row>
    <row r="9" spans="1:18" ht="9" customHeight="1" x14ac:dyDescent="0.2">
      <c r="B9" s="691"/>
      <c r="C9" s="638"/>
      <c r="D9" s="818"/>
      <c r="E9" s="818"/>
      <c r="F9" s="818"/>
      <c r="G9" s="818"/>
      <c r="H9" s="798"/>
    </row>
    <row r="10" spans="1:18" ht="18.5" customHeight="1" x14ac:dyDescent="0.2">
      <c r="B10" s="734" t="s">
        <v>45</v>
      </c>
      <c r="C10" s="576"/>
      <c r="D10" s="577"/>
      <c r="E10" s="577"/>
      <c r="F10" s="577"/>
      <c r="G10" s="752"/>
      <c r="H10" s="798"/>
      <c r="I10" s="751"/>
      <c r="J10" s="749" t="s">
        <v>943</v>
      </c>
      <c r="K10" s="586"/>
      <c r="L10" s="800"/>
      <c r="M10" s="800"/>
      <c r="N10" s="800"/>
    </row>
    <row r="11" spans="1:18" ht="18.5" customHeight="1" x14ac:dyDescent="0.2">
      <c r="B11" s="941" t="s">
        <v>22</v>
      </c>
      <c r="C11" s="942"/>
      <c r="D11" s="580" t="s">
        <v>0</v>
      </c>
      <c r="E11" s="581" t="s">
        <v>1</v>
      </c>
      <c r="F11" s="582" t="s">
        <v>2</v>
      </c>
      <c r="G11" s="752"/>
      <c r="H11" s="798"/>
      <c r="I11" s="751"/>
      <c r="J11" s="941"/>
      <c r="K11" s="942"/>
      <c r="L11" s="580" t="s">
        <v>0</v>
      </c>
      <c r="M11" s="581" t="s">
        <v>1</v>
      </c>
      <c r="N11" s="582" t="s">
        <v>2</v>
      </c>
    </row>
    <row r="12" spans="1:18" ht="18.5" customHeight="1" x14ac:dyDescent="0.2">
      <c r="B12" s="943"/>
      <c r="C12" s="934"/>
      <c r="D12" s="583" t="s">
        <v>3</v>
      </c>
      <c r="E12" s="584" t="s">
        <v>4</v>
      </c>
      <c r="F12" s="585" t="s">
        <v>5</v>
      </c>
      <c r="G12" s="752"/>
      <c r="H12" s="798"/>
      <c r="I12" s="751"/>
      <c r="J12" s="943"/>
      <c r="K12" s="934"/>
      <c r="L12" s="583" t="s">
        <v>3</v>
      </c>
      <c r="M12" s="584" t="s">
        <v>4</v>
      </c>
      <c r="N12" s="585" t="s">
        <v>5</v>
      </c>
    </row>
    <row r="13" spans="1:18" ht="18.5" customHeight="1" x14ac:dyDescent="0.2">
      <c r="B13" s="580" t="s">
        <v>0</v>
      </c>
      <c r="C13" s="588" t="s">
        <v>3</v>
      </c>
      <c r="D13" s="782">
        <f>'3部門'!D20</f>
        <v>0.12961204081155697</v>
      </c>
      <c r="E13" s="783">
        <f>'3部門'!E20</f>
        <v>2.2407761489390179E-2</v>
      </c>
      <c r="F13" s="784">
        <f>'3部門'!F20</f>
        <v>1.3337147624568133E-3</v>
      </c>
      <c r="G13" s="752"/>
      <c r="H13" s="798"/>
      <c r="I13" s="751"/>
      <c r="J13" s="580" t="s">
        <v>0</v>
      </c>
      <c r="K13" s="588" t="s">
        <v>3</v>
      </c>
      <c r="L13" s="761">
        <f t="shared" ref="L13:N15" si="2">+L5+D5</f>
        <v>0.17956162618627525</v>
      </c>
      <c r="M13" s="791">
        <f t="shared" si="2"/>
        <v>5.0223460571591503E-3</v>
      </c>
      <c r="N13" s="759">
        <f t="shared" si="2"/>
        <v>8.8840955180120927E-4</v>
      </c>
      <c r="Q13" s="765"/>
    </row>
    <row r="14" spans="1:18" ht="18.5" customHeight="1" x14ac:dyDescent="0.2">
      <c r="B14" s="595" t="s">
        <v>1</v>
      </c>
      <c r="C14" s="586" t="s">
        <v>4</v>
      </c>
      <c r="D14" s="785">
        <f>'3部門'!D21</f>
        <v>0.22415731568273201</v>
      </c>
      <c r="E14" s="786">
        <f>'3部門'!E21</f>
        <v>0.42482912941275652</v>
      </c>
      <c r="F14" s="787">
        <f>'3部門'!F21</f>
        <v>8.4196087399561734E-2</v>
      </c>
      <c r="G14" s="752"/>
      <c r="H14" s="798"/>
      <c r="I14" s="751"/>
      <c r="J14" s="595" t="s">
        <v>1</v>
      </c>
      <c r="K14" s="586" t="s">
        <v>4</v>
      </c>
      <c r="L14" s="792">
        <f t="shared" si="2"/>
        <v>7.3277222617121149E-2</v>
      </c>
      <c r="M14" s="793">
        <f t="shared" si="2"/>
        <v>0.31730952642385024</v>
      </c>
      <c r="N14" s="794">
        <f t="shared" si="2"/>
        <v>3.596575658092397E-2</v>
      </c>
    </row>
    <row r="15" spans="1:18" ht="18.5" customHeight="1" x14ac:dyDescent="0.2">
      <c r="B15" s="602" t="s">
        <v>2</v>
      </c>
      <c r="C15" s="584" t="s">
        <v>5</v>
      </c>
      <c r="D15" s="788">
        <f>'3部門'!D22</f>
        <v>0.18062519312320074</v>
      </c>
      <c r="E15" s="789">
        <f>'3部門'!E22</f>
        <v>0.16973430553191685</v>
      </c>
      <c r="F15" s="790">
        <f>'3部門'!F22</f>
        <v>0.27976932754144634</v>
      </c>
      <c r="G15" s="752"/>
      <c r="H15" s="798"/>
      <c r="I15" s="751"/>
      <c r="J15" s="602" t="s">
        <v>2</v>
      </c>
      <c r="K15" s="584" t="s">
        <v>5</v>
      </c>
      <c r="L15" s="772">
        <f t="shared" si="2"/>
        <v>7.4776120681830146E-3</v>
      </c>
      <c r="M15" s="795">
        <f t="shared" si="2"/>
        <v>7.3057028502854799E-3</v>
      </c>
      <c r="N15" s="796">
        <f t="shared" si="2"/>
        <v>3.4787566637167089E-2</v>
      </c>
    </row>
    <row r="16" spans="1:18" ht="18.5" customHeight="1" x14ac:dyDescent="0.2">
      <c r="B16" s="691"/>
      <c r="C16" s="586"/>
      <c r="D16" s="817"/>
      <c r="E16" s="817"/>
      <c r="F16" s="817"/>
      <c r="G16" s="752"/>
      <c r="H16" s="798"/>
      <c r="I16" s="798"/>
    </row>
    <row r="17" spans="2:15" ht="18.5" customHeight="1" thickBot="1" x14ac:dyDescent="0.25">
      <c r="B17" s="749" t="s">
        <v>50</v>
      </c>
      <c r="C17" s="638"/>
      <c r="D17" s="752"/>
      <c r="E17" s="752"/>
      <c r="F17" s="752"/>
      <c r="G17" s="752"/>
      <c r="H17" s="798"/>
      <c r="I17" s="798"/>
      <c r="J17" s="801"/>
      <c r="K17" s="638"/>
      <c r="L17" s="801" t="s">
        <v>944</v>
      </c>
      <c r="M17" s="752"/>
      <c r="N17" s="801" t="s">
        <v>945</v>
      </c>
      <c r="O17" s="752"/>
    </row>
    <row r="18" spans="2:15" ht="18.5" customHeight="1" x14ac:dyDescent="0.2">
      <c r="B18" s="941"/>
      <c r="C18" s="942"/>
      <c r="D18" s="580" t="s">
        <v>0</v>
      </c>
      <c r="E18" s="581" t="s">
        <v>1</v>
      </c>
      <c r="F18" s="582" t="s">
        <v>2</v>
      </c>
      <c r="G18" s="752"/>
      <c r="H18" s="798"/>
      <c r="I18" s="798"/>
      <c r="J18" s="941"/>
      <c r="K18" s="942"/>
      <c r="L18" s="580"/>
      <c r="M18" s="581"/>
      <c r="N18" s="581"/>
      <c r="O18" s="802"/>
    </row>
    <row r="19" spans="2:15" ht="18.5" customHeight="1" thickBot="1" x14ac:dyDescent="0.25">
      <c r="B19" s="943"/>
      <c r="C19" s="934"/>
      <c r="D19" s="583" t="s">
        <v>3</v>
      </c>
      <c r="E19" s="584" t="s">
        <v>4</v>
      </c>
      <c r="F19" s="585" t="s">
        <v>5</v>
      </c>
      <c r="G19" s="752"/>
      <c r="H19" s="798"/>
      <c r="I19" s="798"/>
      <c r="J19" s="943"/>
      <c r="K19" s="934"/>
      <c r="L19" s="441" t="s">
        <v>7</v>
      </c>
      <c r="M19" s="693" t="s">
        <v>8</v>
      </c>
      <c r="N19" s="586" t="s">
        <v>136</v>
      </c>
      <c r="O19" s="803"/>
    </row>
    <row r="20" spans="2:15" ht="18.5" customHeight="1" x14ac:dyDescent="0.2">
      <c r="B20" s="580" t="s">
        <v>0</v>
      </c>
      <c r="C20" s="588" t="s">
        <v>3</v>
      </c>
      <c r="D20" s="761">
        <f t="array" ref="D20:F22">MMULT(D5:F7,D13:F15)</f>
        <v>2.0595955902184764E-2</v>
      </c>
      <c r="E20" s="791">
        <v>3.56069748313849E-3</v>
      </c>
      <c r="F20" s="759">
        <v>2.1193347671757395E-4</v>
      </c>
      <c r="G20" s="752"/>
      <c r="H20" s="798"/>
      <c r="I20" s="798"/>
      <c r="J20" s="580" t="s">
        <v>0</v>
      </c>
      <c r="K20" s="588" t="s">
        <v>3</v>
      </c>
      <c r="L20" s="715">
        <f t="array" ref="L20:M22">MMULT(L13:N15,'3部門'!H7:I9)</f>
        <v>1294970.5684412576</v>
      </c>
      <c r="M20" s="716">
        <v>638461.02883460908</v>
      </c>
      <c r="N20" s="717">
        <f t="array" ref="N20:N22">MMULT(D28:F30,'3部門'!J7:J9)</f>
        <v>383639.41256595403</v>
      </c>
      <c r="O20" s="804">
        <f>SUM(L20:N20)</f>
        <v>2317071.0098418207</v>
      </c>
    </row>
    <row r="21" spans="2:15" ht="18.5" customHeight="1" x14ac:dyDescent="0.2">
      <c r="B21" s="595" t="s">
        <v>1</v>
      </c>
      <c r="C21" s="586" t="s">
        <v>4</v>
      </c>
      <c r="D21" s="792">
        <v>4.5686415650164569E-2</v>
      </c>
      <c r="E21" s="793">
        <v>8.6586155475379456E-2</v>
      </c>
      <c r="F21" s="794">
        <v>1.7160347559204314E-2</v>
      </c>
      <c r="G21" s="752"/>
      <c r="H21" s="798"/>
      <c r="I21" s="798"/>
      <c r="J21" s="595" t="s">
        <v>1</v>
      </c>
      <c r="K21" s="586" t="s">
        <v>4</v>
      </c>
      <c r="L21" s="720">
        <v>31645753.119665265</v>
      </c>
      <c r="M21" s="721">
        <v>34005996.233313739</v>
      </c>
      <c r="N21" s="722">
        <v>9040070.9311403334</v>
      </c>
      <c r="O21" s="805">
        <f t="shared" ref="O21:O23" si="3">SUM(L21:N21)</f>
        <v>74691820.284119338</v>
      </c>
    </row>
    <row r="22" spans="2:15" ht="18.5" customHeight="1" thickBot="1" x14ac:dyDescent="0.25">
      <c r="B22" s="602" t="s">
        <v>2</v>
      </c>
      <c r="C22" s="584" t="s">
        <v>5</v>
      </c>
      <c r="D22" s="772">
        <v>4.458854218722331E-3</v>
      </c>
      <c r="E22" s="795">
        <v>4.1900053430901016E-3</v>
      </c>
      <c r="F22" s="796">
        <v>6.9062937722448679E-3</v>
      </c>
      <c r="G22" s="752"/>
      <c r="H22" s="798"/>
      <c r="I22" s="798"/>
      <c r="J22" s="595" t="s">
        <v>2</v>
      </c>
      <c r="K22" s="586" t="s">
        <v>5</v>
      </c>
      <c r="L22" s="806">
        <v>12784997.436276618</v>
      </c>
      <c r="M22" s="807">
        <v>2617452.72177641</v>
      </c>
      <c r="N22" s="808">
        <v>787047.09461826645</v>
      </c>
      <c r="O22" s="809">
        <f t="shared" si="3"/>
        <v>16189497.252671296</v>
      </c>
    </row>
    <row r="23" spans="2:15" ht="18.5" customHeight="1" thickBot="1" x14ac:dyDescent="0.25">
      <c r="B23" s="691"/>
      <c r="C23" s="586"/>
      <c r="D23" s="776"/>
      <c r="E23" s="776"/>
      <c r="F23" s="776"/>
      <c r="G23" s="752"/>
      <c r="H23" s="798"/>
      <c r="I23" s="798"/>
      <c r="J23" s="810"/>
      <c r="K23" s="811" t="s">
        <v>26</v>
      </c>
      <c r="L23" s="812">
        <f>SUM(L20:L22)</f>
        <v>45725721.124383137</v>
      </c>
      <c r="M23" s="813">
        <f t="shared" ref="M23" si="4">SUM(M20:M22)</f>
        <v>37261909.983924761</v>
      </c>
      <c r="N23" s="814">
        <f>SUM(N20:N22)</f>
        <v>10210757.438324554</v>
      </c>
      <c r="O23" s="815">
        <f t="shared" si="3"/>
        <v>93198388.546632454</v>
      </c>
    </row>
    <row r="24" spans="2:15" ht="18.5" customHeight="1" x14ac:dyDescent="0.2">
      <c r="B24" s="691"/>
      <c r="C24" s="586"/>
      <c r="D24" s="776"/>
      <c r="E24" s="776"/>
      <c r="F24" s="776"/>
      <c r="G24" s="752"/>
      <c r="H24" s="798"/>
      <c r="I24" s="798"/>
      <c r="J24" s="749"/>
      <c r="K24" s="638"/>
      <c r="L24" s="752"/>
      <c r="M24" s="752"/>
      <c r="N24" s="752"/>
      <c r="O24" s="816">
        <f>'3部門'!$L$10</f>
        <v>-93198877</v>
      </c>
    </row>
    <row r="25" spans="2:15" ht="18.5" customHeight="1" x14ac:dyDescent="0.2">
      <c r="B25" s="749" t="s">
        <v>940</v>
      </c>
      <c r="C25" s="638"/>
      <c r="D25" s="752"/>
      <c r="E25" s="752"/>
      <c r="F25" s="752"/>
      <c r="G25" s="752"/>
      <c r="H25" s="798"/>
      <c r="I25" s="798"/>
      <c r="J25" s="691"/>
      <c r="K25" s="638"/>
      <c r="L25" s="752"/>
      <c r="M25" s="752"/>
      <c r="N25" s="752"/>
      <c r="O25" s="752"/>
    </row>
    <row r="26" spans="2:15" ht="18.5" customHeight="1" x14ac:dyDescent="0.2">
      <c r="B26" s="941"/>
      <c r="C26" s="942"/>
      <c r="D26" s="580" t="s">
        <v>0</v>
      </c>
      <c r="E26" s="581" t="s">
        <v>1</v>
      </c>
      <c r="F26" s="582" t="s">
        <v>2</v>
      </c>
      <c r="G26" s="752"/>
      <c r="H26" s="798"/>
      <c r="I26" s="798"/>
      <c r="J26" s="966" t="s">
        <v>141</v>
      </c>
      <c r="K26" s="967"/>
      <c r="L26" s="580"/>
      <c r="M26" s="581"/>
      <c r="N26" s="582"/>
      <c r="O26" s="754"/>
    </row>
    <row r="27" spans="2:15" ht="18.5" customHeight="1" x14ac:dyDescent="0.2">
      <c r="B27" s="943"/>
      <c r="C27" s="934"/>
      <c r="D27" s="583" t="s">
        <v>3</v>
      </c>
      <c r="E27" s="584" t="s">
        <v>4</v>
      </c>
      <c r="F27" s="585" t="s">
        <v>5</v>
      </c>
      <c r="G27" s="752"/>
      <c r="H27" s="798"/>
      <c r="I27" s="798"/>
      <c r="J27" s="968"/>
      <c r="K27" s="969"/>
      <c r="L27" s="584" t="s">
        <v>7</v>
      </c>
      <c r="M27" s="694" t="s">
        <v>8</v>
      </c>
      <c r="N27" s="585" t="s">
        <v>25</v>
      </c>
      <c r="O27" s="756"/>
    </row>
    <row r="28" spans="2:15" ht="18.5" customHeight="1" x14ac:dyDescent="0.2">
      <c r="B28" s="580" t="s">
        <v>0</v>
      </c>
      <c r="C28" s="588" t="s">
        <v>3</v>
      </c>
      <c r="D28" s="761" cm="1">
        <f t="array" ref="D28:F30">MMULT(D20:F22,逆行列2!L24:N26)</f>
        <v>2.4559613578914185E-2</v>
      </c>
      <c r="E28" s="791">
        <v>6.3080065736045056E-3</v>
      </c>
      <c r="F28" s="759">
        <v>9.1089562208362539E-4</v>
      </c>
      <c r="G28" s="797"/>
      <c r="H28" s="798"/>
      <c r="I28" s="798"/>
      <c r="J28" s="595" t="s">
        <v>0</v>
      </c>
      <c r="K28" s="587" t="s">
        <v>3</v>
      </c>
      <c r="L28" s="761">
        <f>+L20/'3部門'!H$10</f>
        <v>3.1063964073343412E-3</v>
      </c>
      <c r="M28" s="762">
        <f>+M20/'3部門'!I$10</f>
        <v>4.1097019780485852E-3</v>
      </c>
      <c r="N28" s="763">
        <f>+N20/'3部門'!J$10</f>
        <v>4.6516940256141606E-3</v>
      </c>
      <c r="O28" s="764">
        <f>+O20/'3部門'!K$10</f>
        <v>3.5391344019742978E-3</v>
      </c>
    </row>
    <row r="29" spans="2:15" ht="18.5" customHeight="1" x14ac:dyDescent="0.2">
      <c r="B29" s="595" t="s">
        <v>1</v>
      </c>
      <c r="C29" s="586" t="s">
        <v>4</v>
      </c>
      <c r="D29" s="792">
        <v>8.7121183780388481E-2</v>
      </c>
      <c r="E29" s="793">
        <v>0.14254893110822087</v>
      </c>
      <c r="F29" s="794">
        <v>3.6876067066216781E-2</v>
      </c>
      <c r="G29" s="797"/>
      <c r="H29" s="798"/>
      <c r="I29" s="798"/>
      <c r="J29" s="595" t="s">
        <v>1</v>
      </c>
      <c r="K29" s="587" t="s">
        <v>4</v>
      </c>
      <c r="L29" s="768">
        <f>+L21/'3部門'!H$10</f>
        <v>7.5912345959063376E-2</v>
      </c>
      <c r="M29" s="769">
        <f>+M21/'3部門'!I$10</f>
        <v>0.21889278072407622</v>
      </c>
      <c r="N29" s="770">
        <f>+N21/'3部門'!J$10</f>
        <v>0.10961241875607436</v>
      </c>
      <c r="O29" s="771">
        <f>+O21/'3部門'!K$10</f>
        <v>0.11408558028251987</v>
      </c>
    </row>
    <row r="30" spans="2:15" ht="18.5" customHeight="1" x14ac:dyDescent="0.2">
      <c r="B30" s="602" t="s">
        <v>2</v>
      </c>
      <c r="C30" s="584" t="s">
        <v>5</v>
      </c>
      <c r="D30" s="772">
        <v>8.8903262427745267E-3</v>
      </c>
      <c r="E30" s="795">
        <v>9.1758753936739407E-3</v>
      </c>
      <c r="F30" s="796">
        <v>1.0357578722184617E-2</v>
      </c>
      <c r="G30" s="797"/>
      <c r="H30" s="798"/>
      <c r="I30" s="798"/>
      <c r="J30" s="602" t="s">
        <v>2</v>
      </c>
      <c r="K30" s="585" t="s">
        <v>5</v>
      </c>
      <c r="L30" s="774">
        <f>+L22/'3部門'!H$10</f>
        <v>3.0668859255722932E-2</v>
      </c>
      <c r="M30" s="775">
        <f>+M22/'3部門'!I$10</f>
        <v>1.684824937203757E-2</v>
      </c>
      <c r="N30" s="776">
        <f>+N22/'3部門'!J$10</f>
        <v>9.5430817272544131E-3</v>
      </c>
      <c r="O30" s="777">
        <f>+O22/'3部門'!K$10</f>
        <v>2.4728118574798813E-2</v>
      </c>
    </row>
    <row r="31" spans="2:15" ht="18.5" customHeight="1" x14ac:dyDescent="0.2">
      <c r="B31" s="733"/>
      <c r="G31" s="797"/>
      <c r="H31" s="798"/>
      <c r="I31" s="798"/>
      <c r="J31" s="651"/>
      <c r="K31" s="707"/>
      <c r="L31" s="779">
        <f>+L23/'3部門'!H$10</f>
        <v>0.10968760162212064</v>
      </c>
      <c r="M31" s="780">
        <f>+M23/'3部門'!I$10</f>
        <v>0.23985073207416241</v>
      </c>
      <c r="N31" s="781">
        <f>+N23/'3部門'!J$10</f>
        <v>0.12380719450894292</v>
      </c>
      <c r="O31" s="757">
        <f>+O23/'3部門'!K$10</f>
        <v>0.14235283325929299</v>
      </c>
    </row>
    <row r="32" spans="2:15" ht="10.5" customHeight="1" x14ac:dyDescent="0.2">
      <c r="B32" s="733"/>
      <c r="G32" s="797"/>
      <c r="H32" s="798"/>
      <c r="I32" s="798"/>
      <c r="J32" s="691"/>
      <c r="K32" s="638"/>
      <c r="L32" s="776"/>
      <c r="M32" s="776"/>
      <c r="N32" s="776"/>
      <c r="O32" s="776"/>
    </row>
    <row r="33" spans="2:15" ht="18.5" customHeight="1" x14ac:dyDescent="0.2">
      <c r="B33" s="799" t="s">
        <v>941</v>
      </c>
      <c r="C33" s="638"/>
      <c r="D33" s="752"/>
      <c r="E33" s="752"/>
      <c r="F33" s="752"/>
      <c r="G33" s="797"/>
      <c r="I33" s="798"/>
      <c r="J33" s="691"/>
      <c r="K33" s="638"/>
      <c r="L33" s="752"/>
      <c r="M33" s="752"/>
      <c r="N33" s="752"/>
      <c r="O33" s="752"/>
    </row>
    <row r="34" spans="2:15" ht="18.5" customHeight="1" x14ac:dyDescent="0.2">
      <c r="B34" s="941"/>
      <c r="C34" s="942"/>
      <c r="D34" s="580" t="s">
        <v>0</v>
      </c>
      <c r="E34" s="581" t="s">
        <v>1</v>
      </c>
      <c r="F34" s="582" t="s">
        <v>2</v>
      </c>
      <c r="G34" s="797"/>
      <c r="I34" s="798"/>
      <c r="J34" s="941" t="s">
        <v>142</v>
      </c>
      <c r="K34" s="942"/>
      <c r="L34" s="580"/>
      <c r="M34" s="581"/>
      <c r="N34" s="581"/>
      <c r="O34" s="754"/>
    </row>
    <row r="35" spans="2:15" ht="18.5" customHeight="1" x14ac:dyDescent="0.2">
      <c r="B35" s="943"/>
      <c r="C35" s="934"/>
      <c r="D35" s="583" t="s">
        <v>3</v>
      </c>
      <c r="E35" s="584" t="s">
        <v>4</v>
      </c>
      <c r="F35" s="585" t="s">
        <v>5</v>
      </c>
      <c r="G35" s="797"/>
      <c r="I35" s="798"/>
      <c r="J35" s="943"/>
      <c r="K35" s="934"/>
      <c r="L35" s="584" t="s">
        <v>7</v>
      </c>
      <c r="M35" s="694" t="s">
        <v>8</v>
      </c>
      <c r="N35" s="584" t="s">
        <v>25</v>
      </c>
      <c r="O35" s="756"/>
    </row>
    <row r="36" spans="2:15" ht="18.5" customHeight="1" x14ac:dyDescent="0.2">
      <c r="B36" s="580" t="s">
        <v>0</v>
      </c>
      <c r="C36" s="588" t="s">
        <v>3</v>
      </c>
      <c r="D36" s="761">
        <f>1-D5</f>
        <v>0.84109535060767049</v>
      </c>
      <c r="E36" s="791">
        <v>0</v>
      </c>
      <c r="F36" s="759">
        <v>0</v>
      </c>
      <c r="G36" s="797"/>
      <c r="I36" s="798"/>
      <c r="J36" s="595" t="s">
        <v>0</v>
      </c>
      <c r="K36" s="587" t="s">
        <v>3</v>
      </c>
      <c r="L36" s="769">
        <f>+輸入誘!L20/輸入誘!$O20</f>
        <v>0.55888255601180792</v>
      </c>
      <c r="M36" s="769">
        <f>+輸入誘!M20/輸入誘!$O20</f>
        <v>0.27554659573346219</v>
      </c>
      <c r="N36" s="770">
        <f>+輸入誘!N20/輸入誘!$O20</f>
        <v>0.16557084825472998</v>
      </c>
      <c r="O36" s="771">
        <f>+輸入誘!O20/輸入誘!$O20</f>
        <v>1</v>
      </c>
    </row>
    <row r="37" spans="2:15" ht="18.5" customHeight="1" x14ac:dyDescent="0.2">
      <c r="B37" s="595" t="s">
        <v>1</v>
      </c>
      <c r="C37" s="586" t="s">
        <v>4</v>
      </c>
      <c r="D37" s="792">
        <v>0</v>
      </c>
      <c r="E37" s="793">
        <f>1-E6</f>
        <v>0.79618592633921326</v>
      </c>
      <c r="F37" s="794">
        <v>0</v>
      </c>
      <c r="G37" s="797"/>
      <c r="I37" s="798"/>
      <c r="J37" s="595" t="s">
        <v>1</v>
      </c>
      <c r="K37" s="587" t="s">
        <v>4</v>
      </c>
      <c r="L37" s="769">
        <f>+輸入誘!L21/輸入誘!$O21</f>
        <v>0.42368432044216298</v>
      </c>
      <c r="M37" s="769">
        <f>+輸入誘!M21/輸入誘!$O21</f>
        <v>0.45528407399844761</v>
      </c>
      <c r="N37" s="770">
        <f>+輸入誘!N21/輸入誘!$O21</f>
        <v>0.12103160555938942</v>
      </c>
      <c r="O37" s="771">
        <f>+輸入誘!O21/輸入誘!$O21</f>
        <v>1</v>
      </c>
    </row>
    <row r="38" spans="2:15" ht="18.5" customHeight="1" x14ac:dyDescent="0.2">
      <c r="B38" s="602" t="s">
        <v>2</v>
      </c>
      <c r="C38" s="584" t="s">
        <v>5</v>
      </c>
      <c r="D38" s="772">
        <v>0</v>
      </c>
      <c r="E38" s="795">
        <v>0</v>
      </c>
      <c r="F38" s="796">
        <f>1-F7</f>
        <v>0.97531432829704412</v>
      </c>
      <c r="G38" s="797"/>
      <c r="I38" s="798"/>
      <c r="J38" s="602" t="s">
        <v>2</v>
      </c>
      <c r="K38" s="587" t="s">
        <v>5</v>
      </c>
      <c r="L38" s="775">
        <f>+輸入誘!L22/輸入誘!$O22</f>
        <v>0.78970935519119168</v>
      </c>
      <c r="M38" s="775">
        <f>+輸入誘!M22/輸入誘!$O22</f>
        <v>0.16167597306608922</v>
      </c>
      <c r="N38" s="776">
        <f>+輸入誘!N22/輸入誘!$O22</f>
        <v>4.8614671742719023E-2</v>
      </c>
      <c r="O38" s="777">
        <f>+輸入誘!O22/輸入誘!$O22</f>
        <v>1</v>
      </c>
    </row>
    <row r="39" spans="2:15" ht="18.5" customHeight="1" x14ac:dyDescent="0.2">
      <c r="B39" s="733"/>
      <c r="G39" s="797"/>
      <c r="I39" s="798"/>
      <c r="J39" s="651"/>
      <c r="K39" s="707"/>
      <c r="L39" s="780">
        <f>+輸入誘!L23/輸入誘!$O23</f>
        <v>0.490627808457267</v>
      </c>
      <c r="M39" s="780">
        <f>+輸入誘!M23/輸入誘!$O23</f>
        <v>0.39981281398744906</v>
      </c>
      <c r="N39" s="781">
        <f>+輸入誘!N23/輸入誘!$O23</f>
        <v>0.10955937755528393</v>
      </c>
      <c r="O39" s="757">
        <f>+輸入誘!O23/輸入誘!$O23</f>
        <v>1</v>
      </c>
    </row>
    <row r="40" spans="2:15" ht="18.5" customHeight="1" x14ac:dyDescent="0.2">
      <c r="B40" s="733"/>
      <c r="G40" s="797"/>
      <c r="I40" s="798"/>
      <c r="J40" s="638"/>
      <c r="K40" s="752"/>
      <c r="L40" s="752"/>
      <c r="M40" s="752"/>
      <c r="N40" s="752"/>
    </row>
    <row r="41" spans="2:15" ht="18.5" customHeight="1" x14ac:dyDescent="0.2">
      <c r="B41" s="733"/>
      <c r="G41" s="797"/>
      <c r="J41" s="638"/>
      <c r="K41" s="752"/>
      <c r="L41" s="752"/>
      <c r="M41" s="752"/>
      <c r="N41" s="752"/>
    </row>
    <row r="42" spans="2:15" ht="18.5" customHeight="1" x14ac:dyDescent="0.2">
      <c r="B42" s="733"/>
      <c r="G42" s="797"/>
      <c r="J42" s="638"/>
      <c r="K42" s="752"/>
      <c r="L42" s="752"/>
      <c r="M42" s="752"/>
      <c r="N42" s="752"/>
    </row>
    <row r="43" spans="2:15" ht="18.5" customHeight="1" x14ac:dyDescent="0.2">
      <c r="B43" s="733"/>
      <c r="G43" s="797"/>
      <c r="J43" s="691"/>
      <c r="K43" s="638"/>
      <c r="L43" s="752"/>
      <c r="M43" s="752"/>
      <c r="N43" s="752"/>
      <c r="O43" s="752"/>
    </row>
    <row r="44" spans="2:15" ht="18.5" customHeight="1" x14ac:dyDescent="0.2">
      <c r="B44" s="733"/>
      <c r="G44" s="797"/>
      <c r="J44" s="691"/>
      <c r="K44" s="638"/>
      <c r="L44" s="752"/>
      <c r="M44" s="752"/>
      <c r="N44" s="752"/>
      <c r="O44" s="752"/>
    </row>
    <row r="45" spans="2:15" ht="18.5" customHeight="1" x14ac:dyDescent="0.2">
      <c r="B45" s="733"/>
      <c r="G45" s="797"/>
      <c r="J45" s="691"/>
      <c r="K45" s="638"/>
      <c r="L45" s="752"/>
      <c r="M45" s="752"/>
      <c r="N45" s="752"/>
      <c r="O45" s="752"/>
    </row>
    <row r="46" spans="2:15" ht="18.5" customHeight="1" x14ac:dyDescent="0.2">
      <c r="B46" s="733"/>
      <c r="G46" s="797"/>
      <c r="J46" s="691"/>
      <c r="K46" s="638"/>
      <c r="L46" s="752"/>
      <c r="M46" s="752"/>
      <c r="N46" s="752"/>
      <c r="O46" s="752"/>
    </row>
    <row r="47" spans="2:15" ht="18.5" customHeight="1" x14ac:dyDescent="0.2">
      <c r="B47" s="733"/>
      <c r="G47" s="797"/>
      <c r="J47" s="691"/>
      <c r="K47" s="638"/>
      <c r="L47" s="752"/>
      <c r="M47" s="752"/>
      <c r="N47" s="752"/>
      <c r="O47" s="752"/>
    </row>
    <row r="48" spans="2:15" ht="18.5" customHeight="1" x14ac:dyDescent="0.2">
      <c r="B48" s="691"/>
      <c r="C48" s="586"/>
      <c r="D48" s="776"/>
      <c r="E48" s="776"/>
      <c r="F48" s="776"/>
      <c r="G48" s="797"/>
      <c r="J48" s="691"/>
      <c r="K48" s="638"/>
      <c r="L48" s="752"/>
      <c r="M48" s="752"/>
      <c r="N48" s="752"/>
      <c r="O48" s="752"/>
    </row>
    <row r="49" spans="2:15" ht="18.5" customHeight="1" x14ac:dyDescent="0.2">
      <c r="B49" s="691"/>
      <c r="C49" s="586"/>
      <c r="D49" s="800"/>
      <c r="E49" s="800"/>
      <c r="F49" s="800"/>
      <c r="G49" s="797"/>
      <c r="J49" s="691"/>
      <c r="K49" s="638"/>
      <c r="L49" s="752"/>
      <c r="M49" s="752"/>
      <c r="N49" s="752"/>
      <c r="O49" s="752"/>
    </row>
    <row r="50" spans="2:15" ht="18.5" customHeight="1" x14ac:dyDescent="0.2">
      <c r="B50" s="733"/>
      <c r="G50" s="797"/>
      <c r="J50" s="691"/>
      <c r="K50" s="638"/>
      <c r="L50" s="752"/>
      <c r="M50" s="752"/>
      <c r="N50" s="752"/>
      <c r="O50" s="752"/>
    </row>
    <row r="51" spans="2:15" ht="18.5" customHeight="1" x14ac:dyDescent="0.2">
      <c r="B51" s="733"/>
      <c r="J51" s="691"/>
      <c r="K51" s="638"/>
      <c r="L51" s="752"/>
      <c r="M51" s="752"/>
      <c r="N51" s="752"/>
      <c r="O51" s="752"/>
    </row>
    <row r="52" spans="2:15" ht="18.5" customHeight="1" x14ac:dyDescent="0.2">
      <c r="B52" s="733"/>
      <c r="J52" s="691"/>
      <c r="K52" s="638"/>
      <c r="L52" s="752"/>
      <c r="M52" s="752"/>
      <c r="N52" s="752"/>
      <c r="O52" s="752"/>
    </row>
    <row r="53" spans="2:15" ht="18.5" customHeight="1" x14ac:dyDescent="0.2">
      <c r="B53" s="733"/>
      <c r="J53" s="691"/>
      <c r="K53" s="638"/>
      <c r="L53" s="752"/>
      <c r="M53" s="752"/>
      <c r="N53" s="752"/>
      <c r="O53" s="752"/>
    </row>
    <row r="54" spans="2:15" ht="18.5" customHeight="1" x14ac:dyDescent="0.2">
      <c r="B54" s="733"/>
      <c r="J54" s="691"/>
      <c r="K54" s="638"/>
      <c r="L54" s="752"/>
      <c r="M54" s="752"/>
      <c r="N54" s="752"/>
      <c r="O54" s="752"/>
    </row>
    <row r="55" spans="2:15" ht="18.5" customHeight="1" x14ac:dyDescent="0.2">
      <c r="B55" s="733"/>
      <c r="J55" s="691"/>
      <c r="K55" s="638"/>
      <c r="L55" s="752"/>
      <c r="M55" s="752"/>
      <c r="N55" s="752"/>
      <c r="O55" s="752"/>
    </row>
    <row r="56" spans="2:15" ht="18.5" customHeight="1" x14ac:dyDescent="0.2">
      <c r="B56" s="733"/>
      <c r="J56" s="691"/>
      <c r="K56" s="638"/>
      <c r="L56" s="752"/>
      <c r="M56" s="752"/>
      <c r="N56" s="752"/>
      <c r="O56" s="752"/>
    </row>
    <row r="57" spans="2:15" ht="23.15" customHeight="1" x14ac:dyDescent="0.2">
      <c r="B57" s="733"/>
      <c r="J57" s="691"/>
      <c r="K57" s="638"/>
      <c r="L57" s="752"/>
      <c r="M57" s="752"/>
      <c r="N57" s="752"/>
      <c r="O57" s="752"/>
    </row>
    <row r="58" spans="2:15" ht="23.15" customHeight="1" x14ac:dyDescent="0.2">
      <c r="B58" s="733"/>
      <c r="J58" s="691"/>
      <c r="K58" s="638"/>
      <c r="L58" s="752"/>
      <c r="M58" s="752"/>
      <c r="N58" s="752"/>
      <c r="O58" s="752"/>
    </row>
    <row r="59" spans="2:15" ht="23.15" customHeight="1" x14ac:dyDescent="0.2">
      <c r="J59" s="691"/>
      <c r="K59" s="638"/>
      <c r="L59" s="752"/>
      <c r="M59" s="752"/>
      <c r="N59" s="752"/>
      <c r="O59" s="752"/>
    </row>
    <row r="60" spans="2:15" ht="23.15" customHeight="1" x14ac:dyDescent="0.2">
      <c r="J60" s="691"/>
      <c r="K60" s="638"/>
      <c r="L60" s="752"/>
      <c r="M60" s="752"/>
      <c r="N60" s="752"/>
      <c r="O60" s="752"/>
    </row>
    <row r="61" spans="2:15" ht="23.15" customHeight="1" x14ac:dyDescent="0.2">
      <c r="J61" s="691"/>
      <c r="K61" s="638"/>
      <c r="L61" s="752"/>
      <c r="M61" s="752"/>
      <c r="N61" s="752"/>
      <c r="O61" s="752"/>
    </row>
    <row r="62" spans="2:15" ht="23.15" customHeight="1" x14ac:dyDescent="0.2">
      <c r="J62" s="691"/>
      <c r="K62" s="638"/>
      <c r="L62" s="752"/>
      <c r="M62" s="752"/>
      <c r="N62" s="752"/>
      <c r="O62" s="752"/>
    </row>
    <row r="63" spans="2:15" ht="23.15" customHeight="1" x14ac:dyDescent="0.2">
      <c r="J63" s="691"/>
      <c r="K63" s="638"/>
      <c r="L63" s="752"/>
      <c r="M63" s="752"/>
      <c r="N63" s="752"/>
      <c r="O63" s="752"/>
    </row>
    <row r="64" spans="2:15" ht="23.15" customHeight="1" x14ac:dyDescent="0.2">
      <c r="J64" s="691"/>
      <c r="K64" s="638"/>
      <c r="L64" s="752"/>
      <c r="M64" s="752"/>
      <c r="N64" s="752"/>
      <c r="O64" s="752"/>
    </row>
    <row r="65" spans="10:15" ht="23.15" customHeight="1" x14ac:dyDescent="0.2">
      <c r="J65" s="691"/>
      <c r="K65" s="638"/>
      <c r="L65" s="752"/>
      <c r="M65" s="752"/>
      <c r="N65" s="752"/>
      <c r="O65" s="752"/>
    </row>
    <row r="66" spans="10:15" ht="23.15" customHeight="1" x14ac:dyDescent="0.2">
      <c r="J66" s="691"/>
      <c r="K66" s="638"/>
      <c r="L66" s="752"/>
      <c r="M66" s="752"/>
      <c r="N66" s="752"/>
      <c r="O66" s="752"/>
    </row>
    <row r="67" spans="10:15" ht="23.15" customHeight="1" x14ac:dyDescent="0.2">
      <c r="J67" s="691"/>
      <c r="K67" s="638"/>
      <c r="L67" s="752"/>
      <c r="M67" s="752"/>
      <c r="N67" s="752"/>
      <c r="O67" s="752"/>
    </row>
    <row r="68" spans="10:15" ht="23.15" customHeight="1" x14ac:dyDescent="0.2">
      <c r="J68" s="691"/>
      <c r="K68" s="638"/>
      <c r="L68" s="752"/>
      <c r="M68" s="752"/>
      <c r="N68" s="752"/>
      <c r="O68" s="752"/>
    </row>
    <row r="69" spans="10:15" ht="23.15" customHeight="1" x14ac:dyDescent="0.2">
      <c r="J69" s="691"/>
      <c r="K69" s="638"/>
      <c r="L69" s="752"/>
      <c r="M69" s="752"/>
      <c r="N69" s="752"/>
      <c r="O69" s="752"/>
    </row>
  </sheetData>
  <mergeCells count="10">
    <mergeCell ref="J3:K4"/>
    <mergeCell ref="J11:K12"/>
    <mergeCell ref="B3:C4"/>
    <mergeCell ref="B11:C12"/>
    <mergeCell ref="B34:C35"/>
    <mergeCell ref="J26:K27"/>
    <mergeCell ref="B18:C19"/>
    <mergeCell ref="J34:K35"/>
    <mergeCell ref="B26:C27"/>
    <mergeCell ref="J18:K19"/>
  </mergeCells>
  <phoneticPr fontId="1"/>
  <printOptions headings="1" gridLines="1"/>
  <pageMargins left="0.25" right="0.25" top="0.75" bottom="0.75" header="0.3" footer="0.3"/>
  <pageSetup paperSize="9" scale="7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80D6E-9D7B-4504-820C-3DEDBBDCE8C7}">
  <sheetPr>
    <tabColor theme="9" tint="0.79998168889431442"/>
    <pageSetUpPr fitToPage="1"/>
  </sheetPr>
  <dimension ref="A1:Z46"/>
  <sheetViews>
    <sheetView view="pageBreakPreview" zoomScale="80" zoomScaleNormal="90" zoomScaleSheetLayoutView="80" workbookViewId="0"/>
  </sheetViews>
  <sheetFormatPr defaultColWidth="9" defaultRowHeight="13.5" x14ac:dyDescent="0.2"/>
  <cols>
    <col min="1" max="1" width="4" style="65" customWidth="1"/>
    <col min="2" max="5" width="16.36328125" style="65" customWidth="1"/>
    <col min="6" max="6" width="2.7265625" style="65" customWidth="1"/>
    <col min="7" max="7" width="3.90625" style="70" customWidth="1"/>
    <col min="8" max="8" width="11.90625" style="70" customWidth="1"/>
    <col min="9" max="35" width="13.6328125" style="70" customWidth="1"/>
    <col min="36" max="16384" width="9" style="70"/>
  </cols>
  <sheetData>
    <row r="1" spans="1:26" ht="13" customHeight="1" x14ac:dyDescent="0.2">
      <c r="G1" s="66"/>
      <c r="H1" s="67"/>
      <c r="I1" s="68"/>
      <c r="J1" s="68"/>
      <c r="K1" s="68"/>
      <c r="L1" s="68"/>
      <c r="M1" s="68"/>
      <c r="N1" s="68"/>
      <c r="O1" s="68"/>
      <c r="P1" s="68"/>
      <c r="Q1" s="68"/>
      <c r="R1" s="68"/>
      <c r="S1" s="68"/>
      <c r="T1" s="68"/>
      <c r="U1" s="68"/>
      <c r="V1" s="68"/>
      <c r="W1" s="68"/>
      <c r="X1" s="69"/>
      <c r="Y1" s="68"/>
      <c r="Z1" s="68"/>
    </row>
    <row r="2" spans="1:26" ht="13" customHeight="1" thickBot="1" x14ac:dyDescent="0.25">
      <c r="G2" s="71"/>
      <c r="H2" s="72"/>
      <c r="I2" s="68"/>
      <c r="J2" s="68"/>
      <c r="K2" s="68"/>
      <c r="L2" s="68"/>
      <c r="M2" s="68"/>
      <c r="N2" s="68"/>
      <c r="O2" s="68"/>
      <c r="P2" s="68"/>
      <c r="Q2" s="68"/>
      <c r="R2" s="68"/>
      <c r="S2" s="73"/>
      <c r="T2" s="73"/>
      <c r="U2" s="73"/>
      <c r="V2" s="73"/>
      <c r="W2" s="68"/>
      <c r="X2" s="68"/>
      <c r="Y2" s="68"/>
      <c r="Z2" s="69"/>
    </row>
    <row r="3" spans="1:26" ht="25" customHeight="1" thickBot="1" x14ac:dyDescent="0.25">
      <c r="B3" s="1020" t="s">
        <v>232</v>
      </c>
      <c r="C3" s="1021"/>
      <c r="D3" s="1021"/>
      <c r="E3" s="1021"/>
      <c r="G3" s="1032" t="s">
        <v>198</v>
      </c>
      <c r="H3" s="1033"/>
      <c r="I3" s="995" t="s">
        <v>155</v>
      </c>
      <c r="J3" s="997"/>
      <c r="K3" s="997"/>
      <c r="L3" s="998"/>
      <c r="M3" s="995" t="s">
        <v>156</v>
      </c>
      <c r="N3" s="996"/>
      <c r="O3" s="996"/>
      <c r="P3" s="996"/>
      <c r="Q3" s="997"/>
      <c r="R3" s="998"/>
      <c r="S3" s="74"/>
      <c r="T3" s="970" t="s">
        <v>157</v>
      </c>
      <c r="U3" s="971"/>
      <c r="V3" s="972"/>
      <c r="W3" s="75"/>
    </row>
    <row r="4" spans="1:26" ht="33.5" customHeight="1" x14ac:dyDescent="0.2">
      <c r="B4" s="1022" t="s">
        <v>199</v>
      </c>
      <c r="C4" s="1023"/>
      <c r="D4" s="1024" t="s">
        <v>200</v>
      </c>
      <c r="E4" s="1023"/>
      <c r="G4" s="1034"/>
      <c r="H4" s="1035"/>
      <c r="I4" s="1038" t="s">
        <v>160</v>
      </c>
      <c r="J4" s="1018" t="s">
        <v>161</v>
      </c>
      <c r="K4" s="978" t="s">
        <v>162</v>
      </c>
      <c r="L4" s="1001" t="s">
        <v>163</v>
      </c>
      <c r="M4" s="1028" t="s">
        <v>164</v>
      </c>
      <c r="N4" s="1029" t="s">
        <v>165</v>
      </c>
      <c r="O4" s="1030" t="s">
        <v>166</v>
      </c>
      <c r="P4" s="1031" t="s">
        <v>167</v>
      </c>
      <c r="Q4" s="1007" t="s">
        <v>168</v>
      </c>
      <c r="R4" s="1008" t="s">
        <v>169</v>
      </c>
      <c r="S4" s="993" t="s">
        <v>170</v>
      </c>
      <c r="T4" s="893" t="s">
        <v>171</v>
      </c>
      <c r="U4" s="894" t="s">
        <v>172</v>
      </c>
      <c r="V4" s="978" t="s">
        <v>173</v>
      </c>
      <c r="W4" s="980" t="s">
        <v>174</v>
      </c>
    </row>
    <row r="5" spans="1:26" ht="43" customHeight="1" x14ac:dyDescent="0.2">
      <c r="B5" s="82" t="s">
        <v>201</v>
      </c>
      <c r="C5" s="440" t="s">
        <v>202</v>
      </c>
      <c r="D5" s="83" t="s">
        <v>201</v>
      </c>
      <c r="E5" s="440" t="s">
        <v>202</v>
      </c>
      <c r="G5" s="1034"/>
      <c r="H5" s="1035"/>
      <c r="I5" s="1039"/>
      <c r="J5" s="1019"/>
      <c r="K5" s="979"/>
      <c r="L5" s="1002"/>
      <c r="M5" s="1028"/>
      <c r="N5" s="1029"/>
      <c r="O5" s="1028"/>
      <c r="P5" s="1008"/>
      <c r="Q5" s="1007"/>
      <c r="R5" s="1008"/>
      <c r="S5" s="994"/>
      <c r="T5" s="895" t="s">
        <v>183</v>
      </c>
      <c r="U5" s="896" t="s">
        <v>184</v>
      </c>
      <c r="V5" s="979"/>
      <c r="W5" s="981"/>
    </row>
    <row r="6" spans="1:26" ht="20" customHeight="1" thickBot="1" x14ac:dyDescent="0.25">
      <c r="B6" s="819" t="s">
        <v>203</v>
      </c>
      <c r="C6" s="820" t="s">
        <v>204</v>
      </c>
      <c r="D6" s="821" t="s">
        <v>205</v>
      </c>
      <c r="E6" s="820" t="s">
        <v>206</v>
      </c>
      <c r="G6" s="1036"/>
      <c r="H6" s="1037"/>
      <c r="I6" s="84"/>
      <c r="J6" s="85"/>
      <c r="K6" s="86" t="s">
        <v>185</v>
      </c>
      <c r="L6" s="86" t="s">
        <v>186</v>
      </c>
      <c r="M6" s="84" t="s">
        <v>187</v>
      </c>
      <c r="N6" s="87" t="s">
        <v>188</v>
      </c>
      <c r="O6" s="88" t="s">
        <v>189</v>
      </c>
      <c r="P6" s="89" t="s">
        <v>190</v>
      </c>
      <c r="Q6" s="90" t="s">
        <v>191</v>
      </c>
      <c r="R6" s="91" t="s">
        <v>192</v>
      </c>
      <c r="S6" s="897" t="s">
        <v>193</v>
      </c>
      <c r="T6" s="84" t="s">
        <v>194</v>
      </c>
      <c r="U6" s="92"/>
      <c r="V6" s="93" t="s">
        <v>195</v>
      </c>
      <c r="W6" s="94"/>
    </row>
    <row r="7" spans="1:26" s="124" customFormat="1" ht="31" customHeight="1" x14ac:dyDescent="0.2">
      <c r="A7" s="104">
        <v>1</v>
      </c>
      <c r="B7" s="242"/>
      <c r="C7" s="243"/>
      <c r="D7" s="244"/>
      <c r="E7" s="243"/>
      <c r="F7" s="104"/>
      <c r="G7" s="268" t="s">
        <v>0</v>
      </c>
      <c r="H7" s="269" t="s">
        <v>3</v>
      </c>
      <c r="I7" s="105">
        <f>+B7+D7</f>
        <v>0</v>
      </c>
      <c r="J7" s="106">
        <f>+B7*係数表!K6</f>
        <v>0</v>
      </c>
      <c r="K7" s="107">
        <f>+D7+J7</f>
        <v>0</v>
      </c>
      <c r="L7" s="108">
        <f>+B7*係数表!J6</f>
        <v>0</v>
      </c>
      <c r="M7" s="109">
        <f>係数表!E6</f>
        <v>0.23807384073994797</v>
      </c>
      <c r="N7" s="110">
        <f>係数表!F6</f>
        <v>5.1045598561826597E-2</v>
      </c>
      <c r="O7" s="105">
        <f t="shared" ref="O7:O8" si="0">+K7*M7</f>
        <v>0</v>
      </c>
      <c r="P7" s="111">
        <f t="shared" ref="P7:P8" si="1">+K7*N7</f>
        <v>0</v>
      </c>
      <c r="Q7" s="112">
        <f>+L7*M7</f>
        <v>0</v>
      </c>
      <c r="R7" s="113">
        <f>+L7*N7</f>
        <v>0</v>
      </c>
      <c r="S7" s="107">
        <f>+K7-SUM(O7:P7)</f>
        <v>0</v>
      </c>
      <c r="T7" s="105">
        <f>+C7*係数表!K6</f>
        <v>0</v>
      </c>
      <c r="U7" s="114">
        <f>+C7*係数表!J6</f>
        <v>0</v>
      </c>
      <c r="V7" s="115">
        <f>+T7+E7</f>
        <v>0</v>
      </c>
      <c r="W7" s="116">
        <f t="shared" ref="W7:W9" si="2">+S7+V7</f>
        <v>0</v>
      </c>
    </row>
    <row r="8" spans="1:26" s="124" customFormat="1" ht="31" customHeight="1" x14ac:dyDescent="0.2">
      <c r="A8" s="104">
        <v>2</v>
      </c>
      <c r="B8" s="245">
        <v>-1680000</v>
      </c>
      <c r="C8" s="246"/>
      <c r="D8" s="247"/>
      <c r="E8" s="246"/>
      <c r="F8" s="104"/>
      <c r="G8" s="268" t="s">
        <v>1</v>
      </c>
      <c r="H8" s="269" t="s">
        <v>4</v>
      </c>
      <c r="I8" s="125">
        <f t="shared" ref="I8:I9" si="3">+B8+D8</f>
        <v>-1680000</v>
      </c>
      <c r="J8" s="126">
        <f>+B8*係数表!K7</f>
        <v>-1337592.3562498782</v>
      </c>
      <c r="K8" s="127">
        <f t="shared" ref="K8:K9" si="4">+D8+J8</f>
        <v>-1337592.3562498782</v>
      </c>
      <c r="L8" s="128">
        <f>+B8*係数表!J7</f>
        <v>-342407.6437501217</v>
      </c>
      <c r="M8" s="129">
        <f>係数表!E7</f>
        <v>0.1525381466468109</v>
      </c>
      <c r="N8" s="130">
        <f>係数表!F7</f>
        <v>2.5306399332287618E-2</v>
      </c>
      <c r="O8" s="125">
        <f t="shared" si="0"/>
        <v>-204033.85899129725</v>
      </c>
      <c r="P8" s="131">
        <f t="shared" si="1"/>
        <v>-33849.646311074939</v>
      </c>
      <c r="Q8" s="125">
        <f t="shared" ref="Q8" si="5">+L8*M8</f>
        <v>-52230.22737534505</v>
      </c>
      <c r="R8" s="131">
        <f t="shared" ref="R8" si="6">+L8*N8</f>
        <v>-8665.1045671682568</v>
      </c>
      <c r="S8" s="127">
        <f>+K8-SUM(O8:P8)</f>
        <v>-1099708.850947506</v>
      </c>
      <c r="T8" s="125">
        <f>+C8*係数表!K7</f>
        <v>0</v>
      </c>
      <c r="U8" s="132">
        <f>+C8*係数表!J7</f>
        <v>0</v>
      </c>
      <c r="V8" s="133">
        <f t="shared" ref="V8:V9" si="7">+T8+E8</f>
        <v>0</v>
      </c>
      <c r="W8" s="134">
        <f t="shared" si="2"/>
        <v>-1099708.850947506</v>
      </c>
    </row>
    <row r="9" spans="1:26" s="124" customFormat="1" ht="31" customHeight="1" thickBot="1" x14ac:dyDescent="0.25">
      <c r="A9" s="104">
        <v>3</v>
      </c>
      <c r="B9" s="248"/>
      <c r="C9" s="249"/>
      <c r="D9" s="250"/>
      <c r="E9" s="249"/>
      <c r="F9" s="104"/>
      <c r="G9" s="268" t="s">
        <v>2</v>
      </c>
      <c r="H9" s="269" t="s">
        <v>5</v>
      </c>
      <c r="I9" s="125">
        <f t="shared" si="3"/>
        <v>0</v>
      </c>
      <c r="J9" s="126">
        <f>+B9*係数表!K8</f>
        <v>0</v>
      </c>
      <c r="K9" s="127">
        <f t="shared" si="4"/>
        <v>0</v>
      </c>
      <c r="L9" s="128">
        <f>+B9*係数表!J8</f>
        <v>0</v>
      </c>
      <c r="M9" s="238"/>
      <c r="N9" s="239"/>
      <c r="O9" s="240"/>
      <c r="P9" s="241"/>
      <c r="Q9" s="240"/>
      <c r="R9" s="241"/>
      <c r="S9" s="127">
        <f>+K9+SUM(O10:R10)*係数表!K8</f>
        <v>-291403.28095686738</v>
      </c>
      <c r="T9" s="125">
        <f>+C9*係数表!K8</f>
        <v>0</v>
      </c>
      <c r="U9" s="132">
        <f>+C9*係数表!J8</f>
        <v>0</v>
      </c>
      <c r="V9" s="133">
        <f t="shared" si="7"/>
        <v>0</v>
      </c>
      <c r="W9" s="134">
        <f t="shared" si="2"/>
        <v>-291403.28095686738</v>
      </c>
    </row>
    <row r="10" spans="1:26" s="124" customFormat="1" ht="39.5" customHeight="1" thickBot="1" x14ac:dyDescent="0.25">
      <c r="A10" s="104"/>
      <c r="B10" s="439">
        <f>SUM(B7:B9)</f>
        <v>-1680000</v>
      </c>
      <c r="C10" s="259">
        <f t="shared" ref="C10:E10" si="8">SUM(C7:C9)</f>
        <v>0</v>
      </c>
      <c r="D10" s="260">
        <f t="shared" si="8"/>
        <v>0</v>
      </c>
      <c r="E10" s="261">
        <f t="shared" si="8"/>
        <v>0</v>
      </c>
      <c r="F10" s="104"/>
      <c r="G10" s="1025" t="s">
        <v>196</v>
      </c>
      <c r="H10" s="1026"/>
      <c r="I10" s="136">
        <f>SUM(I7:I9)</f>
        <v>-1680000</v>
      </c>
      <c r="J10" s="258">
        <f>SUM(J7:J9)</f>
        <v>-1337592.3562498782</v>
      </c>
      <c r="K10" s="887">
        <f>SUM(K7:K9)</f>
        <v>-1337592.3562498782</v>
      </c>
      <c r="L10" s="138">
        <f>SUM(L7:L9)</f>
        <v>-342407.6437501217</v>
      </c>
      <c r="M10" s="139" t="s">
        <v>197</v>
      </c>
      <c r="N10" s="140" t="s">
        <v>197</v>
      </c>
      <c r="O10" s="141">
        <f>SUM(O7:O9)</f>
        <v>-204033.85899129725</v>
      </c>
      <c r="P10" s="142">
        <f t="shared" ref="P10:R10" si="9">SUM(P7:P9)</f>
        <v>-33849.646311074939</v>
      </c>
      <c r="Q10" s="141">
        <f t="shared" si="9"/>
        <v>-52230.22737534505</v>
      </c>
      <c r="R10" s="142">
        <f t="shared" si="9"/>
        <v>-8665.1045671682568</v>
      </c>
      <c r="S10" s="137">
        <f t="shared" ref="S10:W10" si="10">SUM(S7:S9)</f>
        <v>-1391112.1319043734</v>
      </c>
      <c r="T10" s="136">
        <f t="shared" si="10"/>
        <v>0</v>
      </c>
      <c r="U10" s="143">
        <f t="shared" si="10"/>
        <v>0</v>
      </c>
      <c r="V10" s="144">
        <f t="shared" si="10"/>
        <v>0</v>
      </c>
      <c r="W10" s="822">
        <f t="shared" si="10"/>
        <v>-1391112.1319043734</v>
      </c>
    </row>
    <row r="11" spans="1:26" s="124" customFormat="1" ht="31" customHeight="1" thickBot="1" x14ac:dyDescent="0.25">
      <c r="A11" s="104"/>
      <c r="B11" s="1027">
        <f>SUM(B10:E10)</f>
        <v>-1680000</v>
      </c>
      <c r="C11" s="971"/>
      <c r="D11" s="971"/>
      <c r="E11" s="972"/>
      <c r="F11" s="104"/>
      <c r="G11" s="147"/>
      <c r="H11" s="147"/>
      <c r="I11" s="147"/>
      <c r="J11" s="147"/>
      <c r="K11" s="262"/>
      <c r="L11" s="147"/>
      <c r="M11" s="147"/>
      <c r="N11" s="147"/>
      <c r="O11" s="982">
        <f>+O10+P10</f>
        <v>-237883.50530237218</v>
      </c>
      <c r="P11" s="983"/>
      <c r="Q11" s="984">
        <f>+Q10+R10</f>
        <v>-60895.331942513309</v>
      </c>
      <c r="R11" s="985"/>
      <c r="T11" s="262"/>
      <c r="U11" s="147"/>
      <c r="V11" s="147"/>
      <c r="W11" s="147"/>
    </row>
    <row r="12" spans="1:26" s="124" customFormat="1" ht="21.5" customHeight="1" x14ac:dyDescent="0.2">
      <c r="A12" s="104"/>
      <c r="B12" s="104"/>
      <c r="C12" s="104"/>
      <c r="D12" s="104"/>
      <c r="E12" s="104"/>
      <c r="F12" s="104"/>
      <c r="L12" s="149">
        <f>+K10+L10</f>
        <v>-1680000</v>
      </c>
      <c r="O12" s="986">
        <f>SUM(O10:R10)</f>
        <v>-298778.83724488551</v>
      </c>
      <c r="P12" s="987"/>
      <c r="Q12" s="987"/>
      <c r="R12" s="988"/>
    </row>
    <row r="13" spans="1:26" s="124" customFormat="1" ht="21.5" customHeight="1" x14ac:dyDescent="0.2">
      <c r="A13" s="104"/>
      <c r="B13" s="104"/>
      <c r="C13" s="104"/>
      <c r="D13" s="104"/>
      <c r="E13" s="104"/>
      <c r="F13" s="104"/>
      <c r="O13" s="267"/>
      <c r="P13" s="823"/>
      <c r="Q13" s="823"/>
      <c r="R13" s="823"/>
    </row>
    <row r="14" spans="1:26" s="124" customFormat="1" ht="21.5" customHeight="1" x14ac:dyDescent="0.2">
      <c r="A14" s="104"/>
      <c r="B14" s="104"/>
      <c r="C14" s="104"/>
      <c r="D14" s="104"/>
      <c r="E14" s="104"/>
      <c r="F14" s="104"/>
      <c r="O14" s="270">
        <f>+O10*係数表!K8</f>
        <v>-198997.1461319509</v>
      </c>
      <c r="P14" s="271">
        <f>+P10*係数表!K8</f>
        <v>-33014.045054978575</v>
      </c>
      <c r="Q14" s="271">
        <f>+Q10*係数表!K8</f>
        <v>-50940.889129386545</v>
      </c>
      <c r="R14" s="824">
        <f>+R10*係数表!K8</f>
        <v>-8451.2006405513584</v>
      </c>
    </row>
    <row r="15" spans="1:26" s="124" customFormat="1" ht="21.5" customHeight="1" x14ac:dyDescent="0.2">
      <c r="A15" s="104"/>
      <c r="B15" s="104"/>
      <c r="C15" s="104"/>
      <c r="D15" s="104"/>
      <c r="E15" s="104"/>
      <c r="F15" s="104"/>
      <c r="O15" s="989">
        <f>+O14+P14</f>
        <v>-232011.19118692947</v>
      </c>
      <c r="P15" s="990"/>
      <c r="Q15" s="989">
        <f>+Q14+R14</f>
        <v>-59392.089769937906</v>
      </c>
      <c r="R15" s="990"/>
    </row>
    <row r="16" spans="1:26" s="124" customFormat="1" ht="21.5" customHeight="1" x14ac:dyDescent="0.2">
      <c r="A16" s="104"/>
      <c r="B16" s="104"/>
      <c r="C16" s="104"/>
      <c r="D16" s="104"/>
      <c r="E16" s="104"/>
      <c r="F16" s="104"/>
      <c r="O16" s="986">
        <f>SUM(O14:R14)</f>
        <v>-291403.28095686733</v>
      </c>
      <c r="P16" s="999"/>
      <c r="Q16" s="999"/>
      <c r="R16" s="1000"/>
      <c r="S16" s="886">
        <f>+K10-O11+O15+Q15</f>
        <v>-1391112.1319043732</v>
      </c>
    </row>
    <row r="17" spans="1:21" s="124" customFormat="1" ht="21.5" customHeight="1" x14ac:dyDescent="0.2">
      <c r="A17" s="104"/>
      <c r="B17" s="104"/>
      <c r="C17" s="104"/>
      <c r="D17" s="104"/>
      <c r="E17" s="104"/>
      <c r="F17" s="104"/>
    </row>
    <row r="18" spans="1:21" s="124" customFormat="1" ht="21.5" customHeight="1" thickBot="1" x14ac:dyDescent="0.25">
      <c r="A18" s="104"/>
      <c r="B18" s="104"/>
      <c r="C18" s="104"/>
      <c r="D18" s="104"/>
      <c r="E18" s="104"/>
      <c r="F18" s="104"/>
      <c r="J18" s="881" t="s">
        <v>1013</v>
      </c>
      <c r="O18" s="267"/>
      <c r="P18" s="823"/>
      <c r="Q18" s="823"/>
      <c r="R18" s="823"/>
    </row>
    <row r="19" spans="1:21" s="124" customFormat="1" ht="27" customHeight="1" x14ac:dyDescent="0.2">
      <c r="A19" s="104"/>
      <c r="B19" s="898" t="s">
        <v>233</v>
      </c>
      <c r="C19" s="899"/>
      <c r="D19" s="900">
        <f>SUM(B10:E10)</f>
        <v>-1680000</v>
      </c>
      <c r="F19" s="104"/>
      <c r="I19" s="75"/>
      <c r="J19" s="76"/>
      <c r="K19" s="77"/>
      <c r="L19" s="78"/>
      <c r="M19" s="79"/>
      <c r="N19" s="80"/>
      <c r="O19" s="81"/>
      <c r="P19" s="973" t="s">
        <v>158</v>
      </c>
      <c r="Q19" s="974"/>
      <c r="R19" s="975"/>
      <c r="S19" s="973" t="s">
        <v>159</v>
      </c>
      <c r="T19" s="974"/>
      <c r="U19" s="975"/>
    </row>
    <row r="20" spans="1:21" s="124" customFormat="1" ht="27" customHeight="1" x14ac:dyDescent="0.2">
      <c r="A20" s="104"/>
      <c r="B20" s="901"/>
      <c r="C20" s="902"/>
      <c r="D20" s="903"/>
      <c r="F20" s="104"/>
      <c r="I20" s="980" t="s">
        <v>174</v>
      </c>
      <c r="J20" s="1003" t="s">
        <v>175</v>
      </c>
      <c r="K20" s="976" t="s">
        <v>176</v>
      </c>
      <c r="L20" s="991" t="s">
        <v>524</v>
      </c>
      <c r="M20" s="1013" t="s">
        <v>177</v>
      </c>
      <c r="N20" s="976" t="s">
        <v>178</v>
      </c>
      <c r="O20" s="1016" t="s">
        <v>179</v>
      </c>
      <c r="P20" s="1009" t="s">
        <v>180</v>
      </c>
      <c r="Q20" s="1011" t="s">
        <v>181</v>
      </c>
      <c r="R20" s="1005" t="s">
        <v>182</v>
      </c>
      <c r="S20" s="1009" t="s">
        <v>180</v>
      </c>
      <c r="T20" s="1011" t="s">
        <v>181</v>
      </c>
      <c r="U20" s="1005" t="s">
        <v>182</v>
      </c>
    </row>
    <row r="21" spans="1:21" s="124" customFormat="1" ht="27" customHeight="1" x14ac:dyDescent="0.2">
      <c r="A21" s="104"/>
      <c r="B21" s="901" t="s">
        <v>234</v>
      </c>
      <c r="C21" s="902"/>
      <c r="D21" s="904">
        <f>+J10+T10+D10+E10</f>
        <v>-1337592.3562498782</v>
      </c>
      <c r="F21" s="104"/>
      <c r="I21" s="981"/>
      <c r="J21" s="1004"/>
      <c r="K21" s="977"/>
      <c r="L21" s="992"/>
      <c r="M21" s="1014"/>
      <c r="N21" s="1015"/>
      <c r="O21" s="1017"/>
      <c r="P21" s="1010"/>
      <c r="Q21" s="1012"/>
      <c r="R21" s="1006"/>
      <c r="S21" s="1010"/>
      <c r="T21" s="1012"/>
      <c r="U21" s="1006"/>
    </row>
    <row r="22" spans="1:21" s="124" customFormat="1" ht="27" customHeight="1" thickBot="1" x14ac:dyDescent="0.25">
      <c r="A22" s="104"/>
      <c r="B22" s="901" t="s">
        <v>249</v>
      </c>
      <c r="C22" s="902"/>
      <c r="D22" s="904">
        <f>$L$10</f>
        <v>-342407.6437501217</v>
      </c>
      <c r="F22" s="104"/>
      <c r="I22" s="94"/>
      <c r="J22" s="95"/>
      <c r="K22" s="96"/>
      <c r="L22" s="97"/>
      <c r="M22" s="98"/>
      <c r="N22" s="99"/>
      <c r="O22" s="100"/>
      <c r="P22" s="101"/>
      <c r="Q22" s="102"/>
      <c r="R22" s="103"/>
      <c r="S22" s="101"/>
      <c r="T22" s="102"/>
      <c r="U22" s="103"/>
    </row>
    <row r="23" spans="1:21" s="124" customFormat="1" ht="27" customHeight="1" x14ac:dyDescent="0.2">
      <c r="A23" s="104"/>
      <c r="B23" s="901" t="s">
        <v>235</v>
      </c>
      <c r="C23" s="902"/>
      <c r="D23" s="905">
        <f>SUM(Q10:R10)</f>
        <v>-60895.331942513309</v>
      </c>
      <c r="F23" s="104"/>
      <c r="I23" s="116">
        <f>+D23+H23</f>
        <v>-60895.331942513309</v>
      </c>
      <c r="J23" s="117">
        <f t="array" ref="J23:J25">MMULT(逆行列2!L24:N26,W7:W9)</f>
        <v>-38122.940003065865</v>
      </c>
      <c r="K23" s="116">
        <f>+J23-W7</f>
        <v>-38122.940003065865</v>
      </c>
      <c r="L23" s="118">
        <f>+J23*係数表!AA6</f>
        <v>-5968.0238279765872</v>
      </c>
      <c r="M23" s="119">
        <f>+L26*係数表!Y14*係数表!Z17</f>
        <v>-264494.17986415484</v>
      </c>
      <c r="N23" s="120">
        <f>+$M$23*係数表!T13</f>
        <v>-5876.516875331592</v>
      </c>
      <c r="O23" s="120">
        <f>+N23+J23</f>
        <v>-43999.456878397454</v>
      </c>
      <c r="P23" s="121">
        <f>+J23*係数表!U6</f>
        <v>-17750.2486500329</v>
      </c>
      <c r="Q23" s="122">
        <f>+N23*係数表!U6</f>
        <v>-2736.1382864191878</v>
      </c>
      <c r="R23" s="123">
        <f>+O23*係数表!U6</f>
        <v>-20486.386936452087</v>
      </c>
      <c r="S23" s="121">
        <f>+K23*係数表!P6</f>
        <v>-7728.0721232877722</v>
      </c>
      <c r="T23" s="122">
        <f>+N23*係数表!P6</f>
        <v>-1191.2550879504049</v>
      </c>
      <c r="U23" s="123">
        <f>+O23*係数表!P6</f>
        <v>-8919.3272112381765</v>
      </c>
    </row>
    <row r="24" spans="1:21" s="124" customFormat="1" ht="27" customHeight="1" x14ac:dyDescent="0.2">
      <c r="A24" s="104"/>
      <c r="B24" s="901" t="s">
        <v>236</v>
      </c>
      <c r="C24" s="902"/>
      <c r="D24" s="906">
        <f>+D21+D23-D26</f>
        <v>-7375.5562880181242</v>
      </c>
      <c r="F24" s="104"/>
      <c r="I24" s="134">
        <f>+D24+H24</f>
        <v>-7375.5562880181242</v>
      </c>
      <c r="J24" s="135">
        <v>-1754068.0509609699</v>
      </c>
      <c r="K24" s="134">
        <f>+J24-W8</f>
        <v>-654359.20001346385</v>
      </c>
      <c r="L24" s="118">
        <f>+J24*係数表!AA7</f>
        <v>-306869.42392840388</v>
      </c>
      <c r="N24" s="120">
        <f>+$M$23*係数表!T14</f>
        <v>-103479.19864154345</v>
      </c>
      <c r="O24" s="120">
        <f t="shared" ref="O24:O25" si="11">+N24+J24</f>
        <v>-1857547.2496025134</v>
      </c>
      <c r="P24" s="121">
        <f>+J24*係数表!U7</f>
        <v>-28979.078081147592</v>
      </c>
      <c r="Q24" s="122">
        <f>+N24*係数表!U7</f>
        <v>-1709.5869088801931</v>
      </c>
      <c r="R24" s="123">
        <f>+O24*係数表!U7</f>
        <v>-30688.664990027784</v>
      </c>
      <c r="S24" s="121">
        <f>+K24*係数表!P7</f>
        <v>-27980.591948911988</v>
      </c>
      <c r="T24" s="122">
        <f>+N24*係数表!P7</f>
        <v>-4424.8009844285225</v>
      </c>
      <c r="U24" s="123">
        <f>+O24*係数表!P7</f>
        <v>-79429.267007909832</v>
      </c>
    </row>
    <row r="25" spans="1:21" s="124" customFormat="1" ht="27" customHeight="1" thickBot="1" x14ac:dyDescent="0.25">
      <c r="A25" s="104"/>
      <c r="B25" s="901"/>
      <c r="C25" s="902"/>
      <c r="D25" s="903"/>
      <c r="F25" s="104"/>
      <c r="I25" s="134">
        <f>+D25+H25</f>
        <v>0</v>
      </c>
      <c r="J25" s="135">
        <v>-809332.01726207254</v>
      </c>
      <c r="K25" s="134">
        <f>+J25-W9</f>
        <v>-517928.73630520515</v>
      </c>
      <c r="L25" s="118">
        <f>+J25*係数表!AA8</f>
        <v>-214345.87764230571</v>
      </c>
      <c r="N25" s="120">
        <f>+$M$23*係数表!T15</f>
        <v>-294726.54593433108</v>
      </c>
      <c r="O25" s="120">
        <f t="shared" si="11"/>
        <v>-1104058.5631964037</v>
      </c>
      <c r="P25" s="121">
        <f>+J25*係数表!U8</f>
        <v>-513680.3036331702</v>
      </c>
      <c r="Q25" s="122">
        <f>+N25*係数表!U8</f>
        <v>-187061.94537621865</v>
      </c>
      <c r="R25" s="123">
        <f>+O25*係数表!U8</f>
        <v>-700742.24900938885</v>
      </c>
      <c r="S25" s="121">
        <f>+K25*係数表!P8</f>
        <v>-39936.526774073056</v>
      </c>
      <c r="T25" s="122">
        <f>+N25*係数表!P8</f>
        <v>-22725.81876167699</v>
      </c>
      <c r="U25" s="123">
        <f>+O25*係数表!P8</f>
        <v>-85131.913482504882</v>
      </c>
    </row>
    <row r="26" spans="1:21" s="124" customFormat="1" ht="27" customHeight="1" thickBot="1" x14ac:dyDescent="0.25">
      <c r="A26" s="104"/>
      <c r="B26" s="901" t="s">
        <v>237</v>
      </c>
      <c r="C26" s="902"/>
      <c r="D26" s="907">
        <f>+W10</f>
        <v>-1391112.1319043734</v>
      </c>
      <c r="F26" s="104"/>
      <c r="I26" s="822">
        <f t="shared" ref="I26" si="12">SUM(I23:I25)</f>
        <v>-68270.888230531433</v>
      </c>
      <c r="J26" s="825">
        <f t="shared" ref="J26:U26" si="13">SUM(J23:J25)</f>
        <v>-2601523.0082261083</v>
      </c>
      <c r="K26" s="826">
        <f t="shared" si="13"/>
        <v>-1210410.8763217349</v>
      </c>
      <c r="L26" s="827">
        <f t="shared" si="13"/>
        <v>-527183.32539868623</v>
      </c>
      <c r="M26" s="138">
        <f t="shared" si="13"/>
        <v>-264494.17986415484</v>
      </c>
      <c r="N26" s="826">
        <f t="shared" si="13"/>
        <v>-404082.26145120611</v>
      </c>
      <c r="O26" s="828">
        <f t="shared" si="13"/>
        <v>-3005605.2696773144</v>
      </c>
      <c r="P26" s="145">
        <f t="shared" si="13"/>
        <v>-560409.63036435074</v>
      </c>
      <c r="Q26" s="146">
        <f t="shared" si="13"/>
        <v>-191507.67057151801</v>
      </c>
      <c r="R26" s="829">
        <f t="shared" si="13"/>
        <v>-751917.30093586876</v>
      </c>
      <c r="S26" s="145">
        <f t="shared" si="13"/>
        <v>-75645.190846272817</v>
      </c>
      <c r="T26" s="146">
        <f t="shared" si="13"/>
        <v>-28341.874834055918</v>
      </c>
      <c r="U26" s="830">
        <f t="shared" si="13"/>
        <v>-173480.50770165288</v>
      </c>
    </row>
    <row r="27" spans="1:21" s="124" customFormat="1" ht="27" customHeight="1" thickBot="1" x14ac:dyDescent="0.25">
      <c r="A27" s="104"/>
      <c r="B27" s="901" t="s">
        <v>238</v>
      </c>
      <c r="C27" s="902"/>
      <c r="D27" s="908">
        <f>+K26</f>
        <v>-1210410.8763217349</v>
      </c>
      <c r="F27" s="104"/>
      <c r="I27" s="147"/>
      <c r="J27" s="147"/>
      <c r="K27" s="147"/>
      <c r="L27" s="147"/>
    </row>
    <row r="28" spans="1:21" s="124" customFormat="1" ht="27" customHeight="1" thickBot="1" x14ac:dyDescent="0.25">
      <c r="A28" s="104"/>
      <c r="B28" s="901" t="s">
        <v>239</v>
      </c>
      <c r="C28" s="902"/>
      <c r="D28" s="909">
        <f>+J26</f>
        <v>-2601523.0082261083</v>
      </c>
      <c r="F28" s="104"/>
      <c r="O28" s="148">
        <f>+O26/W10</f>
        <v>2.1605772825536129</v>
      </c>
    </row>
    <row r="29" spans="1:21" s="124" customFormat="1" ht="27" customHeight="1" x14ac:dyDescent="0.2">
      <c r="A29" s="104"/>
      <c r="B29" s="901" t="s">
        <v>240</v>
      </c>
      <c r="C29" s="902"/>
      <c r="D29" s="908">
        <f>+N26</f>
        <v>-404082.26145120611</v>
      </c>
      <c r="F29" s="104"/>
    </row>
    <row r="30" spans="1:21" s="124" customFormat="1" ht="27" customHeight="1" x14ac:dyDescent="0.2">
      <c r="A30" s="104"/>
      <c r="B30" s="901"/>
      <c r="C30" s="902"/>
      <c r="D30" s="903"/>
      <c r="F30" s="104"/>
      <c r="H30" s="878" t="s">
        <v>1009</v>
      </c>
      <c r="I30" s="879" t="s">
        <v>241</v>
      </c>
    </row>
    <row r="31" spans="1:21" s="124" customFormat="1" ht="27" customHeight="1" x14ac:dyDescent="0.2">
      <c r="A31" s="104"/>
      <c r="B31" s="901" t="s">
        <v>241</v>
      </c>
      <c r="C31" s="902"/>
      <c r="D31" s="910">
        <f>+O26</f>
        <v>-3005605.2696773144</v>
      </c>
      <c r="F31" s="104"/>
      <c r="H31" s="878" t="s">
        <v>1010</v>
      </c>
      <c r="I31" s="880">
        <v>-2248959.7301545893</v>
      </c>
    </row>
    <row r="32" spans="1:21" s="124" customFormat="1" ht="27" customHeight="1" x14ac:dyDescent="0.2">
      <c r="A32" s="104"/>
      <c r="B32" s="901"/>
      <c r="C32" s="902"/>
      <c r="D32" s="903"/>
      <c r="F32" s="104"/>
      <c r="H32" s="878" t="s">
        <v>1011</v>
      </c>
      <c r="I32" s="880">
        <v>-3985805.4806409702</v>
      </c>
    </row>
    <row r="33" spans="1:9" s="124" customFormat="1" ht="27" customHeight="1" x14ac:dyDescent="0.2">
      <c r="A33" s="104"/>
      <c r="B33" s="901" t="s">
        <v>242</v>
      </c>
      <c r="C33" s="902"/>
      <c r="D33" s="903">
        <f>$R$26</f>
        <v>-751917.30093586876</v>
      </c>
      <c r="F33" s="104"/>
      <c r="H33" s="878" t="s">
        <v>1012</v>
      </c>
      <c r="I33" s="880">
        <v>-3666297.5398897482</v>
      </c>
    </row>
    <row r="34" spans="1:9" s="124" customFormat="1" ht="27" customHeight="1" x14ac:dyDescent="0.2">
      <c r="A34" s="104"/>
      <c r="B34" s="901" t="s">
        <v>243</v>
      </c>
      <c r="C34" s="902"/>
      <c r="D34" s="903">
        <f>$U$26</f>
        <v>-173480.50770165288</v>
      </c>
      <c r="F34" s="104"/>
    </row>
    <row r="35" spans="1:9" s="124" customFormat="1" ht="27" customHeight="1" x14ac:dyDescent="0.2">
      <c r="A35" s="104"/>
      <c r="B35" s="911"/>
      <c r="C35" s="902"/>
      <c r="D35" s="912"/>
      <c r="F35" s="104"/>
    </row>
    <row r="36" spans="1:9" s="124" customFormat="1" ht="27" customHeight="1" thickBot="1" x14ac:dyDescent="0.25">
      <c r="A36" s="104"/>
      <c r="B36" s="913" t="s">
        <v>244</v>
      </c>
      <c r="C36" s="914"/>
      <c r="D36" s="915">
        <f>+D31/D26</f>
        <v>2.1605772825536129</v>
      </c>
      <c r="F36" s="104"/>
    </row>
    <row r="37" spans="1:9" s="124" customFormat="1" ht="27" customHeight="1" x14ac:dyDescent="0.2">
      <c r="A37" s="104"/>
      <c r="F37" s="104"/>
    </row>
    <row r="38" spans="1:9" s="124" customFormat="1" ht="31" customHeight="1" x14ac:dyDescent="0.2">
      <c r="A38" s="104"/>
      <c r="B38" s="104"/>
      <c r="C38" s="104"/>
      <c r="D38" s="104"/>
      <c r="E38" s="104"/>
      <c r="F38" s="104"/>
    </row>
    <row r="39" spans="1:9" s="124" customFormat="1" ht="31" customHeight="1" x14ac:dyDescent="0.2">
      <c r="A39" s="104"/>
      <c r="B39" s="104"/>
      <c r="C39" s="104"/>
      <c r="D39" s="104"/>
      <c r="E39" s="104"/>
      <c r="F39" s="104"/>
    </row>
    <row r="40" spans="1:9" s="124" customFormat="1" ht="31" customHeight="1" x14ac:dyDescent="0.2">
      <c r="A40" s="104"/>
      <c r="B40" s="104"/>
      <c r="C40" s="104"/>
      <c r="D40" s="104"/>
      <c r="E40" s="104"/>
      <c r="F40" s="104"/>
    </row>
    <row r="41" spans="1:9" s="124" customFormat="1" ht="31" customHeight="1" x14ac:dyDescent="0.2">
      <c r="A41" s="104"/>
      <c r="B41" s="104"/>
      <c r="C41" s="104"/>
      <c r="D41" s="104"/>
      <c r="E41" s="104"/>
      <c r="F41" s="104"/>
    </row>
    <row r="42" spans="1:9" s="124" customFormat="1" ht="31" customHeight="1" x14ac:dyDescent="0.2">
      <c r="A42" s="104"/>
      <c r="B42" s="104"/>
      <c r="C42" s="104"/>
      <c r="D42" s="104"/>
      <c r="E42" s="104"/>
      <c r="F42" s="104"/>
    </row>
    <row r="43" spans="1:9" s="124" customFormat="1" ht="20" customHeight="1" x14ac:dyDescent="0.2">
      <c r="A43" s="104"/>
      <c r="B43" s="104"/>
      <c r="C43" s="104"/>
      <c r="D43" s="104"/>
      <c r="E43" s="104"/>
      <c r="F43" s="104"/>
    </row>
    <row r="44" spans="1:9" s="124" customFormat="1" ht="20" customHeight="1" x14ac:dyDescent="0.2">
      <c r="A44" s="104"/>
      <c r="B44" s="104"/>
      <c r="C44" s="104"/>
      <c r="D44" s="104"/>
      <c r="E44" s="104"/>
      <c r="F44" s="104"/>
    </row>
    <row r="45" spans="1:9" s="124" customFormat="1" ht="20" customHeight="1" x14ac:dyDescent="0.2">
      <c r="A45" s="104"/>
      <c r="B45" s="104"/>
      <c r="C45" s="104"/>
      <c r="D45" s="104"/>
      <c r="E45" s="104"/>
      <c r="F45" s="104"/>
    </row>
    <row r="46" spans="1:9" s="124" customFormat="1" ht="20" customHeight="1" x14ac:dyDescent="0.2">
      <c r="A46" s="104"/>
      <c r="B46" s="104"/>
      <c r="C46" s="104"/>
      <c r="D46" s="104"/>
      <c r="E46" s="104"/>
      <c r="F46" s="104"/>
    </row>
  </sheetData>
  <mergeCells count="43">
    <mergeCell ref="M4:M5"/>
    <mergeCell ref="N4:N5"/>
    <mergeCell ref="O4:O5"/>
    <mergeCell ref="P4:P5"/>
    <mergeCell ref="G3:H6"/>
    <mergeCell ref="I4:I5"/>
    <mergeCell ref="B3:E3"/>
    <mergeCell ref="B4:C4"/>
    <mergeCell ref="D4:E4"/>
    <mergeCell ref="G10:H10"/>
    <mergeCell ref="B11:E11"/>
    <mergeCell ref="I20:I21"/>
    <mergeCell ref="I3:L3"/>
    <mergeCell ref="J20:J21"/>
    <mergeCell ref="U20:U21"/>
    <mergeCell ref="Q4:Q5"/>
    <mergeCell ref="R4:R5"/>
    <mergeCell ref="S20:S21"/>
    <mergeCell ref="S19:U19"/>
    <mergeCell ref="R20:R21"/>
    <mergeCell ref="T20:T21"/>
    <mergeCell ref="M20:M21"/>
    <mergeCell ref="N20:N21"/>
    <mergeCell ref="O20:O21"/>
    <mergeCell ref="P20:P21"/>
    <mergeCell ref="Q20:Q21"/>
    <mergeCell ref="J4:J5"/>
    <mergeCell ref="T3:V3"/>
    <mergeCell ref="P19:R19"/>
    <mergeCell ref="K20:K21"/>
    <mergeCell ref="V4:V5"/>
    <mergeCell ref="W4:W5"/>
    <mergeCell ref="O11:P11"/>
    <mergeCell ref="Q11:R11"/>
    <mergeCell ref="O12:R12"/>
    <mergeCell ref="O15:P15"/>
    <mergeCell ref="Q15:R15"/>
    <mergeCell ref="L20:L21"/>
    <mergeCell ref="S4:S5"/>
    <mergeCell ref="M3:R3"/>
    <mergeCell ref="O16:R16"/>
    <mergeCell ref="K4:K5"/>
    <mergeCell ref="L4:L5"/>
  </mergeCells>
  <phoneticPr fontId="3"/>
  <pageMargins left="0.25" right="0.25"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99AD0-81AF-46AF-B890-F1E9649BB36F}">
  <sheetPr>
    <pageSetUpPr fitToPage="1"/>
  </sheetPr>
  <dimension ref="A1:AK105"/>
  <sheetViews>
    <sheetView view="pageBreakPreview" zoomScale="90" zoomScaleNormal="80" zoomScaleSheetLayoutView="90" workbookViewId="0"/>
  </sheetViews>
  <sheetFormatPr defaultColWidth="9" defaultRowHeight="13.5" x14ac:dyDescent="0.35"/>
  <cols>
    <col min="1" max="1" width="5.36328125" style="831" customWidth="1"/>
    <col min="2" max="2" width="5.26953125" style="104" customWidth="1"/>
    <col min="3" max="3" width="18.1796875" style="124" customWidth="1"/>
    <col min="4" max="4" width="2.453125" style="124" customWidth="1"/>
    <col min="5" max="6" width="12.6328125" style="124" customWidth="1"/>
    <col min="7" max="7" width="2.1796875" style="124" customWidth="1"/>
    <col min="8" max="8" width="14.90625" style="151" customWidth="1"/>
    <col min="9" max="9" width="14.54296875" style="151" customWidth="1"/>
    <col min="10" max="10" width="11.453125" style="151" customWidth="1"/>
    <col min="11" max="11" width="10.1796875" style="151" bestFit="1" customWidth="1"/>
    <col min="12" max="12" width="2.81640625" style="151" customWidth="1"/>
    <col min="13" max="13" width="15.453125" style="151" customWidth="1"/>
    <col min="14" max="17" width="13.90625" style="151" customWidth="1"/>
    <col min="18" max="18" width="4" style="151" customWidth="1"/>
    <col min="19" max="20" width="14.81640625" style="124" customWidth="1"/>
    <col min="21" max="21" width="12.6328125" style="124" customWidth="1"/>
    <col min="22" max="22" width="4.26953125" style="124" customWidth="1"/>
    <col min="23" max="23" width="15.1796875" style="124" customWidth="1"/>
    <col min="24" max="24" width="14.26953125" style="124" customWidth="1"/>
    <col min="25" max="25" width="12.36328125" style="124" customWidth="1"/>
    <col min="26" max="26" width="14.81640625" style="124" customWidth="1"/>
    <col min="27" max="27" width="12.36328125" style="124" customWidth="1"/>
    <col min="28" max="28" width="4.453125" style="124" customWidth="1"/>
    <col min="29" max="29" width="17.6328125" style="124" customWidth="1"/>
    <col min="30" max="30" width="15.1796875" style="124" customWidth="1"/>
    <col min="31" max="31" width="2.54296875" style="124" customWidth="1"/>
    <col min="32" max="32" width="17.08984375" style="124" customWidth="1"/>
    <col min="33" max="33" width="21.1796875" style="124" customWidth="1"/>
    <col min="34" max="34" width="16" style="124" customWidth="1"/>
    <col min="35" max="35" width="2.26953125" style="124" customWidth="1"/>
    <col min="36" max="36" width="22.7265625" style="124" customWidth="1"/>
    <col min="37" max="37" width="10.81640625" style="124" customWidth="1"/>
    <col min="38" max="16384" width="9" style="124"/>
  </cols>
  <sheetData>
    <row r="1" spans="1:37" ht="20" customHeight="1" thickBot="1" x14ac:dyDescent="0.4">
      <c r="B1" s="152"/>
      <c r="C1" s="832"/>
      <c r="D1" s="832"/>
      <c r="E1" s="147"/>
      <c r="F1" s="147"/>
      <c r="G1" s="147"/>
      <c r="M1" s="153"/>
      <c r="S1" s="147"/>
      <c r="T1" s="147"/>
      <c r="U1" s="147"/>
      <c r="V1" s="147"/>
      <c r="W1" s="147"/>
      <c r="X1" s="147"/>
      <c r="Y1" s="147"/>
      <c r="Z1" s="147"/>
      <c r="AA1" s="147"/>
      <c r="AB1" s="147"/>
    </row>
    <row r="2" spans="1:37" ht="18" customHeight="1" x14ac:dyDescent="0.35">
      <c r="B2" s="1064" t="s">
        <v>231</v>
      </c>
      <c r="C2" s="1065"/>
      <c r="D2" s="833"/>
      <c r="E2" s="1070" t="s">
        <v>207</v>
      </c>
      <c r="F2" s="1071"/>
      <c r="G2" s="154"/>
      <c r="H2" s="155"/>
      <c r="I2" s="156"/>
      <c r="J2" s="157"/>
      <c r="K2" s="158"/>
      <c r="M2" s="159"/>
      <c r="N2" s="160"/>
      <c r="O2" s="161"/>
      <c r="P2" s="160"/>
      <c r="Q2" s="162"/>
      <c r="S2" s="1061" t="s">
        <v>208</v>
      </c>
      <c r="T2" s="1046" t="s">
        <v>132</v>
      </c>
      <c r="U2" s="1049" t="s">
        <v>209</v>
      </c>
      <c r="V2" s="147"/>
      <c r="W2" s="1061" t="s">
        <v>208</v>
      </c>
      <c r="X2" s="1046" t="s">
        <v>210</v>
      </c>
      <c r="Y2" s="1049" t="s">
        <v>211</v>
      </c>
      <c r="Z2" s="1046" t="s">
        <v>247</v>
      </c>
      <c r="AA2" s="1049" t="s">
        <v>248</v>
      </c>
      <c r="AB2" s="163"/>
      <c r="AC2" s="1040" t="s">
        <v>1036</v>
      </c>
      <c r="AD2" s="1043" t="s">
        <v>1037</v>
      </c>
    </row>
    <row r="3" spans="1:37" ht="18" customHeight="1" x14ac:dyDescent="0.35">
      <c r="B3" s="1066"/>
      <c r="C3" s="1067"/>
      <c r="D3" s="833"/>
      <c r="E3" s="1072" t="s">
        <v>212</v>
      </c>
      <c r="F3" s="1074" t="s">
        <v>213</v>
      </c>
      <c r="G3" s="154"/>
      <c r="H3" s="164" t="s">
        <v>214</v>
      </c>
      <c r="I3" s="165" t="s">
        <v>215</v>
      </c>
      <c r="J3" s="166" t="s">
        <v>216</v>
      </c>
      <c r="K3" s="167" t="s">
        <v>217</v>
      </c>
      <c r="M3" s="168" t="s">
        <v>208</v>
      </c>
      <c r="N3" s="169" t="s">
        <v>218</v>
      </c>
      <c r="O3" s="170" t="s">
        <v>219</v>
      </c>
      <c r="P3" s="171" t="s">
        <v>220</v>
      </c>
      <c r="Q3" s="172" t="s">
        <v>221</v>
      </c>
      <c r="S3" s="1062"/>
      <c r="T3" s="1047"/>
      <c r="U3" s="1050"/>
      <c r="V3" s="147"/>
      <c r="W3" s="1062"/>
      <c r="X3" s="1047"/>
      <c r="Y3" s="1050"/>
      <c r="Z3" s="1047"/>
      <c r="AA3" s="1050"/>
      <c r="AB3" s="173"/>
      <c r="AC3" s="1041"/>
      <c r="AD3" s="1044"/>
    </row>
    <row r="4" spans="1:37" ht="18" customHeight="1" x14ac:dyDescent="0.35">
      <c r="B4" s="1066"/>
      <c r="C4" s="1067"/>
      <c r="D4" s="833"/>
      <c r="E4" s="1073"/>
      <c r="F4" s="1075"/>
      <c r="G4" s="154"/>
      <c r="H4" s="164"/>
      <c r="I4" s="165"/>
      <c r="J4" s="171"/>
      <c r="K4" s="167"/>
      <c r="L4" s="165"/>
      <c r="M4" s="168"/>
      <c r="N4" s="169"/>
      <c r="O4" s="170"/>
      <c r="P4" s="171"/>
      <c r="Q4" s="172"/>
      <c r="S4" s="1062"/>
      <c r="T4" s="1047"/>
      <c r="U4" s="1050"/>
      <c r="V4" s="147"/>
      <c r="W4" s="1062"/>
      <c r="X4" s="1047"/>
      <c r="Y4" s="1050"/>
      <c r="Z4" s="1047"/>
      <c r="AA4" s="1050"/>
      <c r="AB4" s="173"/>
      <c r="AC4" s="1041"/>
      <c r="AD4" s="1044"/>
    </row>
    <row r="5" spans="1:37" ht="18" customHeight="1" thickBot="1" x14ac:dyDescent="0.4">
      <c r="B5" s="1068"/>
      <c r="C5" s="1069"/>
      <c r="D5" s="833"/>
      <c r="E5" s="150"/>
      <c r="F5" s="174"/>
      <c r="G5" s="167"/>
      <c r="H5" s="175"/>
      <c r="I5" s="176"/>
      <c r="J5" s="177"/>
      <c r="K5" s="178"/>
      <c r="L5" s="179"/>
      <c r="M5" s="180"/>
      <c r="N5" s="177"/>
      <c r="O5" s="181"/>
      <c r="P5" s="177"/>
      <c r="Q5" s="182"/>
      <c r="S5" s="1062"/>
      <c r="T5" s="1047"/>
      <c r="U5" s="1050"/>
      <c r="V5" s="147"/>
      <c r="W5" s="1063"/>
      <c r="X5" s="1048"/>
      <c r="Y5" s="1051"/>
      <c r="Z5" s="1048"/>
      <c r="AA5" s="1051"/>
      <c r="AB5" s="173"/>
      <c r="AC5" s="1042"/>
      <c r="AD5" s="1045"/>
    </row>
    <row r="6" spans="1:37" s="213" customFormat="1" ht="27" customHeight="1" thickBot="1" x14ac:dyDescent="0.25">
      <c r="A6" s="65">
        <v>1</v>
      </c>
      <c r="B6" s="355" t="s">
        <v>0</v>
      </c>
      <c r="C6" s="356" t="s">
        <v>3</v>
      </c>
      <c r="D6" s="183"/>
      <c r="E6" s="184">
        <f>ﾏｰｼﾞﾝ!AK3</f>
        <v>0.23807384073994797</v>
      </c>
      <c r="F6" s="185">
        <f>ﾏｰｼﾞﾝ!AL3</f>
        <v>5.1045598561826597E-2</v>
      </c>
      <c r="G6" s="186"/>
      <c r="H6" s="202">
        <f>SUM('3部門'!G7:I7)</f>
        <v>14581669</v>
      </c>
      <c r="I6" s="203">
        <f>ABS(+'3部門'!L7)</f>
        <v>2317095</v>
      </c>
      <c r="J6" s="204">
        <f t="shared" ref="J6:J8" si="0">I6/H6</f>
        <v>0.15890464939232951</v>
      </c>
      <c r="K6" s="205">
        <f t="shared" ref="K6:K8" si="1">1-J6</f>
        <v>0.84109535060767049</v>
      </c>
      <c r="L6" s="206"/>
      <c r="M6" s="207">
        <f>'3部門'!M7</f>
        <v>12365811</v>
      </c>
      <c r="N6" s="208">
        <f>雇用表!D7</f>
        <v>2506729</v>
      </c>
      <c r="O6" s="208">
        <f>雇用表!G7</f>
        <v>997905</v>
      </c>
      <c r="P6" s="209">
        <f>N6/M6</f>
        <v>0.20271448431485811</v>
      </c>
      <c r="Q6" s="210">
        <f>O6/M6</f>
        <v>8.0698710339338037E-2</v>
      </c>
      <c r="R6" s="193"/>
      <c r="S6" s="211">
        <f>'3部門'!M7</f>
        <v>12365811</v>
      </c>
      <c r="T6" s="187">
        <f>'3部門'!$D$14</f>
        <v>5757589</v>
      </c>
      <c r="U6" s="188">
        <f>+T6/S6</f>
        <v>0.46560545038251028</v>
      </c>
      <c r="V6" s="189"/>
      <c r="W6" s="207">
        <f>'3部門'!M7</f>
        <v>12365811</v>
      </c>
      <c r="X6" s="190">
        <f>'3部門'!$D$11</f>
        <v>2064458</v>
      </c>
      <c r="Y6" s="191">
        <f>+X6/W6</f>
        <v>0.16694885600305553</v>
      </c>
      <c r="Z6" s="190">
        <f>賃金!T5</f>
        <v>1935828</v>
      </c>
      <c r="AA6" s="264">
        <f>+Z6/W6</f>
        <v>0.15654678856081497</v>
      </c>
      <c r="AB6" s="192"/>
      <c r="AC6" s="916">
        <f>'3部門'!J7</f>
        <v>101237</v>
      </c>
      <c r="AD6" s="917">
        <f t="array" ref="AD6:AD8">MMULT(逆行列2!L24:N26,係数表!AC6:AC8)/係数表!AC9</f>
        <v>2.5849314324724336E-2</v>
      </c>
      <c r="AJ6" s="124"/>
      <c r="AK6" s="124"/>
    </row>
    <row r="7" spans="1:37" s="213" customFormat="1" ht="27" customHeight="1" thickBot="1" x14ac:dyDescent="0.25">
      <c r="A7" s="65">
        <v>2</v>
      </c>
      <c r="B7" s="357" t="s">
        <v>1</v>
      </c>
      <c r="C7" s="358" t="s">
        <v>4</v>
      </c>
      <c r="D7" s="193"/>
      <c r="E7" s="194">
        <f>ﾏｰｼﾞﾝ!AK4</f>
        <v>0.1525381466468109</v>
      </c>
      <c r="F7" s="195">
        <f>ﾏｰｼﾞﾝ!AL4</f>
        <v>2.5306399332287618E-2</v>
      </c>
      <c r="G7" s="186"/>
      <c r="H7" s="214">
        <f>SUM('3部門'!G8:I8)</f>
        <v>366472681</v>
      </c>
      <c r="I7" s="215">
        <f>ABS(+'3部門'!L8)</f>
        <v>74692290</v>
      </c>
      <c r="J7" s="216">
        <f t="shared" si="0"/>
        <v>0.20381407366078674</v>
      </c>
      <c r="K7" s="217">
        <f t="shared" si="1"/>
        <v>0.79618592633921326</v>
      </c>
      <c r="L7" s="206"/>
      <c r="M7" s="218">
        <f>'3部門'!M8</f>
        <v>348499800</v>
      </c>
      <c r="N7" s="219">
        <f>雇用表!D8</f>
        <v>14901954</v>
      </c>
      <c r="O7" s="219">
        <f>雇用表!G8</f>
        <v>13492846</v>
      </c>
      <c r="P7" s="220">
        <f t="shared" ref="P7:P8" si="2">N7/M7</f>
        <v>4.2760294267026842E-2</v>
      </c>
      <c r="Q7" s="221">
        <f t="shared" ref="Q7:Q8" si="3">O7/M7</f>
        <v>3.8716940440137987E-2</v>
      </c>
      <c r="R7" s="193"/>
      <c r="S7" s="222">
        <f>'3部門'!M8</f>
        <v>348499800</v>
      </c>
      <c r="T7" s="507">
        <f>SUM(T4:T6)</f>
        <v>5757589</v>
      </c>
      <c r="U7" s="196">
        <f t="shared" ref="U7:U8" si="4">+T7/S7</f>
        <v>1.6521068304773776E-2</v>
      </c>
      <c r="V7" s="189"/>
      <c r="W7" s="218">
        <f>'3部門'!M8</f>
        <v>348499800</v>
      </c>
      <c r="X7" s="197">
        <f>'3部門'!$E$11</f>
        <v>70140679</v>
      </c>
      <c r="Y7" s="198">
        <f t="shared" ref="Y7:Y8" si="5">+X7/W7</f>
        <v>0.20126461765544773</v>
      </c>
      <c r="Z7" s="197">
        <f>賃金!T6</f>
        <v>60969090</v>
      </c>
      <c r="AA7" s="265">
        <f t="shared" ref="AA7:AA8" si="6">+Z7/W7</f>
        <v>0.17494727400130503</v>
      </c>
      <c r="AB7" s="192"/>
      <c r="AC7" s="918">
        <f>'3部門'!J8</f>
        <v>56719409</v>
      </c>
      <c r="AD7" s="919">
        <v>1.1159261315939912</v>
      </c>
      <c r="AJ7" s="124"/>
      <c r="AK7" s="124"/>
    </row>
    <row r="8" spans="1:37" s="213" customFormat="1" ht="27" customHeight="1" thickBot="1" x14ac:dyDescent="0.25">
      <c r="A8" s="65">
        <v>3</v>
      </c>
      <c r="B8" s="359" t="s">
        <v>2</v>
      </c>
      <c r="C8" s="360" t="s">
        <v>5</v>
      </c>
      <c r="D8" s="193"/>
      <c r="E8" s="884"/>
      <c r="F8" s="885"/>
      <c r="G8" s="186"/>
      <c r="H8" s="223">
        <f>SUM('3部門'!G9:I9)</f>
        <v>655825460</v>
      </c>
      <c r="I8" s="224">
        <f>ABS(+'3部門'!L9)</f>
        <v>16189492</v>
      </c>
      <c r="J8" s="225">
        <f t="shared" si="0"/>
        <v>2.4685671702955846E-2</v>
      </c>
      <c r="K8" s="226">
        <f t="shared" si="1"/>
        <v>0.97531432829704412</v>
      </c>
      <c r="L8" s="206"/>
      <c r="M8" s="227">
        <f>'3部門'!M9</f>
        <v>665288376</v>
      </c>
      <c r="N8" s="228">
        <f>雇用表!D9</f>
        <v>51299156</v>
      </c>
      <c r="O8" s="228">
        <f>雇用表!G9</f>
        <v>47208812</v>
      </c>
      <c r="P8" s="229">
        <f t="shared" si="2"/>
        <v>7.7108150165545661E-2</v>
      </c>
      <c r="Q8" s="230">
        <f t="shared" si="3"/>
        <v>7.0959923099573288E-2</v>
      </c>
      <c r="R8" s="193"/>
      <c r="S8" s="227">
        <f>'3部門'!M9</f>
        <v>665288376</v>
      </c>
      <c r="T8" s="199">
        <f>'3部門'!$F$14</f>
        <v>422256290</v>
      </c>
      <c r="U8" s="200">
        <f t="shared" si="4"/>
        <v>0.6346966296612403</v>
      </c>
      <c r="V8" s="189"/>
      <c r="W8" s="227">
        <f>'3部門'!M9</f>
        <v>665288376</v>
      </c>
      <c r="X8" s="201">
        <f>'3部門'!$F$11</f>
        <v>211674267</v>
      </c>
      <c r="Y8" s="200">
        <f t="shared" si="5"/>
        <v>0.31816919494772594</v>
      </c>
      <c r="Z8" s="201">
        <f>賃金!T7</f>
        <v>176196935</v>
      </c>
      <c r="AA8" s="266">
        <f t="shared" si="6"/>
        <v>0.26484294834575617</v>
      </c>
      <c r="AB8" s="192"/>
      <c r="AC8" s="920">
        <f>'3部門'!J9</f>
        <v>25652408</v>
      </c>
      <c r="AD8" s="921">
        <v>0.68808062701468264</v>
      </c>
      <c r="AJ8" s="124"/>
      <c r="AK8" s="124"/>
    </row>
    <row r="9" spans="1:37" ht="27" customHeight="1" thickBot="1" x14ac:dyDescent="0.4">
      <c r="H9" s="153"/>
      <c r="I9" s="153"/>
      <c r="J9" s="153"/>
      <c r="K9" s="153"/>
      <c r="L9" s="153"/>
      <c r="M9" s="153"/>
      <c r="N9" s="153"/>
      <c r="O9" s="153"/>
      <c r="P9" s="153"/>
      <c r="Q9" s="153"/>
      <c r="R9" s="153"/>
      <c r="AC9" s="922">
        <f>SUM(AC6:AC8)</f>
        <v>82473054</v>
      </c>
      <c r="AD9" s="923">
        <f>SUM(AD6:AD8)</f>
        <v>1.8298560729333981</v>
      </c>
    </row>
    <row r="10" spans="1:37" ht="27" customHeight="1" thickBot="1" x14ac:dyDescent="0.4">
      <c r="H10" s="124"/>
      <c r="I10" s="124"/>
      <c r="J10" s="124"/>
      <c r="K10" s="124"/>
      <c r="L10" s="124"/>
      <c r="M10" s="124"/>
      <c r="N10" s="124"/>
      <c r="O10" s="124"/>
      <c r="P10" s="124"/>
      <c r="Q10" s="153"/>
      <c r="R10" s="153"/>
      <c r="S10" s="152">
        <v>7211</v>
      </c>
      <c r="T10" s="882" t="s">
        <v>1013</v>
      </c>
      <c r="U10" s="147"/>
    </row>
    <row r="11" spans="1:37" ht="27" customHeight="1" x14ac:dyDescent="0.35">
      <c r="C11" s="124" t="s">
        <v>224</v>
      </c>
      <c r="E11" s="124" t="s">
        <v>250</v>
      </c>
      <c r="H11" s="153"/>
      <c r="I11" s="153"/>
      <c r="J11" s="153"/>
      <c r="K11" s="153"/>
      <c r="L11" s="153"/>
      <c r="M11" s="153"/>
      <c r="N11" s="153"/>
      <c r="O11" s="153"/>
      <c r="P11" s="153"/>
      <c r="Q11" s="153"/>
      <c r="R11" s="153"/>
      <c r="S11" s="1040" t="s">
        <v>245</v>
      </c>
      <c r="T11" s="1053" t="s">
        <v>246</v>
      </c>
      <c r="U11" s="836"/>
      <c r="V11" s="152"/>
      <c r="W11" s="1055" t="s">
        <v>257</v>
      </c>
      <c r="X11" s="1056"/>
      <c r="Y11" s="1059" t="s">
        <v>946</v>
      </c>
    </row>
    <row r="12" spans="1:37" ht="27" customHeight="1" thickBot="1" x14ac:dyDescent="0.4">
      <c r="C12" s="124" t="s">
        <v>225</v>
      </c>
      <c r="E12" s="124" t="s">
        <v>251</v>
      </c>
      <c r="H12" s="153"/>
      <c r="I12" s="153"/>
      <c r="J12" s="153"/>
      <c r="K12" s="153"/>
      <c r="L12" s="153"/>
      <c r="M12" s="153"/>
      <c r="N12" s="153"/>
      <c r="O12" s="153"/>
      <c r="P12" s="153"/>
      <c r="Q12" s="153"/>
      <c r="R12" s="153"/>
      <c r="S12" s="1052"/>
      <c r="T12" s="1054"/>
      <c r="U12" s="837"/>
      <c r="V12" s="147"/>
      <c r="W12" s="1057"/>
      <c r="X12" s="1058"/>
      <c r="Y12" s="1060"/>
    </row>
    <row r="13" spans="1:37" ht="27" customHeight="1" thickBot="1" x14ac:dyDescent="0.4">
      <c r="C13" s="124" t="s">
        <v>226</v>
      </c>
      <c r="E13" s="124" t="s">
        <v>254</v>
      </c>
      <c r="H13" s="153"/>
      <c r="I13" s="153"/>
      <c r="J13" s="153"/>
      <c r="K13" s="153"/>
      <c r="L13" s="153"/>
      <c r="M13" s="153"/>
      <c r="N13" s="153"/>
      <c r="O13" s="153"/>
      <c r="P13" s="153"/>
      <c r="Q13" s="153"/>
      <c r="R13" s="153"/>
      <c r="S13" s="234">
        <f>'7211'!S5</f>
        <v>3752518</v>
      </c>
      <c r="T13" s="231">
        <f t="array" ref="T13:T15">MMULT(逆行列2!L30:N32,係数表!S13:S15)/係数表!S16</f>
        <v>2.2217943995402063E-2</v>
      </c>
      <c r="U13" s="837"/>
      <c r="V13" s="147"/>
      <c r="W13" s="834" t="s">
        <v>222</v>
      </c>
      <c r="X13" s="835" t="s">
        <v>223</v>
      </c>
      <c r="Y13" s="442"/>
    </row>
    <row r="14" spans="1:37" ht="27" customHeight="1" thickBot="1" x14ac:dyDescent="0.4">
      <c r="C14" s="124" t="s">
        <v>227</v>
      </c>
      <c r="E14" s="124" t="s">
        <v>252</v>
      </c>
      <c r="H14" s="153"/>
      <c r="I14" s="153"/>
      <c r="J14" s="153"/>
      <c r="K14" s="153"/>
      <c r="L14" s="153"/>
      <c r="M14" s="153"/>
      <c r="N14" s="153"/>
      <c r="O14" s="153"/>
      <c r="P14" s="153"/>
      <c r="Q14" s="153"/>
      <c r="R14" s="153"/>
      <c r="S14" s="235">
        <f>'7211'!S6</f>
        <v>63953236</v>
      </c>
      <c r="T14" s="232">
        <v>0.391234312583705</v>
      </c>
      <c r="U14" s="837"/>
      <c r="V14" s="212"/>
      <c r="W14" s="843">
        <v>57643225</v>
      </c>
      <c r="X14" s="844">
        <v>0</v>
      </c>
      <c r="Y14" s="846">
        <f>(+W14-X14)/W14</f>
        <v>1</v>
      </c>
    </row>
    <row r="15" spans="1:37" ht="27" customHeight="1" thickBot="1" x14ac:dyDescent="0.4">
      <c r="C15" s="124" t="s">
        <v>228</v>
      </c>
      <c r="E15" s="124" t="s">
        <v>253</v>
      </c>
      <c r="H15" s="153"/>
      <c r="I15" s="153"/>
      <c r="J15" s="153"/>
      <c r="K15" s="153"/>
      <c r="L15" s="153"/>
      <c r="M15" s="153"/>
      <c r="N15" s="153"/>
      <c r="O15" s="153"/>
      <c r="P15" s="153"/>
      <c r="Q15" s="153"/>
      <c r="R15" s="153"/>
      <c r="S15" s="236">
        <f>'7211'!S7</f>
        <v>214801089</v>
      </c>
      <c r="T15" s="233">
        <v>1.1143025759043306</v>
      </c>
      <c r="U15" s="838"/>
      <c r="V15" s="212"/>
      <c r="W15" s="213"/>
      <c r="X15" s="213"/>
      <c r="Y15" s="213"/>
    </row>
    <row r="16" spans="1:37" ht="27" customHeight="1" thickBot="1" x14ac:dyDescent="0.4">
      <c r="C16" s="124" t="s">
        <v>229</v>
      </c>
      <c r="E16" s="124" t="s">
        <v>255</v>
      </c>
      <c r="H16" s="153"/>
      <c r="I16" s="153"/>
      <c r="J16" s="153"/>
      <c r="K16" s="153"/>
      <c r="L16" s="153"/>
      <c r="M16" s="153"/>
      <c r="N16" s="153"/>
      <c r="O16" s="153"/>
      <c r="P16" s="153"/>
      <c r="Q16" s="153"/>
      <c r="R16" s="153"/>
      <c r="S16" s="237">
        <f>SUM(S13:S15)</f>
        <v>282506843</v>
      </c>
      <c r="T16" s="263">
        <f>SUM(T13:T15)</f>
        <v>1.5277548324834376</v>
      </c>
      <c r="U16" s="838"/>
      <c r="V16" s="212"/>
      <c r="W16" s="842" t="s">
        <v>916</v>
      </c>
      <c r="X16" s="841" t="s">
        <v>917</v>
      </c>
      <c r="Y16" s="840" t="s">
        <v>918</v>
      </c>
      <c r="Z16" s="443" t="s">
        <v>947</v>
      </c>
    </row>
    <row r="17" spans="3:26" ht="32" customHeight="1" thickBot="1" x14ac:dyDescent="0.4">
      <c r="C17" s="124" t="s">
        <v>230</v>
      </c>
      <c r="E17" s="124" t="s">
        <v>256</v>
      </c>
      <c r="H17" s="153"/>
      <c r="I17" s="153"/>
      <c r="J17" s="153"/>
      <c r="K17" s="153"/>
      <c r="L17" s="153"/>
      <c r="M17" s="153"/>
      <c r="N17" s="153"/>
      <c r="O17" s="153"/>
      <c r="P17" s="153"/>
      <c r="R17" s="153"/>
      <c r="U17" s="838"/>
      <c r="W17" s="847">
        <f>+Y17/X17</f>
        <v>0.50171196075697044</v>
      </c>
      <c r="X17" s="845">
        <v>609535</v>
      </c>
      <c r="Y17" s="845">
        <v>305811</v>
      </c>
      <c r="Z17" s="877">
        <v>0.50171196075697044</v>
      </c>
    </row>
    <row r="18" spans="3:26" ht="32" customHeight="1" x14ac:dyDescent="0.35">
      <c r="R18" s="153"/>
      <c r="U18" s="839"/>
    </row>
    <row r="19" spans="3:26" ht="32" customHeight="1" x14ac:dyDescent="0.35">
      <c r="R19" s="153"/>
    </row>
    <row r="20" spans="3:26" x14ac:dyDescent="0.35">
      <c r="R20" s="153"/>
    </row>
    <row r="21" spans="3:26" x14ac:dyDescent="0.35">
      <c r="R21" s="153"/>
    </row>
    <row r="22" spans="3:26" x14ac:dyDescent="0.35">
      <c r="R22" s="153"/>
    </row>
    <row r="23" spans="3:26" x14ac:dyDescent="0.35">
      <c r="R23" s="153"/>
    </row>
    <row r="24" spans="3:26" x14ac:dyDescent="0.35">
      <c r="R24" s="153"/>
    </row>
    <row r="25" spans="3:26" x14ac:dyDescent="0.35">
      <c r="R25" s="153"/>
    </row>
    <row r="26" spans="3:26" x14ac:dyDescent="0.35">
      <c r="R26" s="153"/>
    </row>
    <row r="27" spans="3:26" x14ac:dyDescent="0.35">
      <c r="R27" s="153"/>
    </row>
    <row r="28" spans="3:26" x14ac:dyDescent="0.35">
      <c r="R28" s="153"/>
    </row>
    <row r="29" spans="3:26" x14ac:dyDescent="0.35">
      <c r="R29" s="153"/>
    </row>
    <row r="30" spans="3:26" x14ac:dyDescent="0.35">
      <c r="R30" s="153"/>
    </row>
    <row r="31" spans="3:26" x14ac:dyDescent="0.35">
      <c r="R31" s="153"/>
    </row>
    <row r="32" spans="3:26" x14ac:dyDescent="0.35">
      <c r="R32" s="153"/>
    </row>
    <row r="33" spans="18:18" x14ac:dyDescent="0.35">
      <c r="R33" s="153"/>
    </row>
    <row r="34" spans="18:18" x14ac:dyDescent="0.35">
      <c r="R34" s="153"/>
    </row>
    <row r="35" spans="18:18" x14ac:dyDescent="0.35">
      <c r="R35" s="153"/>
    </row>
    <row r="36" spans="18:18" x14ac:dyDescent="0.35">
      <c r="R36" s="153"/>
    </row>
    <row r="37" spans="18:18" x14ac:dyDescent="0.35">
      <c r="R37" s="153"/>
    </row>
    <row r="38" spans="18:18" x14ac:dyDescent="0.35">
      <c r="R38" s="153"/>
    </row>
    <row r="39" spans="18:18" x14ac:dyDescent="0.35">
      <c r="R39" s="153"/>
    </row>
    <row r="40" spans="18:18" x14ac:dyDescent="0.35">
      <c r="R40" s="153"/>
    </row>
    <row r="41" spans="18:18" x14ac:dyDescent="0.35">
      <c r="R41" s="153"/>
    </row>
    <row r="42" spans="18:18" x14ac:dyDescent="0.35">
      <c r="R42" s="153"/>
    </row>
    <row r="43" spans="18:18" x14ac:dyDescent="0.35">
      <c r="R43" s="153"/>
    </row>
    <row r="44" spans="18:18" x14ac:dyDescent="0.35">
      <c r="R44" s="153"/>
    </row>
    <row r="45" spans="18:18" x14ac:dyDescent="0.35">
      <c r="R45" s="153"/>
    </row>
    <row r="46" spans="18:18" x14ac:dyDescent="0.35">
      <c r="R46" s="153"/>
    </row>
    <row r="47" spans="18:18" x14ac:dyDescent="0.35">
      <c r="R47" s="153"/>
    </row>
    <row r="48" spans="18:18" x14ac:dyDescent="0.35">
      <c r="R48" s="153"/>
    </row>
    <row r="49" spans="18:18" x14ac:dyDescent="0.35">
      <c r="R49" s="153"/>
    </row>
    <row r="50" spans="18:18" x14ac:dyDescent="0.35">
      <c r="R50" s="153"/>
    </row>
    <row r="51" spans="18:18" x14ac:dyDescent="0.35">
      <c r="R51" s="153"/>
    </row>
    <row r="52" spans="18:18" x14ac:dyDescent="0.35">
      <c r="R52" s="153"/>
    </row>
    <row r="53" spans="18:18" x14ac:dyDescent="0.35">
      <c r="R53" s="153"/>
    </row>
    <row r="54" spans="18:18" x14ac:dyDescent="0.35">
      <c r="R54" s="153"/>
    </row>
    <row r="55" spans="18:18" x14ac:dyDescent="0.35">
      <c r="R55" s="153"/>
    </row>
    <row r="56" spans="18:18" x14ac:dyDescent="0.35">
      <c r="R56" s="153"/>
    </row>
    <row r="57" spans="18:18" x14ac:dyDescent="0.35">
      <c r="R57" s="153"/>
    </row>
    <row r="58" spans="18:18" x14ac:dyDescent="0.35">
      <c r="R58" s="153"/>
    </row>
    <row r="59" spans="18:18" x14ac:dyDescent="0.35">
      <c r="R59" s="153"/>
    </row>
    <row r="60" spans="18:18" x14ac:dyDescent="0.35">
      <c r="R60" s="153"/>
    </row>
    <row r="61" spans="18:18" x14ac:dyDescent="0.35">
      <c r="R61" s="153"/>
    </row>
    <row r="62" spans="18:18" x14ac:dyDescent="0.35">
      <c r="R62" s="153"/>
    </row>
    <row r="63" spans="18:18" x14ac:dyDescent="0.35">
      <c r="R63" s="153"/>
    </row>
    <row r="64" spans="18:18" x14ac:dyDescent="0.35">
      <c r="R64" s="153"/>
    </row>
    <row r="65" spans="18:18" x14ac:dyDescent="0.35">
      <c r="R65" s="153"/>
    </row>
    <row r="66" spans="18:18" x14ac:dyDescent="0.35">
      <c r="R66" s="153"/>
    </row>
    <row r="67" spans="18:18" x14ac:dyDescent="0.35">
      <c r="R67" s="153"/>
    </row>
    <row r="68" spans="18:18" x14ac:dyDescent="0.35">
      <c r="R68" s="153"/>
    </row>
    <row r="69" spans="18:18" x14ac:dyDescent="0.35">
      <c r="R69" s="153"/>
    </row>
    <row r="70" spans="18:18" x14ac:dyDescent="0.35">
      <c r="R70" s="153"/>
    </row>
    <row r="71" spans="18:18" x14ac:dyDescent="0.35">
      <c r="R71" s="153"/>
    </row>
    <row r="72" spans="18:18" x14ac:dyDescent="0.35">
      <c r="R72" s="153"/>
    </row>
    <row r="73" spans="18:18" x14ac:dyDescent="0.35">
      <c r="R73" s="153"/>
    </row>
    <row r="74" spans="18:18" x14ac:dyDescent="0.35">
      <c r="R74" s="153"/>
    </row>
    <row r="75" spans="18:18" x14ac:dyDescent="0.35">
      <c r="R75" s="153"/>
    </row>
    <row r="76" spans="18:18" x14ac:dyDescent="0.35">
      <c r="R76" s="153"/>
    </row>
    <row r="77" spans="18:18" x14ac:dyDescent="0.35">
      <c r="R77" s="153"/>
    </row>
    <row r="78" spans="18:18" x14ac:dyDescent="0.35">
      <c r="R78" s="153"/>
    </row>
    <row r="79" spans="18:18" x14ac:dyDescent="0.35">
      <c r="R79" s="153"/>
    </row>
    <row r="80" spans="18:18" x14ac:dyDescent="0.35">
      <c r="R80" s="153"/>
    </row>
    <row r="81" spans="18:18" x14ac:dyDescent="0.35">
      <c r="R81" s="153"/>
    </row>
    <row r="82" spans="18:18" x14ac:dyDescent="0.35">
      <c r="R82" s="153"/>
    </row>
    <row r="83" spans="18:18" x14ac:dyDescent="0.35">
      <c r="R83" s="153"/>
    </row>
    <row r="84" spans="18:18" x14ac:dyDescent="0.35">
      <c r="R84" s="153"/>
    </row>
    <row r="85" spans="18:18" x14ac:dyDescent="0.35">
      <c r="R85" s="153"/>
    </row>
    <row r="86" spans="18:18" x14ac:dyDescent="0.35">
      <c r="R86" s="153"/>
    </row>
    <row r="87" spans="18:18" x14ac:dyDescent="0.35">
      <c r="R87" s="153"/>
    </row>
    <row r="88" spans="18:18" x14ac:dyDescent="0.35">
      <c r="R88" s="153"/>
    </row>
    <row r="89" spans="18:18" x14ac:dyDescent="0.35">
      <c r="R89" s="153"/>
    </row>
    <row r="90" spans="18:18" x14ac:dyDescent="0.35">
      <c r="R90" s="153"/>
    </row>
    <row r="91" spans="18:18" x14ac:dyDescent="0.35">
      <c r="R91" s="153"/>
    </row>
    <row r="92" spans="18:18" x14ac:dyDescent="0.35">
      <c r="R92" s="153"/>
    </row>
    <row r="93" spans="18:18" x14ac:dyDescent="0.35">
      <c r="R93" s="153"/>
    </row>
    <row r="94" spans="18:18" x14ac:dyDescent="0.35">
      <c r="R94" s="153"/>
    </row>
    <row r="95" spans="18:18" x14ac:dyDescent="0.35">
      <c r="R95" s="153"/>
    </row>
    <row r="96" spans="18:18" x14ac:dyDescent="0.35">
      <c r="R96" s="153"/>
    </row>
    <row r="97" spans="18:18" x14ac:dyDescent="0.35">
      <c r="R97" s="153"/>
    </row>
    <row r="98" spans="18:18" x14ac:dyDescent="0.35">
      <c r="R98" s="153"/>
    </row>
    <row r="99" spans="18:18" x14ac:dyDescent="0.35">
      <c r="R99" s="153"/>
    </row>
    <row r="100" spans="18:18" x14ac:dyDescent="0.35">
      <c r="R100" s="153"/>
    </row>
    <row r="101" spans="18:18" x14ac:dyDescent="0.35">
      <c r="R101" s="153"/>
    </row>
    <row r="102" spans="18:18" x14ac:dyDescent="0.35">
      <c r="R102" s="153"/>
    </row>
    <row r="103" spans="18:18" x14ac:dyDescent="0.35">
      <c r="R103" s="153"/>
    </row>
    <row r="104" spans="18:18" x14ac:dyDescent="0.35">
      <c r="R104" s="153"/>
    </row>
    <row r="105" spans="18:18" x14ac:dyDescent="0.35">
      <c r="R105" s="153"/>
    </row>
  </sheetData>
  <mergeCells count="18">
    <mergeCell ref="B2:C5"/>
    <mergeCell ref="E2:F2"/>
    <mergeCell ref="S2:S5"/>
    <mergeCell ref="T2:T5"/>
    <mergeCell ref="U2:U5"/>
    <mergeCell ref="E3:E4"/>
    <mergeCell ref="F3:F4"/>
    <mergeCell ref="AC2:AC5"/>
    <mergeCell ref="AD2:AD5"/>
    <mergeCell ref="Z2:Z5"/>
    <mergeCell ref="AA2:AA5"/>
    <mergeCell ref="S11:S12"/>
    <mergeCell ref="T11:T12"/>
    <mergeCell ref="W11:X12"/>
    <mergeCell ref="Y11:Y12"/>
    <mergeCell ref="W2:W5"/>
    <mergeCell ref="X2:X5"/>
    <mergeCell ref="Y2:Y5"/>
  </mergeCells>
  <phoneticPr fontId="3"/>
  <pageMargins left="0.25" right="0.25" top="0.75" bottom="0.75" header="0.3" footer="0.3"/>
  <pageSetup paperSize="9" scale="4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835C9-87D6-45B0-AB7E-67A65C151E6D}">
  <sheetPr>
    <pageSetUpPr fitToPage="1"/>
  </sheetPr>
  <dimension ref="A1:AL121"/>
  <sheetViews>
    <sheetView view="pageBreakPreview" zoomScale="90" zoomScaleNormal="100" zoomScaleSheetLayoutView="90" workbookViewId="0"/>
  </sheetViews>
  <sheetFormatPr defaultRowHeight="12" x14ac:dyDescent="0.2"/>
  <cols>
    <col min="1" max="1" width="5.90625" style="361" customWidth="1"/>
    <col min="2" max="2" width="6" style="361" customWidth="1"/>
    <col min="3" max="3" width="11.90625" style="362" customWidth="1"/>
    <col min="4" max="4" width="10.26953125" style="362" customWidth="1"/>
    <col min="5" max="5" width="12.453125" style="362" customWidth="1"/>
    <col min="6" max="6" width="11.453125" style="362" customWidth="1"/>
    <col min="7" max="7" width="10.90625" style="362" customWidth="1"/>
    <col min="8" max="8" width="8.7265625" style="362"/>
    <col min="9" max="9" width="11.1796875" style="362" customWidth="1"/>
    <col min="10" max="14" width="8.7265625" style="362"/>
    <col min="15" max="16" width="13" style="362" customWidth="1"/>
    <col min="17" max="17" width="14.81640625" style="362" customWidth="1"/>
    <col min="18" max="18" width="10.6328125" style="362" customWidth="1"/>
    <col min="19" max="19" width="6.26953125" style="361" customWidth="1"/>
    <col min="20" max="20" width="5.1796875" style="361" customWidth="1"/>
    <col min="21" max="21" width="21.36328125" style="362" customWidth="1"/>
    <col min="22" max="23" width="12.08984375" style="362" customWidth="1"/>
    <col min="24" max="24" width="14.7265625" style="362" customWidth="1"/>
    <col min="25" max="25" width="4" style="362" customWidth="1"/>
    <col min="26" max="26" width="3.81640625" style="362" customWidth="1"/>
    <col min="27" max="27" width="12.453125" style="362" customWidth="1"/>
    <col min="28" max="29" width="13" style="362" customWidth="1"/>
    <col min="30" max="30" width="14.6328125" style="362" customWidth="1"/>
    <col min="31" max="31" width="3.7265625" style="362" customWidth="1"/>
    <col min="32" max="32" width="4" style="362" customWidth="1"/>
    <col min="33" max="33" width="8.7265625" style="362"/>
    <col min="34" max="36" width="15" style="362" customWidth="1"/>
    <col min="37" max="38" width="10" style="362" customWidth="1"/>
    <col min="39" max="16384" width="8.7265625" style="362"/>
  </cols>
  <sheetData>
    <row r="1" spans="1:38" s="363" customFormat="1" ht="18.5" customHeight="1" thickBot="1" x14ac:dyDescent="0.25">
      <c r="A1" s="869" t="s">
        <v>987</v>
      </c>
      <c r="B1" s="407"/>
      <c r="C1" s="374"/>
      <c r="D1" s="374"/>
      <c r="E1" s="374"/>
      <c r="F1" s="374"/>
      <c r="G1" s="374"/>
      <c r="H1" s="374"/>
      <c r="I1" s="374"/>
      <c r="J1" s="374"/>
      <c r="K1" s="374"/>
      <c r="L1" s="374"/>
      <c r="M1" s="374"/>
      <c r="N1" s="374"/>
      <c r="O1" s="374"/>
      <c r="P1" s="374"/>
      <c r="Q1" s="363">
        <f>SUM(Q3:Q110)</f>
        <v>1119590940</v>
      </c>
      <c r="S1" s="407"/>
      <c r="T1" s="407"/>
      <c r="X1" s="363">
        <f>SUM(X3:X39)</f>
        <v>1119590940</v>
      </c>
      <c r="AC1" s="363">
        <f>SUM(AC3:AC15)</f>
        <v>0</v>
      </c>
      <c r="AD1" s="363">
        <f>SUM(AD3:AD15)</f>
        <v>1119590940</v>
      </c>
      <c r="AJ1" s="363">
        <f t="shared" ref="AJ1" si="0">SUM(AJ3:AJ5)</f>
        <v>1119590940</v>
      </c>
    </row>
    <row r="2" spans="1:38" ht="24.5" thickBot="1" x14ac:dyDescent="0.25">
      <c r="A2" s="364" t="s">
        <v>1006</v>
      </c>
      <c r="B2" s="365" t="s">
        <v>1007</v>
      </c>
      <c r="C2" s="366" t="s">
        <v>870</v>
      </c>
      <c r="D2" s="366" t="s">
        <v>871</v>
      </c>
      <c r="E2" s="406" t="s">
        <v>872</v>
      </c>
      <c r="F2" s="364" t="s">
        <v>763</v>
      </c>
      <c r="G2" s="367" t="s">
        <v>765</v>
      </c>
      <c r="H2" s="364" t="s">
        <v>873</v>
      </c>
      <c r="I2" s="365" t="s">
        <v>874</v>
      </c>
      <c r="J2" s="365" t="s">
        <v>875</v>
      </c>
      <c r="K2" s="365" t="s">
        <v>876</v>
      </c>
      <c r="L2" s="365" t="s">
        <v>877</v>
      </c>
      <c r="M2" s="365" t="s">
        <v>878</v>
      </c>
      <c r="N2" s="365" t="s">
        <v>437</v>
      </c>
      <c r="O2" s="403" t="s">
        <v>879</v>
      </c>
      <c r="P2" s="368" t="s">
        <v>880</v>
      </c>
      <c r="Q2" s="369" t="s">
        <v>881</v>
      </c>
      <c r="R2" s="367" t="s">
        <v>1008</v>
      </c>
      <c r="S2" s="432">
        <v>108</v>
      </c>
      <c r="T2" s="432">
        <v>37</v>
      </c>
      <c r="U2" s="370"/>
      <c r="V2" s="371" t="s">
        <v>879</v>
      </c>
      <c r="W2" s="372" t="s">
        <v>880</v>
      </c>
      <c r="X2" s="372" t="s">
        <v>881</v>
      </c>
      <c r="AB2" s="363"/>
      <c r="AC2" s="363"/>
      <c r="AD2" s="363"/>
    </row>
    <row r="3" spans="1:38" x14ac:dyDescent="0.3">
      <c r="A3" s="427">
        <v>830</v>
      </c>
      <c r="B3" s="428">
        <v>11</v>
      </c>
      <c r="C3" s="417">
        <v>8048217</v>
      </c>
      <c r="D3" s="418">
        <v>7.1885300000000003E-3</v>
      </c>
      <c r="E3" s="419">
        <v>1964009</v>
      </c>
      <c r="F3" s="420">
        <v>1928439</v>
      </c>
      <c r="G3" s="421">
        <v>1757297</v>
      </c>
      <c r="H3" s="422">
        <v>11216</v>
      </c>
      <c r="I3" s="417">
        <v>446253</v>
      </c>
      <c r="J3" s="417">
        <v>18828</v>
      </c>
      <c r="K3" s="417">
        <v>25437</v>
      </c>
      <c r="L3" s="417">
        <v>1622</v>
      </c>
      <c r="M3" s="417">
        <v>38682</v>
      </c>
      <c r="N3" s="417">
        <v>273313</v>
      </c>
      <c r="O3" s="404">
        <f>SUM(F3:G3)</f>
        <v>3685736</v>
      </c>
      <c r="P3" s="401">
        <f>SUM(H3:N3)</f>
        <v>815351</v>
      </c>
      <c r="Q3" s="873">
        <v>12549304</v>
      </c>
      <c r="R3" s="431">
        <v>1.1208829999999999E-2</v>
      </c>
      <c r="S3" s="391" t="s">
        <v>0</v>
      </c>
      <c r="T3" s="384" t="s">
        <v>0</v>
      </c>
      <c r="U3" s="385" t="s">
        <v>94</v>
      </c>
      <c r="V3" s="375">
        <f t="shared" ref="V3:V39" si="1">SUMIF($S$3:$S$110,$T3,$O$3:$O$112)</f>
        <v>4917304</v>
      </c>
      <c r="W3" s="376">
        <f t="shared" ref="W3:W39" si="2">SUMIF($S$3:$S$110,$T3,$P$3:$P$112)</f>
        <v>1054323</v>
      </c>
      <c r="X3" s="875">
        <f t="shared" ref="X3:X39" si="3">SUMIF($S$3:$S$110,$T3,$Q$3:$Q$112)</f>
        <v>20654533</v>
      </c>
      <c r="Y3" s="339">
        <v>1</v>
      </c>
      <c r="Z3" s="433">
        <v>1</v>
      </c>
      <c r="AA3" s="434" t="s">
        <v>94</v>
      </c>
      <c r="AB3" s="392">
        <f>SUMIF($Y$3:$Y$39,$Z3,V$3:V$39)</f>
        <v>4917304</v>
      </c>
      <c r="AC3" s="393">
        <f t="shared" ref="AC3:AD3" si="4">SUMIF($Y$3:$Y$39,$Z3,W$3:W$39)</f>
        <v>1054323</v>
      </c>
      <c r="AD3" s="394">
        <f t="shared" si="4"/>
        <v>20654533</v>
      </c>
      <c r="AE3" s="339">
        <v>1</v>
      </c>
      <c r="AF3" s="342">
        <v>1</v>
      </c>
      <c r="AG3" s="408" t="s">
        <v>3</v>
      </c>
      <c r="AH3" s="344">
        <f>SUM(AB3)</f>
        <v>4917304</v>
      </c>
      <c r="AI3" s="344">
        <f t="shared" ref="AI3:AJ3" si="5">SUM(AC3)</f>
        <v>1054323</v>
      </c>
      <c r="AJ3" s="344">
        <f t="shared" si="5"/>
        <v>20654533</v>
      </c>
      <c r="AK3" s="411">
        <f>+AH3/$AJ3</f>
        <v>0.23807384073994797</v>
      </c>
      <c r="AL3" s="412">
        <f>+AI3/$AJ3</f>
        <v>5.1045598561826597E-2</v>
      </c>
    </row>
    <row r="4" spans="1:38" x14ac:dyDescent="0.3">
      <c r="A4" s="427">
        <v>830</v>
      </c>
      <c r="B4" s="428">
        <v>12</v>
      </c>
      <c r="C4" s="417">
        <v>3800636</v>
      </c>
      <c r="D4" s="418">
        <v>3.3946599999999999E-3</v>
      </c>
      <c r="E4" s="419">
        <v>62452</v>
      </c>
      <c r="F4" s="422">
        <v>149429</v>
      </c>
      <c r="G4" s="419">
        <v>104337</v>
      </c>
      <c r="H4" s="422">
        <v>34</v>
      </c>
      <c r="I4" s="417">
        <v>81439</v>
      </c>
      <c r="J4" s="417">
        <v>0</v>
      </c>
      <c r="K4" s="417">
        <v>1016</v>
      </c>
      <c r="L4" s="417">
        <v>0</v>
      </c>
      <c r="M4" s="417">
        <v>4527</v>
      </c>
      <c r="N4" s="417">
        <v>4460</v>
      </c>
      <c r="O4" s="404">
        <f t="shared" ref="O4:O67" si="6">SUM(F4:G4)</f>
        <v>253766</v>
      </c>
      <c r="P4" s="401">
        <f t="shared" ref="P4:P67" si="7">SUM(H4:N4)</f>
        <v>91476</v>
      </c>
      <c r="Q4" s="873">
        <v>4145878</v>
      </c>
      <c r="R4" s="431">
        <v>3.70303E-3</v>
      </c>
      <c r="S4" s="391" t="s">
        <v>0</v>
      </c>
      <c r="T4" s="384" t="s">
        <v>70</v>
      </c>
      <c r="U4" s="385" t="s">
        <v>95</v>
      </c>
      <c r="V4" s="377">
        <f t="shared" si="1"/>
        <v>201991</v>
      </c>
      <c r="W4" s="378">
        <f t="shared" si="2"/>
        <v>1190381</v>
      </c>
      <c r="X4" s="876">
        <f t="shared" si="3"/>
        <v>15817406</v>
      </c>
      <c r="Y4" s="339">
        <v>2</v>
      </c>
      <c r="Z4" s="435">
        <v>2</v>
      </c>
      <c r="AA4" s="436" t="s">
        <v>854</v>
      </c>
      <c r="AB4" s="395">
        <f t="shared" ref="AB4:AB15" si="8">SUMIF($Y$3:$Y$39,$Z4,V$3:V$39)</f>
        <v>201991</v>
      </c>
      <c r="AC4" s="396">
        <f t="shared" ref="AC4:AC15" si="9">SUMIF($Y$3:$Y$39,$Z4,W$3:W$39)</f>
        <v>1190381</v>
      </c>
      <c r="AD4" s="397">
        <f t="shared" ref="AD4:AD15" si="10">SUMIF($Y$3:$Y$39,$Z4,X$3:X$39)</f>
        <v>15817406</v>
      </c>
      <c r="AE4" s="339">
        <v>2</v>
      </c>
      <c r="AF4" s="345">
        <v>2</v>
      </c>
      <c r="AG4" s="409" t="s">
        <v>4</v>
      </c>
      <c r="AH4" s="347">
        <f>SUM(AB4:AB6)</f>
        <v>82600719</v>
      </c>
      <c r="AI4" s="347">
        <f t="shared" ref="AI4:AJ4" si="11">SUM(AC4:AC6)</f>
        <v>13703633</v>
      </c>
      <c r="AJ4" s="347">
        <f t="shared" si="11"/>
        <v>541508605</v>
      </c>
      <c r="AK4" s="413">
        <f t="shared" ref="AK4:AK5" si="12">+AH4/$AJ4</f>
        <v>0.1525381466468109</v>
      </c>
      <c r="AL4" s="414">
        <f t="shared" ref="AL4:AL5" si="13">+AI4/$AJ4</f>
        <v>2.5306399332287618E-2</v>
      </c>
    </row>
    <row r="5" spans="1:38" ht="12.5" thickBot="1" x14ac:dyDescent="0.35">
      <c r="A5" s="427">
        <v>830</v>
      </c>
      <c r="B5" s="428">
        <v>13</v>
      </c>
      <c r="C5" s="417">
        <v>438468</v>
      </c>
      <c r="D5" s="418">
        <v>3.9163000000000002E-4</v>
      </c>
      <c r="E5" s="419">
        <v>0</v>
      </c>
      <c r="F5" s="422">
        <v>0</v>
      </c>
      <c r="G5" s="419">
        <v>0</v>
      </c>
      <c r="H5" s="422">
        <v>0</v>
      </c>
      <c r="I5" s="417">
        <v>0</v>
      </c>
      <c r="J5" s="417">
        <v>0</v>
      </c>
      <c r="K5" s="417">
        <v>0</v>
      </c>
      <c r="L5" s="417">
        <v>0</v>
      </c>
      <c r="M5" s="417">
        <v>0</v>
      </c>
      <c r="N5" s="417">
        <v>0</v>
      </c>
      <c r="O5" s="404">
        <f t="shared" si="6"/>
        <v>0</v>
      </c>
      <c r="P5" s="401">
        <f t="shared" si="7"/>
        <v>0</v>
      </c>
      <c r="Q5" s="873">
        <v>438468</v>
      </c>
      <c r="R5" s="431">
        <v>3.9163000000000002E-4</v>
      </c>
      <c r="S5" s="391" t="s">
        <v>0</v>
      </c>
      <c r="T5" s="384" t="s">
        <v>75</v>
      </c>
      <c r="U5" s="385" t="s">
        <v>501</v>
      </c>
      <c r="V5" s="377">
        <f t="shared" si="1"/>
        <v>22563220</v>
      </c>
      <c r="W5" s="378">
        <f t="shared" si="2"/>
        <v>2473954</v>
      </c>
      <c r="X5" s="876">
        <f t="shared" si="3"/>
        <v>70737002</v>
      </c>
      <c r="Y5" s="339">
        <v>3</v>
      </c>
      <c r="Z5" s="435">
        <v>3</v>
      </c>
      <c r="AA5" s="436" t="s">
        <v>855</v>
      </c>
      <c r="AB5" s="395">
        <f t="shared" si="8"/>
        <v>82398728</v>
      </c>
      <c r="AC5" s="396">
        <f t="shared" si="9"/>
        <v>12513252</v>
      </c>
      <c r="AD5" s="397">
        <f t="shared" si="10"/>
        <v>502435028</v>
      </c>
      <c r="AE5" s="339">
        <v>2</v>
      </c>
      <c r="AF5" s="348">
        <v>3</v>
      </c>
      <c r="AG5" s="410" t="s">
        <v>5</v>
      </c>
      <c r="AH5" s="350">
        <f>SUM(AB7:AB15)</f>
        <v>-87518023</v>
      </c>
      <c r="AI5" s="350">
        <f t="shared" ref="AI5:AJ5" si="14">SUM(AC7:AC15)</f>
        <v>-14757956</v>
      </c>
      <c r="AJ5" s="350">
        <f t="shared" si="14"/>
        <v>557427802</v>
      </c>
      <c r="AK5" s="415">
        <f t="shared" si="12"/>
        <v>-0.15700333332136168</v>
      </c>
      <c r="AL5" s="416">
        <f t="shared" si="13"/>
        <v>-2.6475098563526617E-2</v>
      </c>
    </row>
    <row r="6" spans="1:38" x14ac:dyDescent="0.3">
      <c r="A6" s="427">
        <v>830</v>
      </c>
      <c r="B6" s="428">
        <v>15</v>
      </c>
      <c r="C6" s="417">
        <v>851948</v>
      </c>
      <c r="D6" s="418">
        <v>7.6095000000000004E-4</v>
      </c>
      <c r="E6" s="419">
        <v>99395</v>
      </c>
      <c r="F6" s="422">
        <v>185658</v>
      </c>
      <c r="G6" s="419">
        <v>100576</v>
      </c>
      <c r="H6" s="422">
        <v>33</v>
      </c>
      <c r="I6" s="417">
        <v>28517</v>
      </c>
      <c r="J6" s="417">
        <v>2122</v>
      </c>
      <c r="K6" s="417">
        <v>7220</v>
      </c>
      <c r="L6" s="417">
        <v>40</v>
      </c>
      <c r="M6" s="417">
        <v>1411</v>
      </c>
      <c r="N6" s="417">
        <v>8044</v>
      </c>
      <c r="O6" s="404">
        <f t="shared" si="6"/>
        <v>286234</v>
      </c>
      <c r="P6" s="401">
        <f t="shared" si="7"/>
        <v>47387</v>
      </c>
      <c r="Q6" s="873">
        <v>1185569</v>
      </c>
      <c r="R6" s="431">
        <v>1.05893E-3</v>
      </c>
      <c r="S6" s="391" t="s">
        <v>0</v>
      </c>
      <c r="T6" s="384" t="s">
        <v>882</v>
      </c>
      <c r="U6" s="385" t="s">
        <v>502</v>
      </c>
      <c r="V6" s="377">
        <f t="shared" si="1"/>
        <v>6075087</v>
      </c>
      <c r="W6" s="378">
        <f t="shared" si="2"/>
        <v>446662</v>
      </c>
      <c r="X6" s="379">
        <f t="shared" si="3"/>
        <v>14033818</v>
      </c>
      <c r="Y6" s="339">
        <v>3</v>
      </c>
      <c r="Z6" s="435">
        <v>4</v>
      </c>
      <c r="AA6" s="436" t="s">
        <v>856</v>
      </c>
      <c r="AB6" s="395">
        <f t="shared" si="8"/>
        <v>0</v>
      </c>
      <c r="AC6" s="396">
        <f t="shared" si="9"/>
        <v>0</v>
      </c>
      <c r="AD6" s="397">
        <f t="shared" si="10"/>
        <v>23256171</v>
      </c>
      <c r="AE6" s="339">
        <v>2</v>
      </c>
      <c r="AF6" s="277"/>
      <c r="AG6" s="277"/>
      <c r="AH6" s="277"/>
    </row>
    <row r="7" spans="1:38" x14ac:dyDescent="0.3">
      <c r="A7" s="427">
        <v>830</v>
      </c>
      <c r="B7" s="428">
        <v>17</v>
      </c>
      <c r="C7" s="417">
        <v>1543637</v>
      </c>
      <c r="D7" s="418">
        <v>1.37875E-3</v>
      </c>
      <c r="E7" s="419">
        <v>191239</v>
      </c>
      <c r="F7" s="422">
        <v>403044</v>
      </c>
      <c r="G7" s="419">
        <v>288524</v>
      </c>
      <c r="H7" s="422">
        <v>21</v>
      </c>
      <c r="I7" s="417">
        <v>62827</v>
      </c>
      <c r="J7" s="417">
        <v>0</v>
      </c>
      <c r="K7" s="417">
        <v>1343</v>
      </c>
      <c r="L7" s="417">
        <v>814</v>
      </c>
      <c r="M7" s="417">
        <v>7717</v>
      </c>
      <c r="N7" s="417">
        <v>27387</v>
      </c>
      <c r="O7" s="404">
        <f t="shared" si="6"/>
        <v>691568</v>
      </c>
      <c r="P7" s="401">
        <f t="shared" si="7"/>
        <v>100109</v>
      </c>
      <c r="Q7" s="873">
        <v>2335314</v>
      </c>
      <c r="R7" s="431">
        <v>2.0858600000000001E-3</v>
      </c>
      <c r="S7" s="391" t="s">
        <v>0</v>
      </c>
      <c r="T7" s="384" t="s">
        <v>883</v>
      </c>
      <c r="U7" s="385" t="s">
        <v>503</v>
      </c>
      <c r="V7" s="377">
        <f t="shared" si="1"/>
        <v>4408129</v>
      </c>
      <c r="W7" s="378">
        <f t="shared" si="2"/>
        <v>1330198</v>
      </c>
      <c r="X7" s="379">
        <f t="shared" si="3"/>
        <v>19353079</v>
      </c>
      <c r="Y7" s="339">
        <v>3</v>
      </c>
      <c r="Z7" s="435">
        <v>5</v>
      </c>
      <c r="AA7" s="436" t="s">
        <v>857</v>
      </c>
      <c r="AB7" s="395">
        <f t="shared" si="8"/>
        <v>0</v>
      </c>
      <c r="AC7" s="396">
        <f t="shared" si="9"/>
        <v>0</v>
      </c>
      <c r="AD7" s="397">
        <f t="shared" si="10"/>
        <v>10523927</v>
      </c>
      <c r="AE7" s="339">
        <v>3</v>
      </c>
      <c r="AF7" s="277"/>
      <c r="AG7" s="277"/>
      <c r="AH7" s="277"/>
    </row>
    <row r="8" spans="1:38" x14ac:dyDescent="0.3">
      <c r="A8" s="427">
        <v>830</v>
      </c>
      <c r="B8" s="428">
        <v>61</v>
      </c>
      <c r="C8" s="417">
        <v>11355472</v>
      </c>
      <c r="D8" s="418">
        <v>1.014252E-2</v>
      </c>
      <c r="E8" s="419">
        <v>11220691</v>
      </c>
      <c r="F8" s="422">
        <v>129617</v>
      </c>
      <c r="G8" s="419">
        <v>171</v>
      </c>
      <c r="H8" s="422">
        <v>161</v>
      </c>
      <c r="I8" s="417">
        <v>197193</v>
      </c>
      <c r="J8" s="417">
        <v>67168</v>
      </c>
      <c r="K8" s="417">
        <v>119138</v>
      </c>
      <c r="L8" s="417">
        <v>0</v>
      </c>
      <c r="M8" s="417">
        <v>18373</v>
      </c>
      <c r="N8" s="417">
        <v>349564</v>
      </c>
      <c r="O8" s="404">
        <f t="shared" si="6"/>
        <v>129788</v>
      </c>
      <c r="P8" s="401">
        <f t="shared" si="7"/>
        <v>751597</v>
      </c>
      <c r="Q8" s="873">
        <v>12236857</v>
      </c>
      <c r="R8" s="431">
        <v>1.092976E-2</v>
      </c>
      <c r="S8" s="391" t="s">
        <v>70</v>
      </c>
      <c r="T8" s="384" t="s">
        <v>884</v>
      </c>
      <c r="U8" s="385" t="s">
        <v>504</v>
      </c>
      <c r="V8" s="377">
        <f t="shared" si="1"/>
        <v>10071533</v>
      </c>
      <c r="W8" s="378">
        <f t="shared" si="2"/>
        <v>1430637</v>
      </c>
      <c r="X8" s="379">
        <f t="shared" si="3"/>
        <v>48150958</v>
      </c>
      <c r="Y8" s="339">
        <v>3</v>
      </c>
      <c r="Z8" s="435">
        <v>6</v>
      </c>
      <c r="AA8" s="436" t="s">
        <v>858</v>
      </c>
      <c r="AB8" s="395">
        <f t="shared" si="8"/>
        <v>-90162428</v>
      </c>
      <c r="AC8" s="396">
        <f t="shared" si="9"/>
        <v>0</v>
      </c>
      <c r="AD8" s="397">
        <f t="shared" si="10"/>
        <v>2672500</v>
      </c>
      <c r="AE8" s="339">
        <v>3</v>
      </c>
      <c r="AF8" s="277"/>
      <c r="AG8" s="277"/>
      <c r="AH8" s="277"/>
    </row>
    <row r="9" spans="1:38" x14ac:dyDescent="0.3">
      <c r="A9" s="427">
        <v>830</v>
      </c>
      <c r="B9" s="428">
        <v>62</v>
      </c>
      <c r="C9" s="417">
        <v>3069562</v>
      </c>
      <c r="D9" s="418">
        <v>2.7416799999999998E-3</v>
      </c>
      <c r="E9" s="419">
        <v>2697804</v>
      </c>
      <c r="F9" s="422">
        <v>72003</v>
      </c>
      <c r="G9" s="419">
        <v>200</v>
      </c>
      <c r="H9" s="422">
        <v>1876</v>
      </c>
      <c r="I9" s="417">
        <v>214464</v>
      </c>
      <c r="J9" s="417">
        <v>25764</v>
      </c>
      <c r="K9" s="417">
        <v>90113</v>
      </c>
      <c r="L9" s="417">
        <v>0</v>
      </c>
      <c r="M9" s="417">
        <v>15748</v>
      </c>
      <c r="N9" s="417">
        <v>90819</v>
      </c>
      <c r="O9" s="404">
        <f t="shared" si="6"/>
        <v>72203</v>
      </c>
      <c r="P9" s="401">
        <f t="shared" si="7"/>
        <v>438784</v>
      </c>
      <c r="Q9" s="873">
        <v>3580549</v>
      </c>
      <c r="R9" s="431">
        <v>3.1980899999999998E-3</v>
      </c>
      <c r="S9" s="391" t="s">
        <v>70</v>
      </c>
      <c r="T9" s="384" t="s">
        <v>885</v>
      </c>
      <c r="U9" s="385" t="s">
        <v>505</v>
      </c>
      <c r="V9" s="377">
        <f t="shared" si="1"/>
        <v>3579830</v>
      </c>
      <c r="W9" s="378">
        <f t="shared" si="2"/>
        <v>455983</v>
      </c>
      <c r="X9" s="379">
        <f t="shared" si="3"/>
        <v>19615140</v>
      </c>
      <c r="Y9" s="339">
        <v>3</v>
      </c>
      <c r="Z9" s="435">
        <v>7</v>
      </c>
      <c r="AA9" s="436" t="s">
        <v>859</v>
      </c>
      <c r="AB9" s="395">
        <f t="shared" si="8"/>
        <v>0</v>
      </c>
      <c r="AC9" s="396">
        <f t="shared" si="9"/>
        <v>0</v>
      </c>
      <c r="AD9" s="397">
        <f t="shared" si="10"/>
        <v>38759414</v>
      </c>
      <c r="AE9" s="339">
        <v>3</v>
      </c>
      <c r="AF9" s="277"/>
      <c r="AG9" s="277"/>
      <c r="AH9" s="277"/>
    </row>
    <row r="10" spans="1:38" x14ac:dyDescent="0.3">
      <c r="A10" s="427">
        <v>830</v>
      </c>
      <c r="B10" s="428">
        <v>111</v>
      </c>
      <c r="C10" s="417">
        <v>34307985</v>
      </c>
      <c r="D10" s="418">
        <v>3.0643320000000002E-2</v>
      </c>
      <c r="E10" s="419">
        <v>5208822</v>
      </c>
      <c r="F10" s="422">
        <v>5655682</v>
      </c>
      <c r="G10" s="419">
        <v>12108630</v>
      </c>
      <c r="H10" s="422">
        <v>13671</v>
      </c>
      <c r="I10" s="417">
        <v>1274192</v>
      </c>
      <c r="J10" s="417">
        <v>10325</v>
      </c>
      <c r="K10" s="417">
        <v>14349</v>
      </c>
      <c r="L10" s="417">
        <v>1827</v>
      </c>
      <c r="M10" s="417">
        <v>83147</v>
      </c>
      <c r="N10" s="417">
        <v>321417</v>
      </c>
      <c r="O10" s="404">
        <f t="shared" si="6"/>
        <v>17764312</v>
      </c>
      <c r="P10" s="401">
        <f t="shared" si="7"/>
        <v>1718928</v>
      </c>
      <c r="Q10" s="873">
        <v>53791225</v>
      </c>
      <c r="R10" s="431">
        <v>4.804543E-2</v>
      </c>
      <c r="S10" s="391" t="s">
        <v>75</v>
      </c>
      <c r="T10" s="384" t="s">
        <v>886</v>
      </c>
      <c r="U10" s="385" t="s">
        <v>506</v>
      </c>
      <c r="V10" s="377">
        <f t="shared" si="1"/>
        <v>3690341</v>
      </c>
      <c r="W10" s="378">
        <f t="shared" si="2"/>
        <v>643263</v>
      </c>
      <c r="X10" s="379">
        <f t="shared" si="3"/>
        <v>19939438</v>
      </c>
      <c r="Y10" s="339">
        <v>3</v>
      </c>
      <c r="Z10" s="435">
        <v>8</v>
      </c>
      <c r="AA10" s="436" t="s">
        <v>860</v>
      </c>
      <c r="AB10" s="395">
        <f t="shared" si="8"/>
        <v>0</v>
      </c>
      <c r="AC10" s="396">
        <f t="shared" si="9"/>
        <v>0</v>
      </c>
      <c r="AD10" s="397">
        <f t="shared" si="10"/>
        <v>90550073</v>
      </c>
      <c r="AE10" s="339">
        <v>3</v>
      </c>
      <c r="AF10" s="277"/>
      <c r="AG10" s="277"/>
      <c r="AH10" s="277"/>
    </row>
    <row r="11" spans="1:38" x14ac:dyDescent="0.3">
      <c r="A11" s="427">
        <v>830</v>
      </c>
      <c r="B11" s="428">
        <v>112</v>
      </c>
      <c r="C11" s="417">
        <v>6353496</v>
      </c>
      <c r="D11" s="418">
        <v>5.6748399999999996E-3</v>
      </c>
      <c r="E11" s="419">
        <v>506752</v>
      </c>
      <c r="F11" s="422">
        <v>1449457</v>
      </c>
      <c r="G11" s="419">
        <v>1828266</v>
      </c>
      <c r="H11" s="422">
        <v>4655</v>
      </c>
      <c r="I11" s="417">
        <v>368161</v>
      </c>
      <c r="J11" s="417">
        <v>1364</v>
      </c>
      <c r="K11" s="417">
        <v>2374</v>
      </c>
      <c r="L11" s="417">
        <v>166</v>
      </c>
      <c r="M11" s="417">
        <v>24074</v>
      </c>
      <c r="N11" s="417">
        <v>45908</v>
      </c>
      <c r="O11" s="404">
        <f t="shared" si="6"/>
        <v>3277723</v>
      </c>
      <c r="P11" s="401">
        <f t="shared" si="7"/>
        <v>446702</v>
      </c>
      <c r="Q11" s="873">
        <v>10077921</v>
      </c>
      <c r="R11" s="431">
        <v>9.0014299999999995E-3</v>
      </c>
      <c r="S11" s="391" t="s">
        <v>75</v>
      </c>
      <c r="T11" s="384" t="s">
        <v>887</v>
      </c>
      <c r="U11" s="385" t="s">
        <v>507</v>
      </c>
      <c r="V11" s="377">
        <f t="shared" si="1"/>
        <v>1700747</v>
      </c>
      <c r="W11" s="378">
        <f t="shared" si="2"/>
        <v>630245</v>
      </c>
      <c r="X11" s="379">
        <f t="shared" si="3"/>
        <v>9510088</v>
      </c>
      <c r="Y11" s="339">
        <v>3</v>
      </c>
      <c r="Z11" s="435">
        <v>9</v>
      </c>
      <c r="AA11" s="436" t="s">
        <v>861</v>
      </c>
      <c r="AB11" s="395">
        <f t="shared" si="8"/>
        <v>0</v>
      </c>
      <c r="AC11" s="396">
        <f t="shared" si="9"/>
        <v>-15445930</v>
      </c>
      <c r="AD11" s="397">
        <f t="shared" si="10"/>
        <v>36344752</v>
      </c>
      <c r="AE11" s="339">
        <v>3</v>
      </c>
      <c r="AF11" s="277"/>
      <c r="AG11" s="277"/>
      <c r="AH11" s="277"/>
    </row>
    <row r="12" spans="1:38" x14ac:dyDescent="0.3">
      <c r="A12" s="427">
        <v>830</v>
      </c>
      <c r="B12" s="428">
        <v>113</v>
      </c>
      <c r="C12" s="417">
        <v>1675891</v>
      </c>
      <c r="D12" s="418">
        <v>1.4968799999999999E-3</v>
      </c>
      <c r="E12" s="419">
        <v>179201</v>
      </c>
      <c r="F12" s="422">
        <v>258963</v>
      </c>
      <c r="G12" s="419">
        <v>500659</v>
      </c>
      <c r="H12" s="422">
        <v>511</v>
      </c>
      <c r="I12" s="417">
        <v>183948</v>
      </c>
      <c r="J12" s="417">
        <v>11899</v>
      </c>
      <c r="K12" s="417">
        <v>9254</v>
      </c>
      <c r="L12" s="417">
        <v>0</v>
      </c>
      <c r="M12" s="417">
        <v>10921</v>
      </c>
      <c r="N12" s="417">
        <v>32569</v>
      </c>
      <c r="O12" s="404">
        <f t="shared" si="6"/>
        <v>759622</v>
      </c>
      <c r="P12" s="401">
        <f t="shared" si="7"/>
        <v>249102</v>
      </c>
      <c r="Q12" s="873">
        <v>2684615</v>
      </c>
      <c r="R12" s="431">
        <v>2.39785E-3</v>
      </c>
      <c r="S12" s="391" t="s">
        <v>75</v>
      </c>
      <c r="T12" s="384" t="s">
        <v>888</v>
      </c>
      <c r="U12" s="385" t="s">
        <v>508</v>
      </c>
      <c r="V12" s="377">
        <f t="shared" si="1"/>
        <v>1047813</v>
      </c>
      <c r="W12" s="378">
        <f t="shared" si="2"/>
        <v>765852</v>
      </c>
      <c r="X12" s="379">
        <f t="shared" si="3"/>
        <v>23740184</v>
      </c>
      <c r="Y12" s="339">
        <v>3</v>
      </c>
      <c r="Z12" s="435">
        <v>10</v>
      </c>
      <c r="AA12" s="436" t="s">
        <v>862</v>
      </c>
      <c r="AB12" s="395">
        <f t="shared" si="8"/>
        <v>2493790</v>
      </c>
      <c r="AC12" s="396">
        <f t="shared" si="9"/>
        <v>344487</v>
      </c>
      <c r="AD12" s="397">
        <f t="shared" si="10"/>
        <v>71536735</v>
      </c>
      <c r="AE12" s="339">
        <v>3</v>
      </c>
      <c r="AF12" s="277"/>
      <c r="AG12" s="277"/>
      <c r="AH12" s="277"/>
    </row>
    <row r="13" spans="1:38" x14ac:dyDescent="0.3">
      <c r="A13" s="427">
        <v>830</v>
      </c>
      <c r="B13" s="428">
        <v>114</v>
      </c>
      <c r="C13" s="417">
        <v>3362456</v>
      </c>
      <c r="D13" s="418">
        <v>3.00329E-3</v>
      </c>
      <c r="E13" s="419">
        <v>1741130</v>
      </c>
      <c r="F13" s="422">
        <v>48652</v>
      </c>
      <c r="G13" s="419">
        <v>712911</v>
      </c>
      <c r="H13" s="422">
        <v>1200</v>
      </c>
      <c r="I13" s="417">
        <v>40320</v>
      </c>
      <c r="J13" s="417">
        <v>530</v>
      </c>
      <c r="K13" s="417">
        <v>592</v>
      </c>
      <c r="L13" s="417">
        <v>65</v>
      </c>
      <c r="M13" s="417">
        <v>3371</v>
      </c>
      <c r="N13" s="417">
        <v>13144</v>
      </c>
      <c r="O13" s="404">
        <f t="shared" si="6"/>
        <v>761563</v>
      </c>
      <c r="P13" s="401">
        <f t="shared" si="7"/>
        <v>59222</v>
      </c>
      <c r="Q13" s="873">
        <v>4183241</v>
      </c>
      <c r="R13" s="431">
        <v>3.7364E-3</v>
      </c>
      <c r="S13" s="391" t="s">
        <v>75</v>
      </c>
      <c r="T13" s="384" t="s">
        <v>889</v>
      </c>
      <c r="U13" s="385" t="s">
        <v>509</v>
      </c>
      <c r="V13" s="377">
        <f t="shared" si="1"/>
        <v>1147891</v>
      </c>
      <c r="W13" s="378">
        <f t="shared" si="2"/>
        <v>450485</v>
      </c>
      <c r="X13" s="379">
        <f t="shared" si="3"/>
        <v>13713091</v>
      </c>
      <c r="Y13" s="339">
        <v>3</v>
      </c>
      <c r="Z13" s="435">
        <v>11</v>
      </c>
      <c r="AA13" s="436" t="s">
        <v>863</v>
      </c>
      <c r="AB13" s="395">
        <f t="shared" si="8"/>
        <v>0</v>
      </c>
      <c r="AC13" s="396">
        <f t="shared" si="9"/>
        <v>0</v>
      </c>
      <c r="AD13" s="397">
        <f t="shared" si="10"/>
        <v>42626802</v>
      </c>
      <c r="AE13" s="339">
        <v>3</v>
      </c>
      <c r="AF13" s="277"/>
      <c r="AG13" s="277"/>
      <c r="AH13" s="277"/>
    </row>
    <row r="14" spans="1:38" x14ac:dyDescent="0.3">
      <c r="A14" s="427">
        <v>830</v>
      </c>
      <c r="B14" s="428">
        <v>151</v>
      </c>
      <c r="C14" s="417">
        <v>1448637</v>
      </c>
      <c r="D14" s="418">
        <v>1.2939E-3</v>
      </c>
      <c r="E14" s="419">
        <v>383248</v>
      </c>
      <c r="F14" s="422">
        <v>251161</v>
      </c>
      <c r="G14" s="419">
        <v>100378</v>
      </c>
      <c r="H14" s="422">
        <v>318</v>
      </c>
      <c r="I14" s="417">
        <v>22135</v>
      </c>
      <c r="J14" s="417">
        <v>5</v>
      </c>
      <c r="K14" s="417">
        <v>377</v>
      </c>
      <c r="L14" s="417">
        <v>15</v>
      </c>
      <c r="M14" s="417">
        <v>1385</v>
      </c>
      <c r="N14" s="417">
        <v>15650</v>
      </c>
      <c r="O14" s="404">
        <f t="shared" si="6"/>
        <v>351539</v>
      </c>
      <c r="P14" s="401">
        <f t="shared" si="7"/>
        <v>39885</v>
      </c>
      <c r="Q14" s="873">
        <v>1840061</v>
      </c>
      <c r="R14" s="431">
        <v>1.6435099999999999E-3</v>
      </c>
      <c r="S14" s="391" t="s">
        <v>882</v>
      </c>
      <c r="T14" s="384" t="s">
        <v>890</v>
      </c>
      <c r="U14" s="385" t="s">
        <v>510</v>
      </c>
      <c r="V14" s="377">
        <f t="shared" si="1"/>
        <v>1549754</v>
      </c>
      <c r="W14" s="378">
        <f t="shared" si="2"/>
        <v>700469</v>
      </c>
      <c r="X14" s="379">
        <f t="shared" si="3"/>
        <v>15427820</v>
      </c>
      <c r="Y14" s="339">
        <v>3</v>
      </c>
      <c r="Z14" s="435">
        <v>12</v>
      </c>
      <c r="AA14" s="436" t="s">
        <v>105</v>
      </c>
      <c r="AB14" s="395">
        <f t="shared" si="8"/>
        <v>963</v>
      </c>
      <c r="AC14" s="396">
        <f t="shared" si="9"/>
        <v>1087</v>
      </c>
      <c r="AD14" s="397">
        <f t="shared" si="10"/>
        <v>254913835</v>
      </c>
      <c r="AE14" s="339">
        <v>3</v>
      </c>
      <c r="AF14" s="277"/>
      <c r="AG14" s="277"/>
      <c r="AH14" s="277"/>
    </row>
    <row r="15" spans="1:38" ht="12.5" thickBot="1" x14ac:dyDescent="0.35">
      <c r="A15" s="427">
        <v>830</v>
      </c>
      <c r="B15" s="428">
        <v>152</v>
      </c>
      <c r="C15" s="417">
        <v>6063432</v>
      </c>
      <c r="D15" s="418">
        <v>5.4157600000000004E-3</v>
      </c>
      <c r="E15" s="419">
        <v>4217907</v>
      </c>
      <c r="F15" s="422">
        <v>1800758</v>
      </c>
      <c r="G15" s="419">
        <v>3922790</v>
      </c>
      <c r="H15" s="422">
        <v>243</v>
      </c>
      <c r="I15" s="417">
        <v>328374</v>
      </c>
      <c r="J15" s="417">
        <v>1604</v>
      </c>
      <c r="K15" s="417">
        <v>4389</v>
      </c>
      <c r="L15" s="417">
        <v>783</v>
      </c>
      <c r="M15" s="417">
        <v>19979</v>
      </c>
      <c r="N15" s="417">
        <v>51405</v>
      </c>
      <c r="O15" s="404">
        <f t="shared" si="6"/>
        <v>5723548</v>
      </c>
      <c r="P15" s="401">
        <f t="shared" si="7"/>
        <v>406777</v>
      </c>
      <c r="Q15" s="873">
        <v>12193757</v>
      </c>
      <c r="R15" s="431">
        <v>1.089126E-2</v>
      </c>
      <c r="S15" s="391" t="s">
        <v>882</v>
      </c>
      <c r="T15" s="384" t="s">
        <v>891</v>
      </c>
      <c r="U15" s="385" t="s">
        <v>369</v>
      </c>
      <c r="V15" s="377">
        <f t="shared" si="1"/>
        <v>1705299</v>
      </c>
      <c r="W15" s="378">
        <f t="shared" si="2"/>
        <v>210241</v>
      </c>
      <c r="X15" s="379">
        <f t="shared" si="3"/>
        <v>13794789</v>
      </c>
      <c r="Y15" s="339">
        <v>3</v>
      </c>
      <c r="Z15" s="437">
        <v>13</v>
      </c>
      <c r="AA15" s="438" t="s">
        <v>864</v>
      </c>
      <c r="AB15" s="398">
        <f t="shared" si="8"/>
        <v>149652</v>
      </c>
      <c r="AC15" s="399">
        <f t="shared" si="9"/>
        <v>342400</v>
      </c>
      <c r="AD15" s="400">
        <f t="shared" si="10"/>
        <v>9499764</v>
      </c>
      <c r="AE15" s="339">
        <v>3</v>
      </c>
      <c r="AF15" s="277"/>
      <c r="AG15" s="277"/>
      <c r="AH15" s="277"/>
    </row>
    <row r="16" spans="1:38" x14ac:dyDescent="0.2">
      <c r="A16" s="427">
        <v>830</v>
      </c>
      <c r="B16" s="428">
        <v>161</v>
      </c>
      <c r="C16" s="417">
        <v>3340156</v>
      </c>
      <c r="D16" s="418">
        <v>2.9833699999999999E-3</v>
      </c>
      <c r="E16" s="419">
        <v>976598</v>
      </c>
      <c r="F16" s="422">
        <v>557359</v>
      </c>
      <c r="G16" s="419">
        <v>57524</v>
      </c>
      <c r="H16" s="422">
        <v>296</v>
      </c>
      <c r="I16" s="417">
        <v>252346</v>
      </c>
      <c r="J16" s="417">
        <v>4826</v>
      </c>
      <c r="K16" s="417">
        <v>6612</v>
      </c>
      <c r="L16" s="417">
        <v>28</v>
      </c>
      <c r="M16" s="417">
        <v>13585</v>
      </c>
      <c r="N16" s="417">
        <v>24317</v>
      </c>
      <c r="O16" s="404">
        <f t="shared" si="6"/>
        <v>614883</v>
      </c>
      <c r="P16" s="401">
        <f t="shared" si="7"/>
        <v>302010</v>
      </c>
      <c r="Q16" s="873">
        <v>4257049</v>
      </c>
      <c r="R16" s="431">
        <v>3.80233E-3</v>
      </c>
      <c r="S16" s="391" t="s">
        <v>883</v>
      </c>
      <c r="T16" s="384" t="s">
        <v>892</v>
      </c>
      <c r="U16" s="385" t="s">
        <v>371</v>
      </c>
      <c r="V16" s="377">
        <f t="shared" si="1"/>
        <v>2901585</v>
      </c>
      <c r="W16" s="378">
        <f t="shared" si="2"/>
        <v>283511</v>
      </c>
      <c r="X16" s="379">
        <f t="shared" si="3"/>
        <v>21804124</v>
      </c>
      <c r="Y16" s="339">
        <v>3</v>
      </c>
      <c r="AB16" s="363"/>
    </row>
    <row r="17" spans="1:30" x14ac:dyDescent="0.2">
      <c r="A17" s="427">
        <v>830</v>
      </c>
      <c r="B17" s="428">
        <v>162</v>
      </c>
      <c r="C17" s="417">
        <v>2467643</v>
      </c>
      <c r="D17" s="418">
        <v>2.2040599999999999E-3</v>
      </c>
      <c r="E17" s="419">
        <v>726733</v>
      </c>
      <c r="F17" s="422">
        <v>1111328</v>
      </c>
      <c r="G17" s="419">
        <v>732078</v>
      </c>
      <c r="H17" s="422">
        <v>533</v>
      </c>
      <c r="I17" s="417">
        <v>106675</v>
      </c>
      <c r="J17" s="417">
        <v>662</v>
      </c>
      <c r="K17" s="417">
        <v>1925</v>
      </c>
      <c r="L17" s="417">
        <v>154</v>
      </c>
      <c r="M17" s="417">
        <v>6375</v>
      </c>
      <c r="N17" s="417">
        <v>13018</v>
      </c>
      <c r="O17" s="404">
        <f t="shared" si="6"/>
        <v>1843406</v>
      </c>
      <c r="P17" s="401">
        <f t="shared" si="7"/>
        <v>129342</v>
      </c>
      <c r="Q17" s="873">
        <v>4440391</v>
      </c>
      <c r="R17" s="431">
        <v>3.9660800000000003E-3</v>
      </c>
      <c r="S17" s="391" t="s">
        <v>883</v>
      </c>
      <c r="T17" s="384" t="s">
        <v>893</v>
      </c>
      <c r="U17" s="385" t="s">
        <v>373</v>
      </c>
      <c r="V17" s="377">
        <f t="shared" si="1"/>
        <v>2093084</v>
      </c>
      <c r="W17" s="378">
        <f t="shared" si="2"/>
        <v>156741</v>
      </c>
      <c r="X17" s="379">
        <f t="shared" si="3"/>
        <v>10114747</v>
      </c>
      <c r="Y17" s="339">
        <v>3</v>
      </c>
      <c r="AB17" s="363"/>
    </row>
    <row r="18" spans="1:30" x14ac:dyDescent="0.2">
      <c r="A18" s="427">
        <v>830</v>
      </c>
      <c r="B18" s="428">
        <v>163</v>
      </c>
      <c r="C18" s="417">
        <v>4114067</v>
      </c>
      <c r="D18" s="418">
        <v>3.67462E-3</v>
      </c>
      <c r="E18" s="419">
        <v>299218</v>
      </c>
      <c r="F18" s="422">
        <v>890445</v>
      </c>
      <c r="G18" s="419">
        <v>148262</v>
      </c>
      <c r="H18" s="422">
        <v>12275</v>
      </c>
      <c r="I18" s="417">
        <v>313326</v>
      </c>
      <c r="J18" s="417">
        <v>4965</v>
      </c>
      <c r="K18" s="417">
        <v>18028</v>
      </c>
      <c r="L18" s="417">
        <v>0</v>
      </c>
      <c r="M18" s="417">
        <v>27001</v>
      </c>
      <c r="N18" s="417">
        <v>80867</v>
      </c>
      <c r="O18" s="404">
        <f t="shared" si="6"/>
        <v>1038707</v>
      </c>
      <c r="P18" s="401">
        <f t="shared" si="7"/>
        <v>456462</v>
      </c>
      <c r="Q18" s="873">
        <v>5609236</v>
      </c>
      <c r="R18" s="431">
        <v>5.0100800000000001E-3</v>
      </c>
      <c r="S18" s="391" t="s">
        <v>883</v>
      </c>
      <c r="T18" s="384" t="s">
        <v>894</v>
      </c>
      <c r="U18" s="385" t="s">
        <v>511</v>
      </c>
      <c r="V18" s="377">
        <f t="shared" si="1"/>
        <v>1231221</v>
      </c>
      <c r="W18" s="378">
        <f t="shared" si="2"/>
        <v>199125</v>
      </c>
      <c r="X18" s="379">
        <f t="shared" si="3"/>
        <v>18112363</v>
      </c>
      <c r="Y18" s="339">
        <v>3</v>
      </c>
      <c r="AB18" s="363"/>
    </row>
    <row r="19" spans="1:30" x14ac:dyDescent="0.2">
      <c r="A19" s="427">
        <v>830</v>
      </c>
      <c r="B19" s="428">
        <v>164</v>
      </c>
      <c r="C19" s="417">
        <v>3692886</v>
      </c>
      <c r="D19" s="418">
        <v>3.2984199999999998E-3</v>
      </c>
      <c r="E19" s="419">
        <v>172047</v>
      </c>
      <c r="F19" s="422">
        <v>576390</v>
      </c>
      <c r="G19" s="419">
        <v>334743</v>
      </c>
      <c r="H19" s="422">
        <v>3288</v>
      </c>
      <c r="I19" s="417">
        <v>323067</v>
      </c>
      <c r="J19" s="417">
        <v>9913</v>
      </c>
      <c r="K19" s="417">
        <v>10701</v>
      </c>
      <c r="L19" s="417">
        <v>0</v>
      </c>
      <c r="M19" s="417">
        <v>20084</v>
      </c>
      <c r="N19" s="417">
        <v>75331</v>
      </c>
      <c r="O19" s="404">
        <f t="shared" si="6"/>
        <v>911133</v>
      </c>
      <c r="P19" s="401">
        <f t="shared" si="7"/>
        <v>442384</v>
      </c>
      <c r="Q19" s="873">
        <v>5046403</v>
      </c>
      <c r="R19" s="431">
        <v>4.5073600000000002E-3</v>
      </c>
      <c r="S19" s="391" t="s">
        <v>883</v>
      </c>
      <c r="T19" s="384" t="s">
        <v>895</v>
      </c>
      <c r="U19" s="385" t="s">
        <v>512</v>
      </c>
      <c r="V19" s="377">
        <f t="shared" si="1"/>
        <v>4696679</v>
      </c>
      <c r="W19" s="378">
        <f t="shared" si="2"/>
        <v>275945</v>
      </c>
      <c r="X19" s="379">
        <f t="shared" si="3"/>
        <v>24973923</v>
      </c>
      <c r="Y19" s="339">
        <v>3</v>
      </c>
    </row>
    <row r="20" spans="1:30" x14ac:dyDescent="0.2">
      <c r="A20" s="427">
        <v>830</v>
      </c>
      <c r="B20" s="428">
        <v>191</v>
      </c>
      <c r="C20" s="417">
        <v>4172657</v>
      </c>
      <c r="D20" s="418">
        <v>3.7269500000000001E-3</v>
      </c>
      <c r="E20" s="419">
        <v>85128</v>
      </c>
      <c r="F20" s="422">
        <v>191578</v>
      </c>
      <c r="G20" s="419">
        <v>75658</v>
      </c>
      <c r="H20" s="422">
        <v>275</v>
      </c>
      <c r="I20" s="417">
        <v>158666</v>
      </c>
      <c r="J20" s="417">
        <v>0</v>
      </c>
      <c r="K20" s="417">
        <v>0</v>
      </c>
      <c r="L20" s="417">
        <v>0</v>
      </c>
      <c r="M20" s="417">
        <v>8228</v>
      </c>
      <c r="N20" s="417">
        <v>57472</v>
      </c>
      <c r="O20" s="404">
        <f t="shared" si="6"/>
        <v>267236</v>
      </c>
      <c r="P20" s="401">
        <f t="shared" si="7"/>
        <v>224641</v>
      </c>
      <c r="Q20" s="873">
        <v>4664534</v>
      </c>
      <c r="R20" s="431">
        <v>4.1662799999999996E-3</v>
      </c>
      <c r="S20" s="391">
        <v>39</v>
      </c>
      <c r="T20" s="384" t="s">
        <v>896</v>
      </c>
      <c r="U20" s="385" t="s">
        <v>513</v>
      </c>
      <c r="V20" s="377">
        <f t="shared" si="1"/>
        <v>2874637</v>
      </c>
      <c r="W20" s="378">
        <f t="shared" si="2"/>
        <v>129852</v>
      </c>
      <c r="X20" s="379">
        <f t="shared" si="3"/>
        <v>14858866</v>
      </c>
      <c r="Y20" s="339">
        <v>3</v>
      </c>
      <c r="AC20" s="363"/>
      <c r="AD20" s="363"/>
    </row>
    <row r="21" spans="1:30" x14ac:dyDescent="0.2">
      <c r="A21" s="427">
        <v>830</v>
      </c>
      <c r="B21" s="428">
        <v>201</v>
      </c>
      <c r="C21" s="417">
        <v>403278</v>
      </c>
      <c r="D21" s="418">
        <v>3.6019999999999997E-4</v>
      </c>
      <c r="E21" s="419">
        <v>87813</v>
      </c>
      <c r="F21" s="422">
        <v>51300</v>
      </c>
      <c r="G21" s="419">
        <v>65743</v>
      </c>
      <c r="H21" s="422">
        <v>196</v>
      </c>
      <c r="I21" s="417">
        <v>11730</v>
      </c>
      <c r="J21" s="417">
        <v>788</v>
      </c>
      <c r="K21" s="417">
        <v>8982</v>
      </c>
      <c r="L21" s="417">
        <v>0</v>
      </c>
      <c r="M21" s="417">
        <v>866</v>
      </c>
      <c r="N21" s="417">
        <v>3015</v>
      </c>
      <c r="O21" s="404">
        <f t="shared" si="6"/>
        <v>117043</v>
      </c>
      <c r="P21" s="401">
        <f t="shared" si="7"/>
        <v>25577</v>
      </c>
      <c r="Q21" s="873">
        <v>545898</v>
      </c>
      <c r="R21" s="431">
        <v>4.8758999999999999E-4</v>
      </c>
      <c r="S21" s="391" t="s">
        <v>884</v>
      </c>
      <c r="T21" s="384" t="s">
        <v>897</v>
      </c>
      <c r="U21" s="385" t="s">
        <v>514</v>
      </c>
      <c r="V21" s="377">
        <f t="shared" si="1"/>
        <v>5546145</v>
      </c>
      <c r="W21" s="378">
        <f t="shared" si="2"/>
        <v>1064791</v>
      </c>
      <c r="X21" s="379">
        <f t="shared" si="3"/>
        <v>57889496</v>
      </c>
      <c r="Y21" s="339">
        <v>3</v>
      </c>
      <c r="AC21" s="363"/>
    </row>
    <row r="22" spans="1:30" x14ac:dyDescent="0.2">
      <c r="A22" s="427">
        <v>830</v>
      </c>
      <c r="B22" s="428">
        <v>202</v>
      </c>
      <c r="C22" s="417">
        <v>2759996</v>
      </c>
      <c r="D22" s="418">
        <v>2.46518E-3</v>
      </c>
      <c r="E22" s="419">
        <v>571419</v>
      </c>
      <c r="F22" s="422">
        <v>424304</v>
      </c>
      <c r="G22" s="419">
        <v>15057</v>
      </c>
      <c r="H22" s="422">
        <v>2443</v>
      </c>
      <c r="I22" s="417">
        <v>103670</v>
      </c>
      <c r="J22" s="417">
        <v>13945</v>
      </c>
      <c r="K22" s="417">
        <v>5244</v>
      </c>
      <c r="L22" s="417">
        <v>29</v>
      </c>
      <c r="M22" s="417">
        <v>9126</v>
      </c>
      <c r="N22" s="417">
        <v>24234</v>
      </c>
      <c r="O22" s="404">
        <f t="shared" si="6"/>
        <v>439361</v>
      </c>
      <c r="P22" s="401">
        <f t="shared" si="7"/>
        <v>158691</v>
      </c>
      <c r="Q22" s="873">
        <v>3358048</v>
      </c>
      <c r="R22" s="431">
        <v>2.99935E-3</v>
      </c>
      <c r="S22" s="391" t="s">
        <v>884</v>
      </c>
      <c r="T22" s="384" t="s">
        <v>898</v>
      </c>
      <c r="U22" s="385" t="s">
        <v>401</v>
      </c>
      <c r="V22" s="377">
        <f t="shared" si="1"/>
        <v>5515733</v>
      </c>
      <c r="W22" s="378">
        <f t="shared" si="2"/>
        <v>865298</v>
      </c>
      <c r="X22" s="379">
        <f t="shared" si="3"/>
        <v>17779622</v>
      </c>
      <c r="Y22" s="339">
        <v>3</v>
      </c>
      <c r="AC22" s="363"/>
    </row>
    <row r="23" spans="1:30" x14ac:dyDescent="0.2">
      <c r="A23" s="427">
        <v>830</v>
      </c>
      <c r="B23" s="428">
        <v>203</v>
      </c>
      <c r="C23" s="417">
        <v>2087546</v>
      </c>
      <c r="D23" s="418">
        <v>1.8645599999999999E-3</v>
      </c>
      <c r="E23" s="419">
        <v>24255</v>
      </c>
      <c r="F23" s="422">
        <v>53069</v>
      </c>
      <c r="G23" s="419">
        <v>0</v>
      </c>
      <c r="H23" s="422">
        <v>790</v>
      </c>
      <c r="I23" s="417">
        <v>81204</v>
      </c>
      <c r="J23" s="417">
        <v>12071</v>
      </c>
      <c r="K23" s="417">
        <v>1057</v>
      </c>
      <c r="L23" s="417">
        <v>0</v>
      </c>
      <c r="M23" s="417">
        <v>6296</v>
      </c>
      <c r="N23" s="417">
        <v>13700</v>
      </c>
      <c r="O23" s="404">
        <f t="shared" si="6"/>
        <v>53069</v>
      </c>
      <c r="P23" s="401">
        <f t="shared" si="7"/>
        <v>115118</v>
      </c>
      <c r="Q23" s="873">
        <v>2255733</v>
      </c>
      <c r="R23" s="431">
        <v>2.0147799999999999E-3</v>
      </c>
      <c r="S23" s="391" t="s">
        <v>884</v>
      </c>
      <c r="T23" s="384" t="s">
        <v>899</v>
      </c>
      <c r="U23" s="385" t="s">
        <v>97</v>
      </c>
      <c r="V23" s="377">
        <f t="shared" si="1"/>
        <v>0</v>
      </c>
      <c r="W23" s="378">
        <f t="shared" si="2"/>
        <v>0</v>
      </c>
      <c r="X23" s="379">
        <f t="shared" si="3"/>
        <v>68886480</v>
      </c>
      <c r="Y23" s="339">
        <v>3</v>
      </c>
      <c r="AC23" s="363"/>
    </row>
    <row r="24" spans="1:30" x14ac:dyDescent="0.2">
      <c r="A24" s="427">
        <v>830</v>
      </c>
      <c r="B24" s="428">
        <v>204</v>
      </c>
      <c r="C24" s="417">
        <v>6428924</v>
      </c>
      <c r="D24" s="418">
        <v>5.7422100000000002E-3</v>
      </c>
      <c r="E24" s="419">
        <v>1865623</v>
      </c>
      <c r="F24" s="422">
        <v>652020</v>
      </c>
      <c r="G24" s="419">
        <v>217</v>
      </c>
      <c r="H24" s="422">
        <v>2808</v>
      </c>
      <c r="I24" s="417">
        <v>176360</v>
      </c>
      <c r="J24" s="417">
        <v>26011</v>
      </c>
      <c r="K24" s="417">
        <v>2968</v>
      </c>
      <c r="L24" s="417">
        <v>94</v>
      </c>
      <c r="M24" s="417">
        <v>14912</v>
      </c>
      <c r="N24" s="417">
        <v>34364</v>
      </c>
      <c r="O24" s="404">
        <f t="shared" si="6"/>
        <v>652237</v>
      </c>
      <c r="P24" s="401">
        <f t="shared" si="7"/>
        <v>257517</v>
      </c>
      <c r="Q24" s="873">
        <v>7338678</v>
      </c>
      <c r="R24" s="431">
        <v>6.5547899999999996E-3</v>
      </c>
      <c r="S24" s="391" t="s">
        <v>884</v>
      </c>
      <c r="T24" s="384" t="s">
        <v>900</v>
      </c>
      <c r="U24" s="385" t="s">
        <v>515</v>
      </c>
      <c r="V24" s="377">
        <f t="shared" si="1"/>
        <v>0</v>
      </c>
      <c r="W24" s="378">
        <f t="shared" si="2"/>
        <v>0</v>
      </c>
      <c r="X24" s="379">
        <f t="shared" si="3"/>
        <v>23256171</v>
      </c>
      <c r="Y24" s="339">
        <v>4</v>
      </c>
      <c r="AC24" s="363"/>
    </row>
    <row r="25" spans="1:30" x14ac:dyDescent="0.2">
      <c r="A25" s="427">
        <v>830</v>
      </c>
      <c r="B25" s="428">
        <v>205</v>
      </c>
      <c r="C25" s="417">
        <v>2670280</v>
      </c>
      <c r="D25" s="418">
        <v>2.3850500000000001E-3</v>
      </c>
      <c r="E25" s="419">
        <v>604956</v>
      </c>
      <c r="F25" s="422">
        <v>513431</v>
      </c>
      <c r="G25" s="419">
        <v>0</v>
      </c>
      <c r="H25" s="422">
        <v>553</v>
      </c>
      <c r="I25" s="417">
        <v>83710</v>
      </c>
      <c r="J25" s="417">
        <v>563</v>
      </c>
      <c r="K25" s="417">
        <v>1688</v>
      </c>
      <c r="L25" s="417">
        <v>11</v>
      </c>
      <c r="M25" s="417">
        <v>4614</v>
      </c>
      <c r="N25" s="417">
        <v>30168</v>
      </c>
      <c r="O25" s="404">
        <f t="shared" si="6"/>
        <v>513431</v>
      </c>
      <c r="P25" s="401">
        <f t="shared" si="7"/>
        <v>121307</v>
      </c>
      <c r="Q25" s="873">
        <v>3305018</v>
      </c>
      <c r="R25" s="431">
        <v>2.9519899999999998E-3</v>
      </c>
      <c r="S25" s="391" t="s">
        <v>884</v>
      </c>
      <c r="T25" s="384" t="s">
        <v>901</v>
      </c>
      <c r="U25" s="385" t="s">
        <v>417</v>
      </c>
      <c r="V25" s="377">
        <f t="shared" si="1"/>
        <v>0</v>
      </c>
      <c r="W25" s="378">
        <f t="shared" si="2"/>
        <v>0</v>
      </c>
      <c r="X25" s="379">
        <f t="shared" si="3"/>
        <v>4531287</v>
      </c>
      <c r="Y25" s="339">
        <v>5</v>
      </c>
      <c r="AC25" s="363"/>
    </row>
    <row r="26" spans="1:30" x14ac:dyDescent="0.2">
      <c r="A26" s="427">
        <v>830</v>
      </c>
      <c r="B26" s="428">
        <v>206</v>
      </c>
      <c r="C26" s="417">
        <v>446532</v>
      </c>
      <c r="D26" s="418">
        <v>3.9882999999999997E-4</v>
      </c>
      <c r="E26" s="419">
        <v>77108</v>
      </c>
      <c r="F26" s="422">
        <v>105990</v>
      </c>
      <c r="G26" s="419">
        <v>0</v>
      </c>
      <c r="H26" s="422">
        <v>0</v>
      </c>
      <c r="I26" s="417">
        <v>17086</v>
      </c>
      <c r="J26" s="417">
        <v>1</v>
      </c>
      <c r="K26" s="417">
        <v>28</v>
      </c>
      <c r="L26" s="417">
        <v>5</v>
      </c>
      <c r="M26" s="417">
        <v>871</v>
      </c>
      <c r="N26" s="417">
        <v>4896</v>
      </c>
      <c r="O26" s="404">
        <f t="shared" si="6"/>
        <v>105990</v>
      </c>
      <c r="P26" s="401">
        <f t="shared" si="7"/>
        <v>22887</v>
      </c>
      <c r="Q26" s="873">
        <v>575409</v>
      </c>
      <c r="R26" s="431">
        <v>5.1395E-4</v>
      </c>
      <c r="S26" s="391" t="s">
        <v>884</v>
      </c>
      <c r="T26" s="384" t="s">
        <v>902</v>
      </c>
      <c r="U26" s="385" t="s">
        <v>419</v>
      </c>
      <c r="V26" s="377">
        <f t="shared" si="1"/>
        <v>0</v>
      </c>
      <c r="W26" s="378">
        <f t="shared" si="2"/>
        <v>0</v>
      </c>
      <c r="X26" s="379">
        <f t="shared" si="3"/>
        <v>5992640</v>
      </c>
      <c r="Y26" s="339">
        <v>5</v>
      </c>
      <c r="AC26" s="363"/>
    </row>
    <row r="27" spans="1:30" x14ac:dyDescent="0.2">
      <c r="A27" s="427">
        <v>830</v>
      </c>
      <c r="B27" s="428">
        <v>207</v>
      </c>
      <c r="C27" s="417">
        <v>13455537</v>
      </c>
      <c r="D27" s="418">
        <v>1.2018259999999999E-2</v>
      </c>
      <c r="E27" s="419">
        <v>3593218</v>
      </c>
      <c r="F27" s="422">
        <v>2293745</v>
      </c>
      <c r="G27" s="419">
        <v>1176453</v>
      </c>
      <c r="H27" s="422">
        <v>7116</v>
      </c>
      <c r="I27" s="417">
        <v>395194</v>
      </c>
      <c r="J27" s="417">
        <v>1874</v>
      </c>
      <c r="K27" s="417">
        <v>4876</v>
      </c>
      <c r="L27" s="417">
        <v>455</v>
      </c>
      <c r="M27" s="417">
        <v>27966</v>
      </c>
      <c r="N27" s="417">
        <v>41494</v>
      </c>
      <c r="O27" s="404">
        <f t="shared" si="6"/>
        <v>3470198</v>
      </c>
      <c r="P27" s="401">
        <f t="shared" si="7"/>
        <v>478975</v>
      </c>
      <c r="Q27" s="873">
        <v>17404710</v>
      </c>
      <c r="R27" s="431">
        <v>1.55456E-2</v>
      </c>
      <c r="S27" s="391" t="s">
        <v>884</v>
      </c>
      <c r="T27" s="389" t="s">
        <v>903</v>
      </c>
      <c r="U27" s="390" t="s">
        <v>99</v>
      </c>
      <c r="V27" s="388">
        <f t="shared" si="1"/>
        <v>-90162428</v>
      </c>
      <c r="W27" s="378">
        <f t="shared" si="2"/>
        <v>0</v>
      </c>
      <c r="X27" s="379">
        <f t="shared" si="3"/>
        <v>2672500</v>
      </c>
      <c r="Y27" s="339">
        <v>6</v>
      </c>
      <c r="AC27" s="363"/>
    </row>
    <row r="28" spans="1:30" x14ac:dyDescent="0.2">
      <c r="A28" s="427">
        <v>830</v>
      </c>
      <c r="B28" s="428">
        <v>208</v>
      </c>
      <c r="C28" s="417">
        <v>8396695</v>
      </c>
      <c r="D28" s="418">
        <v>7.4997900000000001E-3</v>
      </c>
      <c r="E28" s="419">
        <v>1262326</v>
      </c>
      <c r="F28" s="422">
        <v>2687094</v>
      </c>
      <c r="G28" s="419">
        <v>2033110</v>
      </c>
      <c r="H28" s="422">
        <v>3265</v>
      </c>
      <c r="I28" s="417">
        <v>197223</v>
      </c>
      <c r="J28" s="417">
        <v>1184</v>
      </c>
      <c r="K28" s="417">
        <v>4020</v>
      </c>
      <c r="L28" s="417">
        <v>128</v>
      </c>
      <c r="M28" s="417">
        <v>13151</v>
      </c>
      <c r="N28" s="417">
        <v>31594</v>
      </c>
      <c r="O28" s="404">
        <f t="shared" si="6"/>
        <v>4720204</v>
      </c>
      <c r="P28" s="401">
        <f t="shared" si="7"/>
        <v>250565</v>
      </c>
      <c r="Q28" s="873">
        <v>13367464</v>
      </c>
      <c r="R28" s="431">
        <v>1.19396E-2</v>
      </c>
      <c r="S28" s="391" t="s">
        <v>884</v>
      </c>
      <c r="T28" s="384" t="s">
        <v>904</v>
      </c>
      <c r="U28" s="385" t="s">
        <v>100</v>
      </c>
      <c r="V28" s="377">
        <f t="shared" si="1"/>
        <v>0</v>
      </c>
      <c r="W28" s="378">
        <f t="shared" si="2"/>
        <v>0</v>
      </c>
      <c r="X28" s="379">
        <f t="shared" si="3"/>
        <v>38759414</v>
      </c>
      <c r="Y28" s="339">
        <v>7</v>
      </c>
      <c r="AC28" s="363"/>
    </row>
    <row r="29" spans="1:30" x14ac:dyDescent="0.2">
      <c r="A29" s="427">
        <v>830</v>
      </c>
      <c r="B29" s="428">
        <v>211</v>
      </c>
      <c r="C29" s="417">
        <v>14015229</v>
      </c>
      <c r="D29" s="418">
        <v>1.251817E-2</v>
      </c>
      <c r="E29" s="419">
        <v>2305344</v>
      </c>
      <c r="F29" s="422">
        <v>881077</v>
      </c>
      <c r="G29" s="419">
        <v>2660262</v>
      </c>
      <c r="H29" s="422">
        <v>10995</v>
      </c>
      <c r="I29" s="417">
        <v>175944</v>
      </c>
      <c r="J29" s="417">
        <v>103245</v>
      </c>
      <c r="K29" s="417">
        <v>4686</v>
      </c>
      <c r="L29" s="417">
        <v>6</v>
      </c>
      <c r="M29" s="417">
        <v>30151</v>
      </c>
      <c r="N29" s="417">
        <v>48806</v>
      </c>
      <c r="O29" s="404">
        <f t="shared" si="6"/>
        <v>3541339</v>
      </c>
      <c r="P29" s="401">
        <f t="shared" si="7"/>
        <v>373833</v>
      </c>
      <c r="Q29" s="873">
        <v>17930401</v>
      </c>
      <c r="R29" s="431">
        <v>1.6015140000000001E-2</v>
      </c>
      <c r="S29" s="391" t="s">
        <v>885</v>
      </c>
      <c r="T29" s="384" t="s">
        <v>905</v>
      </c>
      <c r="U29" s="385" t="s">
        <v>101</v>
      </c>
      <c r="V29" s="377">
        <f t="shared" si="1"/>
        <v>0</v>
      </c>
      <c r="W29" s="378">
        <f t="shared" si="2"/>
        <v>0</v>
      </c>
      <c r="X29" s="379">
        <f t="shared" si="3"/>
        <v>90550073</v>
      </c>
      <c r="Y29" s="339">
        <v>8</v>
      </c>
      <c r="AC29" s="363"/>
    </row>
    <row r="30" spans="1:30" x14ac:dyDescent="0.2">
      <c r="A30" s="427">
        <v>830</v>
      </c>
      <c r="B30" s="428">
        <v>212</v>
      </c>
      <c r="C30" s="417">
        <v>1564098</v>
      </c>
      <c r="D30" s="418">
        <v>1.3970300000000001E-3</v>
      </c>
      <c r="E30" s="419">
        <v>22149</v>
      </c>
      <c r="F30" s="422">
        <v>37449</v>
      </c>
      <c r="G30" s="419">
        <v>1042</v>
      </c>
      <c r="H30" s="422">
        <v>70</v>
      </c>
      <c r="I30" s="417">
        <v>56756</v>
      </c>
      <c r="J30" s="417">
        <v>7393</v>
      </c>
      <c r="K30" s="417">
        <v>12555</v>
      </c>
      <c r="L30" s="417">
        <v>0</v>
      </c>
      <c r="M30" s="417">
        <v>3631</v>
      </c>
      <c r="N30" s="417">
        <v>1745</v>
      </c>
      <c r="O30" s="404">
        <f t="shared" si="6"/>
        <v>38491</v>
      </c>
      <c r="P30" s="401">
        <f t="shared" si="7"/>
        <v>82150</v>
      </c>
      <c r="Q30" s="873">
        <v>1684739</v>
      </c>
      <c r="R30" s="431">
        <v>1.50478E-3</v>
      </c>
      <c r="S30" s="391" t="s">
        <v>885</v>
      </c>
      <c r="T30" s="389" t="s">
        <v>906</v>
      </c>
      <c r="U30" s="390" t="s">
        <v>102</v>
      </c>
      <c r="V30" s="377">
        <f t="shared" si="1"/>
        <v>0</v>
      </c>
      <c r="W30" s="378">
        <f t="shared" si="2"/>
        <v>-15445930</v>
      </c>
      <c r="X30" s="379">
        <f t="shared" si="3"/>
        <v>36344752</v>
      </c>
      <c r="Y30" s="339">
        <v>9</v>
      </c>
      <c r="AC30" s="363"/>
    </row>
    <row r="31" spans="1:30" x14ac:dyDescent="0.2">
      <c r="A31" s="427">
        <v>830</v>
      </c>
      <c r="B31" s="428">
        <v>221</v>
      </c>
      <c r="C31" s="417">
        <v>12172717</v>
      </c>
      <c r="D31" s="418">
        <v>1.087247E-2</v>
      </c>
      <c r="E31" s="419">
        <v>1165866</v>
      </c>
      <c r="F31" s="422">
        <v>2313308</v>
      </c>
      <c r="G31" s="419">
        <v>478019</v>
      </c>
      <c r="H31" s="422">
        <v>1800</v>
      </c>
      <c r="I31" s="417">
        <v>379240</v>
      </c>
      <c r="J31" s="417">
        <v>1397</v>
      </c>
      <c r="K31" s="417">
        <v>5643</v>
      </c>
      <c r="L31" s="417">
        <v>114</v>
      </c>
      <c r="M31" s="417">
        <v>20993</v>
      </c>
      <c r="N31" s="417">
        <v>108300</v>
      </c>
      <c r="O31" s="404">
        <f t="shared" si="6"/>
        <v>2791327</v>
      </c>
      <c r="P31" s="401">
        <f t="shared" si="7"/>
        <v>517487</v>
      </c>
      <c r="Q31" s="873">
        <v>15481531</v>
      </c>
      <c r="R31" s="431">
        <v>1.3827849999999999E-2</v>
      </c>
      <c r="S31" s="391" t="s">
        <v>886</v>
      </c>
      <c r="T31" s="384" t="s">
        <v>907</v>
      </c>
      <c r="U31" s="385" t="s">
        <v>103</v>
      </c>
      <c r="V31" s="377">
        <f t="shared" si="1"/>
        <v>2493790</v>
      </c>
      <c r="W31" s="378">
        <f t="shared" si="2"/>
        <v>344487</v>
      </c>
      <c r="X31" s="379">
        <f t="shared" si="3"/>
        <v>71536735</v>
      </c>
      <c r="Y31" s="339">
        <v>10</v>
      </c>
      <c r="AC31" s="363"/>
    </row>
    <row r="32" spans="1:30" x14ac:dyDescent="0.2">
      <c r="A32" s="427">
        <v>830</v>
      </c>
      <c r="B32" s="428">
        <v>222</v>
      </c>
      <c r="C32" s="417">
        <v>3433117</v>
      </c>
      <c r="D32" s="418">
        <v>3.0663999999999999E-3</v>
      </c>
      <c r="E32" s="419">
        <v>754058</v>
      </c>
      <c r="F32" s="422">
        <v>483598</v>
      </c>
      <c r="G32" s="419">
        <v>415416</v>
      </c>
      <c r="H32" s="422">
        <v>376</v>
      </c>
      <c r="I32" s="417">
        <v>99633</v>
      </c>
      <c r="J32" s="417">
        <v>6728</v>
      </c>
      <c r="K32" s="417">
        <v>1613</v>
      </c>
      <c r="L32" s="417">
        <v>106</v>
      </c>
      <c r="M32" s="417">
        <v>6714</v>
      </c>
      <c r="N32" s="417">
        <v>10606</v>
      </c>
      <c r="O32" s="404">
        <f t="shared" si="6"/>
        <v>899014</v>
      </c>
      <c r="P32" s="401">
        <f t="shared" si="7"/>
        <v>125776</v>
      </c>
      <c r="Q32" s="873">
        <v>4457907</v>
      </c>
      <c r="R32" s="431">
        <v>3.9817300000000002E-3</v>
      </c>
      <c r="S32" s="391" t="s">
        <v>886</v>
      </c>
      <c r="T32" s="384" t="s">
        <v>908</v>
      </c>
      <c r="U32" s="385" t="s">
        <v>104</v>
      </c>
      <c r="V32" s="377">
        <f t="shared" si="1"/>
        <v>0</v>
      </c>
      <c r="W32" s="378">
        <f t="shared" si="2"/>
        <v>0</v>
      </c>
      <c r="X32" s="379">
        <f t="shared" si="3"/>
        <v>42626802</v>
      </c>
      <c r="Y32" s="339">
        <v>11</v>
      </c>
      <c r="AC32" s="363"/>
    </row>
    <row r="33" spans="1:29" x14ac:dyDescent="0.2">
      <c r="A33" s="427">
        <v>830</v>
      </c>
      <c r="B33" s="428">
        <v>231</v>
      </c>
      <c r="C33" s="417">
        <v>1096603</v>
      </c>
      <c r="D33" s="418">
        <v>9.7947000000000008E-4</v>
      </c>
      <c r="E33" s="419">
        <v>830374</v>
      </c>
      <c r="F33" s="422">
        <v>271114</v>
      </c>
      <c r="G33" s="419">
        <v>508661</v>
      </c>
      <c r="H33" s="422">
        <v>24</v>
      </c>
      <c r="I33" s="417">
        <v>31168</v>
      </c>
      <c r="J33" s="417">
        <v>882</v>
      </c>
      <c r="K33" s="417">
        <v>604</v>
      </c>
      <c r="L33" s="417">
        <v>65</v>
      </c>
      <c r="M33" s="417">
        <v>1952</v>
      </c>
      <c r="N33" s="417">
        <v>6290</v>
      </c>
      <c r="O33" s="404">
        <f t="shared" si="6"/>
        <v>779775</v>
      </c>
      <c r="P33" s="401">
        <f t="shared" si="7"/>
        <v>40985</v>
      </c>
      <c r="Q33" s="873">
        <v>1917363</v>
      </c>
      <c r="R33" s="431">
        <v>1.7125599999999999E-3</v>
      </c>
      <c r="S33" s="391">
        <v>39</v>
      </c>
      <c r="T33" s="384" t="s">
        <v>909</v>
      </c>
      <c r="U33" s="385" t="s">
        <v>516</v>
      </c>
      <c r="V33" s="377">
        <f t="shared" si="1"/>
        <v>0</v>
      </c>
      <c r="W33" s="378">
        <f t="shared" si="2"/>
        <v>690</v>
      </c>
      <c r="X33" s="379">
        <f t="shared" si="3"/>
        <v>47917614</v>
      </c>
      <c r="Y33" s="339">
        <v>12</v>
      </c>
      <c r="AC33" s="363"/>
    </row>
    <row r="34" spans="1:29" x14ac:dyDescent="0.2">
      <c r="A34" s="427">
        <v>830</v>
      </c>
      <c r="B34" s="428">
        <v>251</v>
      </c>
      <c r="C34" s="417">
        <v>1439533</v>
      </c>
      <c r="D34" s="418">
        <v>1.2857700000000001E-3</v>
      </c>
      <c r="E34" s="419">
        <v>229187</v>
      </c>
      <c r="F34" s="422">
        <v>164385</v>
      </c>
      <c r="G34" s="419">
        <v>124743</v>
      </c>
      <c r="H34" s="422">
        <v>453</v>
      </c>
      <c r="I34" s="417">
        <v>77410</v>
      </c>
      <c r="J34" s="417">
        <v>5393</v>
      </c>
      <c r="K34" s="417">
        <v>3559</v>
      </c>
      <c r="L34" s="417">
        <v>22</v>
      </c>
      <c r="M34" s="417">
        <v>4861</v>
      </c>
      <c r="N34" s="417">
        <v>20490</v>
      </c>
      <c r="O34" s="404">
        <f t="shared" si="6"/>
        <v>289128</v>
      </c>
      <c r="P34" s="401">
        <f t="shared" si="7"/>
        <v>112188</v>
      </c>
      <c r="Q34" s="873">
        <v>1840849</v>
      </c>
      <c r="R34" s="431">
        <v>1.6442200000000001E-3</v>
      </c>
      <c r="S34" s="391" t="s">
        <v>887</v>
      </c>
      <c r="T34" s="384" t="s">
        <v>910</v>
      </c>
      <c r="U34" s="385" t="s">
        <v>517</v>
      </c>
      <c r="V34" s="377">
        <f t="shared" si="1"/>
        <v>0</v>
      </c>
      <c r="W34" s="378">
        <f t="shared" si="2"/>
        <v>0</v>
      </c>
      <c r="X34" s="379">
        <f t="shared" si="3"/>
        <v>71961875</v>
      </c>
      <c r="Y34" s="339">
        <v>12</v>
      </c>
    </row>
    <row r="35" spans="1:29" x14ac:dyDescent="0.2">
      <c r="A35" s="427">
        <v>830</v>
      </c>
      <c r="B35" s="428">
        <v>252</v>
      </c>
      <c r="C35" s="417">
        <v>2818680</v>
      </c>
      <c r="D35" s="418">
        <v>2.5176E-3</v>
      </c>
      <c r="E35" s="419">
        <v>13555</v>
      </c>
      <c r="F35" s="422">
        <v>839849</v>
      </c>
      <c r="G35" s="419">
        <v>853</v>
      </c>
      <c r="H35" s="422">
        <v>1148</v>
      </c>
      <c r="I35" s="417">
        <v>184123</v>
      </c>
      <c r="J35" s="417">
        <v>22305</v>
      </c>
      <c r="K35" s="417">
        <v>9494</v>
      </c>
      <c r="L35" s="417">
        <v>0</v>
      </c>
      <c r="M35" s="417">
        <v>9623</v>
      </c>
      <c r="N35" s="417">
        <v>2048</v>
      </c>
      <c r="O35" s="404">
        <f t="shared" si="6"/>
        <v>840702</v>
      </c>
      <c r="P35" s="401">
        <f t="shared" si="7"/>
        <v>228741</v>
      </c>
      <c r="Q35" s="873">
        <v>3888123</v>
      </c>
      <c r="R35" s="431">
        <v>3.4728099999999998E-3</v>
      </c>
      <c r="S35" s="391" t="s">
        <v>887</v>
      </c>
      <c r="T35" s="384" t="s">
        <v>911</v>
      </c>
      <c r="U35" s="385" t="s">
        <v>466</v>
      </c>
      <c r="V35" s="377">
        <f t="shared" si="1"/>
        <v>0</v>
      </c>
      <c r="W35" s="378">
        <f t="shared" si="2"/>
        <v>0</v>
      </c>
      <c r="X35" s="379">
        <f t="shared" si="3"/>
        <v>4876748</v>
      </c>
      <c r="Y35" s="339">
        <v>12</v>
      </c>
    </row>
    <row r="36" spans="1:29" x14ac:dyDescent="0.2">
      <c r="A36" s="427">
        <v>830</v>
      </c>
      <c r="B36" s="428">
        <v>253</v>
      </c>
      <c r="C36" s="417">
        <v>718841</v>
      </c>
      <c r="D36" s="418">
        <v>6.4205999999999996E-4</v>
      </c>
      <c r="E36" s="419">
        <v>120140</v>
      </c>
      <c r="F36" s="422">
        <v>112353</v>
      </c>
      <c r="G36" s="419">
        <v>51938</v>
      </c>
      <c r="H36" s="422">
        <v>26</v>
      </c>
      <c r="I36" s="417">
        <v>21414</v>
      </c>
      <c r="J36" s="417">
        <v>1372</v>
      </c>
      <c r="K36" s="417">
        <v>1271</v>
      </c>
      <c r="L36" s="417">
        <v>2</v>
      </c>
      <c r="M36" s="417">
        <v>1266</v>
      </c>
      <c r="N36" s="417">
        <v>1018</v>
      </c>
      <c r="O36" s="404">
        <f t="shared" si="6"/>
        <v>164291</v>
      </c>
      <c r="P36" s="401">
        <f t="shared" si="7"/>
        <v>26369</v>
      </c>
      <c r="Q36" s="873">
        <v>909501</v>
      </c>
      <c r="R36" s="431">
        <v>8.1234999999999999E-4</v>
      </c>
      <c r="S36" s="391" t="s">
        <v>887</v>
      </c>
      <c r="T36" s="384" t="s">
        <v>912</v>
      </c>
      <c r="U36" s="385" t="s">
        <v>518</v>
      </c>
      <c r="V36" s="377">
        <f t="shared" si="1"/>
        <v>0</v>
      </c>
      <c r="W36" s="378">
        <f t="shared" si="2"/>
        <v>0</v>
      </c>
      <c r="X36" s="379">
        <f t="shared" si="3"/>
        <v>88660074</v>
      </c>
      <c r="Y36" s="339">
        <v>12</v>
      </c>
    </row>
    <row r="37" spans="1:29" x14ac:dyDescent="0.2">
      <c r="A37" s="427">
        <v>830</v>
      </c>
      <c r="B37" s="428">
        <v>259</v>
      </c>
      <c r="C37" s="417">
        <v>2202042</v>
      </c>
      <c r="D37" s="418">
        <v>1.9668300000000001E-3</v>
      </c>
      <c r="E37" s="419">
        <v>239274</v>
      </c>
      <c r="F37" s="422">
        <v>360323</v>
      </c>
      <c r="G37" s="419">
        <v>46303</v>
      </c>
      <c r="H37" s="422">
        <v>352</v>
      </c>
      <c r="I37" s="417">
        <v>193310</v>
      </c>
      <c r="J37" s="417">
        <v>9119</v>
      </c>
      <c r="K37" s="417">
        <v>6242</v>
      </c>
      <c r="L37" s="417">
        <v>8</v>
      </c>
      <c r="M37" s="417">
        <v>11059</v>
      </c>
      <c r="N37" s="417">
        <v>42857</v>
      </c>
      <c r="O37" s="404">
        <f t="shared" si="6"/>
        <v>406626</v>
      </c>
      <c r="P37" s="401">
        <f t="shared" si="7"/>
        <v>262947</v>
      </c>
      <c r="Q37" s="873">
        <v>2871615</v>
      </c>
      <c r="R37" s="431">
        <v>2.5648799999999999E-3</v>
      </c>
      <c r="S37" s="391" t="s">
        <v>887</v>
      </c>
      <c r="T37" s="384" t="s">
        <v>913</v>
      </c>
      <c r="U37" s="385" t="s">
        <v>519</v>
      </c>
      <c r="V37" s="377">
        <f t="shared" si="1"/>
        <v>963</v>
      </c>
      <c r="W37" s="378">
        <f t="shared" si="2"/>
        <v>397</v>
      </c>
      <c r="X37" s="379">
        <f t="shared" si="3"/>
        <v>40015440</v>
      </c>
      <c r="Y37" s="339">
        <v>12</v>
      </c>
    </row>
    <row r="38" spans="1:29" x14ac:dyDescent="0.2">
      <c r="A38" s="427">
        <v>830</v>
      </c>
      <c r="B38" s="428">
        <v>261</v>
      </c>
      <c r="C38" s="417">
        <v>7001162</v>
      </c>
      <c r="D38" s="418">
        <v>6.2533199999999997E-3</v>
      </c>
      <c r="E38" s="419">
        <v>218750</v>
      </c>
      <c r="F38" s="422">
        <v>58098</v>
      </c>
      <c r="G38" s="419">
        <v>0</v>
      </c>
      <c r="H38" s="422">
        <v>209</v>
      </c>
      <c r="I38" s="417">
        <v>62462</v>
      </c>
      <c r="J38" s="417">
        <v>3815</v>
      </c>
      <c r="K38" s="417">
        <v>10223</v>
      </c>
      <c r="L38" s="417">
        <v>0</v>
      </c>
      <c r="M38" s="417">
        <v>3836</v>
      </c>
      <c r="N38" s="417">
        <v>12908</v>
      </c>
      <c r="O38" s="404">
        <f t="shared" si="6"/>
        <v>58098</v>
      </c>
      <c r="P38" s="401">
        <f t="shared" si="7"/>
        <v>93453</v>
      </c>
      <c r="Q38" s="873">
        <v>7152713</v>
      </c>
      <c r="R38" s="431">
        <v>6.3886799999999999E-3</v>
      </c>
      <c r="S38" s="391" t="s">
        <v>888</v>
      </c>
      <c r="T38" s="384" t="s">
        <v>914</v>
      </c>
      <c r="U38" s="385" t="s">
        <v>520</v>
      </c>
      <c r="V38" s="377">
        <f t="shared" si="1"/>
        <v>0</v>
      </c>
      <c r="W38" s="378">
        <f t="shared" si="2"/>
        <v>0</v>
      </c>
      <c r="X38" s="379">
        <f t="shared" si="3"/>
        <v>1482084</v>
      </c>
      <c r="Y38" s="339">
        <v>12</v>
      </c>
    </row>
    <row r="39" spans="1:29" ht="12.5" thickBot="1" x14ac:dyDescent="0.25">
      <c r="A39" s="427">
        <v>830</v>
      </c>
      <c r="B39" s="428">
        <v>262</v>
      </c>
      <c r="C39" s="417">
        <v>11135048</v>
      </c>
      <c r="D39" s="418">
        <v>9.9456400000000004E-3</v>
      </c>
      <c r="E39" s="419">
        <v>476688</v>
      </c>
      <c r="F39" s="422">
        <v>862471</v>
      </c>
      <c r="G39" s="419">
        <v>0</v>
      </c>
      <c r="H39" s="422">
        <v>158</v>
      </c>
      <c r="I39" s="417">
        <v>332187</v>
      </c>
      <c r="J39" s="417">
        <v>20956</v>
      </c>
      <c r="K39" s="417">
        <v>64008</v>
      </c>
      <c r="L39" s="417">
        <v>0</v>
      </c>
      <c r="M39" s="417">
        <v>19347</v>
      </c>
      <c r="N39" s="417">
        <v>69142</v>
      </c>
      <c r="O39" s="404">
        <f t="shared" si="6"/>
        <v>862471</v>
      </c>
      <c r="P39" s="401">
        <f t="shared" si="7"/>
        <v>505798</v>
      </c>
      <c r="Q39" s="873">
        <v>12503317</v>
      </c>
      <c r="R39" s="431">
        <v>1.1167750000000001E-2</v>
      </c>
      <c r="S39" s="391" t="s">
        <v>888</v>
      </c>
      <c r="T39" s="386" t="s">
        <v>915</v>
      </c>
      <c r="U39" s="387" t="s">
        <v>106</v>
      </c>
      <c r="V39" s="380">
        <f t="shared" si="1"/>
        <v>149652</v>
      </c>
      <c r="W39" s="381">
        <f t="shared" si="2"/>
        <v>342400</v>
      </c>
      <c r="X39" s="382">
        <f t="shared" si="3"/>
        <v>9499764</v>
      </c>
      <c r="Y39" s="339">
        <v>13</v>
      </c>
    </row>
    <row r="40" spans="1:29" x14ac:dyDescent="0.2">
      <c r="A40" s="427">
        <v>830</v>
      </c>
      <c r="B40" s="428">
        <v>263</v>
      </c>
      <c r="C40" s="417">
        <v>1600431</v>
      </c>
      <c r="D40" s="418">
        <v>1.4294799999999999E-3</v>
      </c>
      <c r="E40" s="419">
        <v>24444</v>
      </c>
      <c r="F40" s="422">
        <v>44161</v>
      </c>
      <c r="G40" s="419">
        <v>20</v>
      </c>
      <c r="H40" s="422">
        <v>96</v>
      </c>
      <c r="I40" s="417">
        <v>53797</v>
      </c>
      <c r="J40" s="417">
        <v>3223</v>
      </c>
      <c r="K40" s="417">
        <v>12811</v>
      </c>
      <c r="L40" s="417">
        <v>0</v>
      </c>
      <c r="M40" s="417">
        <v>3233</v>
      </c>
      <c r="N40" s="417">
        <v>11246</v>
      </c>
      <c r="O40" s="404">
        <f t="shared" si="6"/>
        <v>44181</v>
      </c>
      <c r="P40" s="401">
        <f t="shared" si="7"/>
        <v>84406</v>
      </c>
      <c r="Q40" s="873">
        <v>1729018</v>
      </c>
      <c r="R40" s="431">
        <v>1.54433E-3</v>
      </c>
      <c r="S40" s="391" t="s">
        <v>888</v>
      </c>
      <c r="T40" s="373"/>
      <c r="U40" s="383"/>
      <c r="W40" s="383"/>
      <c r="X40" s="383"/>
    </row>
    <row r="41" spans="1:29" x14ac:dyDescent="0.2">
      <c r="A41" s="427">
        <v>830</v>
      </c>
      <c r="B41" s="428">
        <v>269</v>
      </c>
      <c r="C41" s="417">
        <v>2189878</v>
      </c>
      <c r="D41" s="418">
        <v>1.9559600000000001E-3</v>
      </c>
      <c r="E41" s="419">
        <v>162819</v>
      </c>
      <c r="F41" s="422">
        <v>83063</v>
      </c>
      <c r="G41" s="419">
        <v>0</v>
      </c>
      <c r="H41" s="422">
        <v>105</v>
      </c>
      <c r="I41" s="417">
        <v>53529</v>
      </c>
      <c r="J41" s="417">
        <v>3138</v>
      </c>
      <c r="K41" s="417">
        <v>11218</v>
      </c>
      <c r="L41" s="417">
        <v>0</v>
      </c>
      <c r="M41" s="417">
        <v>3127</v>
      </c>
      <c r="N41" s="417">
        <v>11078</v>
      </c>
      <c r="O41" s="404">
        <f t="shared" si="6"/>
        <v>83063</v>
      </c>
      <c r="P41" s="401">
        <f t="shared" si="7"/>
        <v>82195</v>
      </c>
      <c r="Q41" s="873">
        <v>2355136</v>
      </c>
      <c r="R41" s="431">
        <v>2.1035699999999999E-3</v>
      </c>
      <c r="S41" s="391" t="s">
        <v>888</v>
      </c>
      <c r="T41" s="373"/>
      <c r="U41" s="383"/>
      <c r="W41" s="383"/>
      <c r="X41" s="383"/>
    </row>
    <row r="42" spans="1:29" x14ac:dyDescent="0.2">
      <c r="A42" s="427">
        <v>830</v>
      </c>
      <c r="B42" s="428">
        <v>271</v>
      </c>
      <c r="C42" s="417">
        <v>6091155</v>
      </c>
      <c r="D42" s="418">
        <v>5.4405199999999999E-3</v>
      </c>
      <c r="E42" s="419">
        <v>2491336</v>
      </c>
      <c r="F42" s="422">
        <v>390198</v>
      </c>
      <c r="G42" s="419">
        <v>240911</v>
      </c>
      <c r="H42" s="422">
        <v>591</v>
      </c>
      <c r="I42" s="417">
        <v>123999</v>
      </c>
      <c r="J42" s="417">
        <v>893</v>
      </c>
      <c r="K42" s="417">
        <v>5945</v>
      </c>
      <c r="L42" s="417">
        <v>22</v>
      </c>
      <c r="M42" s="417">
        <v>7004</v>
      </c>
      <c r="N42" s="417">
        <v>80010</v>
      </c>
      <c r="O42" s="404">
        <f t="shared" si="6"/>
        <v>631109</v>
      </c>
      <c r="P42" s="401">
        <f t="shared" si="7"/>
        <v>218464</v>
      </c>
      <c r="Q42" s="873">
        <v>6940728</v>
      </c>
      <c r="R42" s="431">
        <v>6.1993400000000002E-3</v>
      </c>
      <c r="S42" s="391" t="s">
        <v>889</v>
      </c>
      <c r="W42" s="383"/>
      <c r="X42" s="383"/>
    </row>
    <row r="43" spans="1:29" x14ac:dyDescent="0.2">
      <c r="A43" s="427">
        <v>830</v>
      </c>
      <c r="B43" s="428">
        <v>272</v>
      </c>
      <c r="C43" s="417">
        <v>6023560</v>
      </c>
      <c r="D43" s="418">
        <v>5.3801400000000003E-3</v>
      </c>
      <c r="E43" s="419">
        <v>1406366</v>
      </c>
      <c r="F43" s="422">
        <v>509260</v>
      </c>
      <c r="G43" s="419">
        <v>7522</v>
      </c>
      <c r="H43" s="422">
        <v>233</v>
      </c>
      <c r="I43" s="417">
        <v>141783</v>
      </c>
      <c r="J43" s="417">
        <v>818</v>
      </c>
      <c r="K43" s="417">
        <v>7724</v>
      </c>
      <c r="L43" s="417">
        <v>37</v>
      </c>
      <c r="M43" s="417">
        <v>7658</v>
      </c>
      <c r="N43" s="417">
        <v>73768</v>
      </c>
      <c r="O43" s="404">
        <f t="shared" si="6"/>
        <v>516782</v>
      </c>
      <c r="P43" s="401">
        <f t="shared" si="7"/>
        <v>232021</v>
      </c>
      <c r="Q43" s="873">
        <v>6772363</v>
      </c>
      <c r="R43" s="431">
        <v>6.0489599999999999E-3</v>
      </c>
      <c r="S43" s="391" t="s">
        <v>889</v>
      </c>
      <c r="W43" s="383"/>
      <c r="X43" s="383"/>
    </row>
    <row r="44" spans="1:29" x14ac:dyDescent="0.2">
      <c r="A44" s="427">
        <v>830</v>
      </c>
      <c r="B44" s="428">
        <v>281</v>
      </c>
      <c r="C44" s="417">
        <v>5025242</v>
      </c>
      <c r="D44" s="418">
        <v>4.4884599999999997E-3</v>
      </c>
      <c r="E44" s="419">
        <v>331919</v>
      </c>
      <c r="F44" s="422">
        <v>402697</v>
      </c>
      <c r="G44" s="419">
        <v>25355</v>
      </c>
      <c r="H44" s="422">
        <v>661</v>
      </c>
      <c r="I44" s="417">
        <v>339150</v>
      </c>
      <c r="J44" s="417">
        <v>854</v>
      </c>
      <c r="K44" s="417">
        <v>1091</v>
      </c>
      <c r="L44" s="417">
        <v>0</v>
      </c>
      <c r="M44" s="417">
        <v>17822</v>
      </c>
      <c r="N44" s="417">
        <v>7978</v>
      </c>
      <c r="O44" s="404">
        <f t="shared" si="6"/>
        <v>428052</v>
      </c>
      <c r="P44" s="401">
        <f t="shared" si="7"/>
        <v>367556</v>
      </c>
      <c r="Q44" s="873">
        <v>5820850</v>
      </c>
      <c r="R44" s="431">
        <v>5.19909E-3</v>
      </c>
      <c r="S44" s="391" t="s">
        <v>890</v>
      </c>
      <c r="W44" s="383"/>
      <c r="X44" s="383"/>
    </row>
    <row r="45" spans="1:29" x14ac:dyDescent="0.2">
      <c r="A45" s="427">
        <v>830</v>
      </c>
      <c r="B45" s="428">
        <v>289</v>
      </c>
      <c r="C45" s="417">
        <v>8152355</v>
      </c>
      <c r="D45" s="418">
        <v>7.2815500000000003E-3</v>
      </c>
      <c r="E45" s="419">
        <v>799241</v>
      </c>
      <c r="F45" s="422">
        <v>799312</v>
      </c>
      <c r="G45" s="419">
        <v>322390</v>
      </c>
      <c r="H45" s="422">
        <v>1230</v>
      </c>
      <c r="I45" s="417">
        <v>262900</v>
      </c>
      <c r="J45" s="417">
        <v>12692</v>
      </c>
      <c r="K45" s="417">
        <v>4421</v>
      </c>
      <c r="L45" s="417">
        <v>32</v>
      </c>
      <c r="M45" s="417">
        <v>15876</v>
      </c>
      <c r="N45" s="417">
        <v>35762</v>
      </c>
      <c r="O45" s="404">
        <f t="shared" si="6"/>
        <v>1121702</v>
      </c>
      <c r="P45" s="401">
        <f t="shared" si="7"/>
        <v>332913</v>
      </c>
      <c r="Q45" s="873">
        <v>9606970</v>
      </c>
      <c r="R45" s="431">
        <v>8.5807899999999996E-3</v>
      </c>
      <c r="S45" s="391" t="s">
        <v>890</v>
      </c>
      <c r="W45" s="383"/>
      <c r="X45" s="383"/>
    </row>
    <row r="46" spans="1:29" x14ac:dyDescent="0.2">
      <c r="A46" s="427">
        <v>830</v>
      </c>
      <c r="B46" s="428">
        <v>291</v>
      </c>
      <c r="C46" s="417">
        <v>11879249</v>
      </c>
      <c r="D46" s="418">
        <v>1.0610349999999999E-2</v>
      </c>
      <c r="E46" s="419">
        <v>1485654</v>
      </c>
      <c r="F46" s="422">
        <v>1694620</v>
      </c>
      <c r="G46" s="419">
        <v>10679</v>
      </c>
      <c r="H46" s="422">
        <v>258</v>
      </c>
      <c r="I46" s="417">
        <v>167179</v>
      </c>
      <c r="J46" s="417">
        <v>622</v>
      </c>
      <c r="K46" s="417">
        <v>4932</v>
      </c>
      <c r="L46" s="417">
        <v>152</v>
      </c>
      <c r="M46" s="417">
        <v>9180</v>
      </c>
      <c r="N46" s="417">
        <v>27918</v>
      </c>
      <c r="O46" s="404">
        <f t="shared" si="6"/>
        <v>1705299</v>
      </c>
      <c r="P46" s="401">
        <f t="shared" si="7"/>
        <v>210241</v>
      </c>
      <c r="Q46" s="873">
        <v>13794789</v>
      </c>
      <c r="R46" s="431">
        <v>1.232128E-2</v>
      </c>
      <c r="S46" s="391" t="s">
        <v>891</v>
      </c>
      <c r="W46" s="383"/>
      <c r="X46" s="383"/>
    </row>
    <row r="47" spans="1:29" x14ac:dyDescent="0.2">
      <c r="A47" s="427">
        <v>830</v>
      </c>
      <c r="B47" s="428">
        <v>301</v>
      </c>
      <c r="C47" s="417">
        <v>18619028</v>
      </c>
      <c r="D47" s="418">
        <v>1.6630209999999999E-2</v>
      </c>
      <c r="E47" s="419">
        <v>2084938</v>
      </c>
      <c r="F47" s="422">
        <v>2601117</v>
      </c>
      <c r="G47" s="419">
        <v>300468</v>
      </c>
      <c r="H47" s="422">
        <v>349</v>
      </c>
      <c r="I47" s="417">
        <v>225662</v>
      </c>
      <c r="J47" s="417">
        <v>1184</v>
      </c>
      <c r="K47" s="417">
        <v>6095</v>
      </c>
      <c r="L47" s="417">
        <v>48</v>
      </c>
      <c r="M47" s="417">
        <v>11881</v>
      </c>
      <c r="N47" s="417">
        <v>38292</v>
      </c>
      <c r="O47" s="404">
        <f t="shared" si="6"/>
        <v>2901585</v>
      </c>
      <c r="P47" s="401">
        <f t="shared" si="7"/>
        <v>283511</v>
      </c>
      <c r="Q47" s="873">
        <v>21804124</v>
      </c>
      <c r="R47" s="431">
        <v>1.9475079999999999E-2</v>
      </c>
      <c r="S47" s="391" t="s">
        <v>892</v>
      </c>
      <c r="W47" s="383"/>
      <c r="X47" s="383"/>
    </row>
    <row r="48" spans="1:29" x14ac:dyDescent="0.2">
      <c r="A48" s="427">
        <v>830</v>
      </c>
      <c r="B48" s="428">
        <v>311</v>
      </c>
      <c r="C48" s="417">
        <v>7864922</v>
      </c>
      <c r="D48" s="418">
        <v>7.0248200000000002E-3</v>
      </c>
      <c r="E48" s="419">
        <v>2157508</v>
      </c>
      <c r="F48" s="422">
        <v>1665030</v>
      </c>
      <c r="G48" s="419">
        <v>428054</v>
      </c>
      <c r="H48" s="422">
        <v>46</v>
      </c>
      <c r="I48" s="417">
        <v>129627</v>
      </c>
      <c r="J48" s="417">
        <v>412</v>
      </c>
      <c r="K48" s="417">
        <v>2896</v>
      </c>
      <c r="L48" s="417">
        <v>204</v>
      </c>
      <c r="M48" s="417">
        <v>7813</v>
      </c>
      <c r="N48" s="417">
        <v>15743</v>
      </c>
      <c r="O48" s="404">
        <f t="shared" si="6"/>
        <v>2093084</v>
      </c>
      <c r="P48" s="401">
        <f t="shared" si="7"/>
        <v>156741</v>
      </c>
      <c r="Q48" s="873">
        <v>10114747</v>
      </c>
      <c r="R48" s="431">
        <v>9.0343200000000002E-3</v>
      </c>
      <c r="S48" s="391" t="s">
        <v>893</v>
      </c>
      <c r="W48" s="383"/>
      <c r="X48" s="383"/>
    </row>
    <row r="49" spans="1:24" x14ac:dyDescent="0.2">
      <c r="A49" s="427">
        <v>830</v>
      </c>
      <c r="B49" s="428">
        <v>321</v>
      </c>
      <c r="C49" s="417">
        <v>8073048</v>
      </c>
      <c r="D49" s="418">
        <v>7.2107100000000004E-3</v>
      </c>
      <c r="E49" s="419">
        <v>2703413</v>
      </c>
      <c r="F49" s="422">
        <v>657736</v>
      </c>
      <c r="G49" s="419">
        <v>338</v>
      </c>
      <c r="H49" s="422">
        <v>40</v>
      </c>
      <c r="I49" s="417">
        <v>56697</v>
      </c>
      <c r="J49" s="417">
        <v>265</v>
      </c>
      <c r="K49" s="417">
        <v>2060</v>
      </c>
      <c r="L49" s="417">
        <v>1294</v>
      </c>
      <c r="M49" s="417">
        <v>5257</v>
      </c>
      <c r="N49" s="417">
        <v>12018</v>
      </c>
      <c r="O49" s="404">
        <f t="shared" si="6"/>
        <v>658074</v>
      </c>
      <c r="P49" s="401">
        <f t="shared" si="7"/>
        <v>77631</v>
      </c>
      <c r="Q49" s="873">
        <v>8808753</v>
      </c>
      <c r="R49" s="431">
        <v>7.8678299999999993E-3</v>
      </c>
      <c r="S49" s="391" t="s">
        <v>894</v>
      </c>
      <c r="W49" s="383"/>
      <c r="X49" s="383"/>
    </row>
    <row r="50" spans="1:24" x14ac:dyDescent="0.2">
      <c r="A50" s="427">
        <v>830</v>
      </c>
      <c r="B50" s="428">
        <v>329</v>
      </c>
      <c r="C50" s="417">
        <v>8608969</v>
      </c>
      <c r="D50" s="418">
        <v>7.6893899999999999E-3</v>
      </c>
      <c r="E50" s="419">
        <v>993219</v>
      </c>
      <c r="F50" s="422">
        <v>534498</v>
      </c>
      <c r="G50" s="419">
        <v>38649</v>
      </c>
      <c r="H50" s="422">
        <v>62</v>
      </c>
      <c r="I50" s="417">
        <v>90704</v>
      </c>
      <c r="J50" s="417">
        <v>461</v>
      </c>
      <c r="K50" s="417">
        <v>3060</v>
      </c>
      <c r="L50" s="417">
        <v>358</v>
      </c>
      <c r="M50" s="417">
        <v>6351</v>
      </c>
      <c r="N50" s="417">
        <v>20498</v>
      </c>
      <c r="O50" s="404">
        <f t="shared" si="6"/>
        <v>573147</v>
      </c>
      <c r="P50" s="401">
        <f t="shared" si="7"/>
        <v>121494</v>
      </c>
      <c r="Q50" s="873">
        <v>9303610</v>
      </c>
      <c r="R50" s="431">
        <v>8.3098300000000007E-3</v>
      </c>
      <c r="S50" s="391" t="s">
        <v>894</v>
      </c>
      <c r="W50" s="383"/>
      <c r="X50" s="383"/>
    </row>
    <row r="51" spans="1:24" x14ac:dyDescent="0.2">
      <c r="A51" s="427">
        <v>830</v>
      </c>
      <c r="B51" s="428">
        <v>331</v>
      </c>
      <c r="C51" s="417">
        <v>9475474</v>
      </c>
      <c r="D51" s="418">
        <v>8.4633399999999998E-3</v>
      </c>
      <c r="E51" s="419">
        <v>1329479</v>
      </c>
      <c r="F51" s="422">
        <v>1020023</v>
      </c>
      <c r="G51" s="419">
        <v>10025</v>
      </c>
      <c r="H51" s="422">
        <v>39</v>
      </c>
      <c r="I51" s="417">
        <v>88827</v>
      </c>
      <c r="J51" s="417">
        <v>345</v>
      </c>
      <c r="K51" s="417">
        <v>2595</v>
      </c>
      <c r="L51" s="417">
        <v>38</v>
      </c>
      <c r="M51" s="417">
        <v>4401</v>
      </c>
      <c r="N51" s="417">
        <v>14965</v>
      </c>
      <c r="O51" s="404">
        <f t="shared" si="6"/>
        <v>1030048</v>
      </c>
      <c r="P51" s="401">
        <f t="shared" si="7"/>
        <v>111210</v>
      </c>
      <c r="Q51" s="873">
        <v>10616732</v>
      </c>
      <c r="R51" s="431">
        <v>9.4826900000000002E-3</v>
      </c>
      <c r="S51" s="391" t="s">
        <v>895</v>
      </c>
      <c r="W51" s="383"/>
      <c r="X51" s="383"/>
    </row>
    <row r="52" spans="1:24" x14ac:dyDescent="0.2">
      <c r="A52" s="427">
        <v>830</v>
      </c>
      <c r="B52" s="428">
        <v>332</v>
      </c>
      <c r="C52" s="417">
        <v>3700646</v>
      </c>
      <c r="D52" s="418">
        <v>3.3053599999999998E-3</v>
      </c>
      <c r="E52" s="419">
        <v>975682</v>
      </c>
      <c r="F52" s="422">
        <v>888466</v>
      </c>
      <c r="G52" s="419">
        <v>1250449</v>
      </c>
      <c r="H52" s="422">
        <v>177</v>
      </c>
      <c r="I52" s="417">
        <v>37215</v>
      </c>
      <c r="J52" s="417">
        <v>185</v>
      </c>
      <c r="K52" s="417">
        <v>1053</v>
      </c>
      <c r="L52" s="417">
        <v>57</v>
      </c>
      <c r="M52" s="417">
        <v>2358</v>
      </c>
      <c r="N52" s="417">
        <v>7218</v>
      </c>
      <c r="O52" s="404">
        <f t="shared" si="6"/>
        <v>2138915</v>
      </c>
      <c r="P52" s="401">
        <f t="shared" si="7"/>
        <v>48263</v>
      </c>
      <c r="Q52" s="873">
        <v>5887824</v>
      </c>
      <c r="R52" s="431">
        <v>5.2589100000000003E-3</v>
      </c>
      <c r="S52" s="391" t="s">
        <v>895</v>
      </c>
      <c r="W52" s="383"/>
      <c r="X52" s="383"/>
    </row>
    <row r="53" spans="1:24" x14ac:dyDescent="0.2">
      <c r="A53" s="427">
        <v>830</v>
      </c>
      <c r="B53" s="428">
        <v>333</v>
      </c>
      <c r="C53" s="417">
        <v>3244020</v>
      </c>
      <c r="D53" s="418">
        <v>2.8974999999999999E-3</v>
      </c>
      <c r="E53" s="419">
        <v>1023608</v>
      </c>
      <c r="F53" s="422">
        <v>474191</v>
      </c>
      <c r="G53" s="419">
        <v>65</v>
      </c>
      <c r="H53" s="422">
        <v>30</v>
      </c>
      <c r="I53" s="417">
        <v>38929</v>
      </c>
      <c r="J53" s="417">
        <v>142</v>
      </c>
      <c r="K53" s="417">
        <v>902</v>
      </c>
      <c r="L53" s="417">
        <v>60</v>
      </c>
      <c r="M53" s="417">
        <v>2130</v>
      </c>
      <c r="N53" s="417">
        <v>6003</v>
      </c>
      <c r="O53" s="404">
        <f t="shared" si="6"/>
        <v>474256</v>
      </c>
      <c r="P53" s="401">
        <f t="shared" si="7"/>
        <v>48196</v>
      </c>
      <c r="Q53" s="873">
        <v>3766472</v>
      </c>
      <c r="R53" s="431">
        <v>3.3641500000000002E-3</v>
      </c>
      <c r="S53" s="391" t="s">
        <v>895</v>
      </c>
      <c r="W53" s="383"/>
      <c r="X53" s="383"/>
    </row>
    <row r="54" spans="1:24" x14ac:dyDescent="0.2">
      <c r="A54" s="427">
        <v>830</v>
      </c>
      <c r="B54" s="428">
        <v>339</v>
      </c>
      <c r="C54" s="417">
        <v>3581159</v>
      </c>
      <c r="D54" s="418">
        <v>3.19863E-3</v>
      </c>
      <c r="E54" s="419">
        <v>1067116</v>
      </c>
      <c r="F54" s="422">
        <v>784366</v>
      </c>
      <c r="G54" s="419">
        <v>269094</v>
      </c>
      <c r="H54" s="422">
        <v>585</v>
      </c>
      <c r="I54" s="417">
        <v>50141</v>
      </c>
      <c r="J54" s="417">
        <v>210</v>
      </c>
      <c r="K54" s="417">
        <v>2235</v>
      </c>
      <c r="L54" s="417">
        <v>612</v>
      </c>
      <c r="M54" s="417">
        <v>4355</v>
      </c>
      <c r="N54" s="417">
        <v>10138</v>
      </c>
      <c r="O54" s="404">
        <f t="shared" si="6"/>
        <v>1053460</v>
      </c>
      <c r="P54" s="401">
        <f t="shared" si="7"/>
        <v>68276</v>
      </c>
      <c r="Q54" s="873">
        <v>4702895</v>
      </c>
      <c r="R54" s="431">
        <v>4.2005499999999999E-3</v>
      </c>
      <c r="S54" s="391" t="s">
        <v>895</v>
      </c>
      <c r="W54" s="383"/>
      <c r="X54" s="383"/>
    </row>
    <row r="55" spans="1:24" x14ac:dyDescent="0.2">
      <c r="A55" s="427">
        <v>830</v>
      </c>
      <c r="B55" s="428">
        <v>341</v>
      </c>
      <c r="C55" s="417">
        <v>7038641</v>
      </c>
      <c r="D55" s="418">
        <v>6.2868000000000004E-3</v>
      </c>
      <c r="E55" s="419">
        <v>3976166</v>
      </c>
      <c r="F55" s="422">
        <v>1164040</v>
      </c>
      <c r="G55" s="419">
        <v>687615</v>
      </c>
      <c r="H55" s="422">
        <v>176</v>
      </c>
      <c r="I55" s="417">
        <v>67940</v>
      </c>
      <c r="J55" s="417">
        <v>325</v>
      </c>
      <c r="K55" s="417">
        <v>2556</v>
      </c>
      <c r="L55" s="417">
        <v>119</v>
      </c>
      <c r="M55" s="417">
        <v>4048</v>
      </c>
      <c r="N55" s="417">
        <v>13051</v>
      </c>
      <c r="O55" s="404">
        <f t="shared" si="6"/>
        <v>1851655</v>
      </c>
      <c r="P55" s="401">
        <f t="shared" si="7"/>
        <v>88215</v>
      </c>
      <c r="Q55" s="873">
        <v>8978511</v>
      </c>
      <c r="R55" s="431">
        <v>8.0194600000000008E-3</v>
      </c>
      <c r="S55" s="391" t="s">
        <v>896</v>
      </c>
      <c r="W55" s="383"/>
      <c r="X55" s="383"/>
    </row>
    <row r="56" spans="1:24" x14ac:dyDescent="0.2">
      <c r="A56" s="427">
        <v>830</v>
      </c>
      <c r="B56" s="428">
        <v>342</v>
      </c>
      <c r="C56" s="417">
        <v>4815736</v>
      </c>
      <c r="D56" s="418">
        <v>4.3013399999999999E-3</v>
      </c>
      <c r="E56" s="419">
        <v>3088752</v>
      </c>
      <c r="F56" s="422">
        <v>673288</v>
      </c>
      <c r="G56" s="419">
        <v>349694</v>
      </c>
      <c r="H56" s="422">
        <v>56</v>
      </c>
      <c r="I56" s="417">
        <v>30888</v>
      </c>
      <c r="J56" s="417">
        <v>179</v>
      </c>
      <c r="K56" s="417">
        <v>1590</v>
      </c>
      <c r="L56" s="417">
        <v>120</v>
      </c>
      <c r="M56" s="417">
        <v>2118</v>
      </c>
      <c r="N56" s="417">
        <v>6686</v>
      </c>
      <c r="O56" s="404">
        <f t="shared" si="6"/>
        <v>1022982</v>
      </c>
      <c r="P56" s="401">
        <f t="shared" si="7"/>
        <v>41637</v>
      </c>
      <c r="Q56" s="873">
        <v>5880355</v>
      </c>
      <c r="R56" s="431">
        <v>5.25224E-3</v>
      </c>
      <c r="S56" s="391" t="s">
        <v>896</v>
      </c>
      <c r="W56" s="383"/>
      <c r="X56" s="383"/>
    </row>
    <row r="57" spans="1:24" x14ac:dyDescent="0.2">
      <c r="A57" s="427">
        <v>830</v>
      </c>
      <c r="B57" s="428">
        <v>351</v>
      </c>
      <c r="C57" s="417">
        <v>15641502</v>
      </c>
      <c r="D57" s="418">
        <v>1.3970730000000001E-2</v>
      </c>
      <c r="E57" s="419">
        <v>1192412</v>
      </c>
      <c r="F57" s="422">
        <v>798533</v>
      </c>
      <c r="G57" s="419">
        <v>2799584</v>
      </c>
      <c r="H57" s="422">
        <v>256</v>
      </c>
      <c r="I57" s="417">
        <v>321795</v>
      </c>
      <c r="J57" s="417">
        <v>12486</v>
      </c>
      <c r="K57" s="417">
        <v>34243</v>
      </c>
      <c r="L57" s="417">
        <v>0</v>
      </c>
      <c r="M57" s="417">
        <v>18388</v>
      </c>
      <c r="N57" s="417">
        <v>31086</v>
      </c>
      <c r="O57" s="404">
        <f t="shared" si="6"/>
        <v>3598117</v>
      </c>
      <c r="P57" s="401">
        <f t="shared" si="7"/>
        <v>418254</v>
      </c>
      <c r="Q57" s="873">
        <v>19657873</v>
      </c>
      <c r="R57" s="431">
        <v>1.7558089999999998E-2</v>
      </c>
      <c r="S57" s="391" t="s">
        <v>897</v>
      </c>
      <c r="W57" s="383"/>
      <c r="X57" s="383"/>
    </row>
    <row r="58" spans="1:24" x14ac:dyDescent="0.2">
      <c r="A58" s="427">
        <v>830</v>
      </c>
      <c r="B58" s="428">
        <v>352</v>
      </c>
      <c r="C58" s="417">
        <v>3841401</v>
      </c>
      <c r="D58" s="418">
        <v>3.43108E-3</v>
      </c>
      <c r="E58" s="419">
        <v>204635</v>
      </c>
      <c r="F58" s="422">
        <v>349855</v>
      </c>
      <c r="G58" s="419">
        <v>173031</v>
      </c>
      <c r="H58" s="422">
        <v>19</v>
      </c>
      <c r="I58" s="417">
        <v>58496</v>
      </c>
      <c r="J58" s="417">
        <v>2211</v>
      </c>
      <c r="K58" s="417">
        <v>6175</v>
      </c>
      <c r="L58" s="417">
        <v>0</v>
      </c>
      <c r="M58" s="417">
        <v>3330</v>
      </c>
      <c r="N58" s="417">
        <v>7228</v>
      </c>
      <c r="O58" s="404">
        <f t="shared" si="6"/>
        <v>522886</v>
      </c>
      <c r="P58" s="401">
        <f t="shared" si="7"/>
        <v>77459</v>
      </c>
      <c r="Q58" s="873">
        <v>4441746</v>
      </c>
      <c r="R58" s="431">
        <v>3.9672900000000001E-3</v>
      </c>
      <c r="S58" s="391" t="s">
        <v>897</v>
      </c>
      <c r="W58" s="383"/>
      <c r="X58" s="383"/>
    </row>
    <row r="59" spans="1:24" x14ac:dyDescent="0.2">
      <c r="A59" s="427">
        <v>830</v>
      </c>
      <c r="B59" s="428">
        <v>353</v>
      </c>
      <c r="C59" s="417">
        <v>23822809</v>
      </c>
      <c r="D59" s="418">
        <v>2.1278140000000001E-2</v>
      </c>
      <c r="E59" s="419">
        <v>1092832</v>
      </c>
      <c r="F59" s="422">
        <v>607974</v>
      </c>
      <c r="G59" s="419">
        <v>4937</v>
      </c>
      <c r="H59" s="422">
        <v>2699</v>
      </c>
      <c r="I59" s="417">
        <v>314494</v>
      </c>
      <c r="J59" s="417">
        <v>15624</v>
      </c>
      <c r="K59" s="417">
        <v>64709</v>
      </c>
      <c r="L59" s="417">
        <v>708</v>
      </c>
      <c r="M59" s="417">
        <v>25331</v>
      </c>
      <c r="N59" s="417">
        <v>56847</v>
      </c>
      <c r="O59" s="404">
        <f t="shared" si="6"/>
        <v>612911</v>
      </c>
      <c r="P59" s="401">
        <f t="shared" si="7"/>
        <v>480412</v>
      </c>
      <c r="Q59" s="873">
        <v>24916132</v>
      </c>
      <c r="R59" s="431">
        <v>2.2254670000000001E-2</v>
      </c>
      <c r="S59" s="391" t="s">
        <v>897</v>
      </c>
      <c r="W59" s="383"/>
      <c r="X59" s="383"/>
    </row>
    <row r="60" spans="1:24" x14ac:dyDescent="0.2">
      <c r="A60" s="427">
        <v>830</v>
      </c>
      <c r="B60" s="428">
        <v>354</v>
      </c>
      <c r="C60" s="417">
        <v>2409051</v>
      </c>
      <c r="D60" s="418">
        <v>2.1517200000000002E-3</v>
      </c>
      <c r="E60" s="419">
        <v>89873</v>
      </c>
      <c r="F60" s="422">
        <v>153616</v>
      </c>
      <c r="G60" s="419">
        <v>3637</v>
      </c>
      <c r="H60" s="422">
        <v>24</v>
      </c>
      <c r="I60" s="417">
        <v>9003</v>
      </c>
      <c r="J60" s="417">
        <v>64</v>
      </c>
      <c r="K60" s="417">
        <v>207</v>
      </c>
      <c r="L60" s="417">
        <v>0</v>
      </c>
      <c r="M60" s="417">
        <v>473</v>
      </c>
      <c r="N60" s="417">
        <v>1416</v>
      </c>
      <c r="O60" s="404">
        <f t="shared" si="6"/>
        <v>157253</v>
      </c>
      <c r="P60" s="401">
        <f t="shared" si="7"/>
        <v>11187</v>
      </c>
      <c r="Q60" s="873">
        <v>2577491</v>
      </c>
      <c r="R60" s="431">
        <v>2.3021700000000001E-3</v>
      </c>
      <c r="S60" s="391" t="s">
        <v>897</v>
      </c>
      <c r="W60" s="383"/>
      <c r="X60" s="383"/>
    </row>
    <row r="61" spans="1:24" x14ac:dyDescent="0.2">
      <c r="A61" s="427">
        <v>830</v>
      </c>
      <c r="B61" s="428">
        <v>359</v>
      </c>
      <c r="C61" s="417">
        <v>5563797</v>
      </c>
      <c r="D61" s="418">
        <v>4.96949E-3</v>
      </c>
      <c r="E61" s="419">
        <v>1413459</v>
      </c>
      <c r="F61" s="422">
        <v>512069</v>
      </c>
      <c r="G61" s="419">
        <v>142909</v>
      </c>
      <c r="H61" s="422">
        <v>218</v>
      </c>
      <c r="I61" s="417">
        <v>60234</v>
      </c>
      <c r="J61" s="417">
        <v>2240</v>
      </c>
      <c r="K61" s="417">
        <v>1416</v>
      </c>
      <c r="L61" s="417">
        <v>141</v>
      </c>
      <c r="M61" s="417">
        <v>4142</v>
      </c>
      <c r="N61" s="417">
        <v>9088</v>
      </c>
      <c r="O61" s="404">
        <f t="shared" si="6"/>
        <v>654978</v>
      </c>
      <c r="P61" s="401">
        <f t="shared" si="7"/>
        <v>77479</v>
      </c>
      <c r="Q61" s="873">
        <v>6296254</v>
      </c>
      <c r="R61" s="431">
        <v>5.6237099999999996E-3</v>
      </c>
      <c r="S61" s="391" t="s">
        <v>897</v>
      </c>
      <c r="W61" s="383"/>
      <c r="X61" s="383"/>
    </row>
    <row r="62" spans="1:24" x14ac:dyDescent="0.2">
      <c r="A62" s="427">
        <v>830</v>
      </c>
      <c r="B62" s="428">
        <v>391</v>
      </c>
      <c r="C62" s="417">
        <v>5214918</v>
      </c>
      <c r="D62" s="418">
        <v>4.6578799999999997E-3</v>
      </c>
      <c r="E62" s="419">
        <v>1715592</v>
      </c>
      <c r="F62" s="422">
        <v>1258261</v>
      </c>
      <c r="G62" s="419">
        <v>3210461</v>
      </c>
      <c r="H62" s="422">
        <v>799</v>
      </c>
      <c r="I62" s="417">
        <v>526596</v>
      </c>
      <c r="J62" s="417">
        <v>3290</v>
      </c>
      <c r="K62" s="417">
        <v>6217</v>
      </c>
      <c r="L62" s="417">
        <v>769</v>
      </c>
      <c r="M62" s="417">
        <v>29319</v>
      </c>
      <c r="N62" s="417">
        <v>32682</v>
      </c>
      <c r="O62" s="404">
        <f t="shared" si="6"/>
        <v>4468722</v>
      </c>
      <c r="P62" s="401">
        <f t="shared" si="7"/>
        <v>599672</v>
      </c>
      <c r="Q62" s="873">
        <v>10283312</v>
      </c>
      <c r="R62" s="431">
        <v>9.1848799999999994E-3</v>
      </c>
      <c r="S62" s="391" t="s">
        <v>898</v>
      </c>
      <c r="W62" s="383"/>
      <c r="X62" s="383"/>
    </row>
    <row r="63" spans="1:24" x14ac:dyDescent="0.2">
      <c r="A63" s="427">
        <v>830</v>
      </c>
      <c r="B63" s="428">
        <v>392</v>
      </c>
      <c r="C63" s="417">
        <v>914413</v>
      </c>
      <c r="D63" s="418">
        <v>8.1674000000000004E-4</v>
      </c>
      <c r="E63" s="419">
        <v>0</v>
      </c>
      <c r="F63" s="422">
        <v>0</v>
      </c>
      <c r="G63" s="419">
        <v>0</v>
      </c>
      <c r="H63" s="422">
        <v>0</v>
      </c>
      <c r="I63" s="417">
        <v>0</v>
      </c>
      <c r="J63" s="417">
        <v>0</v>
      </c>
      <c r="K63" s="417">
        <v>0</v>
      </c>
      <c r="L63" s="417">
        <v>0</v>
      </c>
      <c r="M63" s="417">
        <v>0</v>
      </c>
      <c r="N63" s="417">
        <v>0</v>
      </c>
      <c r="O63" s="404">
        <f t="shared" si="6"/>
        <v>0</v>
      </c>
      <c r="P63" s="401">
        <f t="shared" si="7"/>
        <v>0</v>
      </c>
      <c r="Q63" s="873">
        <v>914413</v>
      </c>
      <c r="R63" s="431">
        <v>8.1674000000000004E-4</v>
      </c>
      <c r="S63" s="391" t="s">
        <v>898</v>
      </c>
      <c r="W63" s="383"/>
      <c r="X63" s="383"/>
    </row>
    <row r="64" spans="1:24" x14ac:dyDescent="0.2">
      <c r="A64" s="427">
        <v>830</v>
      </c>
      <c r="B64" s="428">
        <v>411</v>
      </c>
      <c r="C64" s="417">
        <v>30782436</v>
      </c>
      <c r="D64" s="418">
        <v>2.7494359999999999E-2</v>
      </c>
      <c r="E64" s="419">
        <v>0</v>
      </c>
      <c r="F64" s="422">
        <v>0</v>
      </c>
      <c r="G64" s="419">
        <v>0</v>
      </c>
      <c r="H64" s="422">
        <v>0</v>
      </c>
      <c r="I64" s="417">
        <v>0</v>
      </c>
      <c r="J64" s="417">
        <v>0</v>
      </c>
      <c r="K64" s="417">
        <v>0</v>
      </c>
      <c r="L64" s="417">
        <v>0</v>
      </c>
      <c r="M64" s="417">
        <v>0</v>
      </c>
      <c r="N64" s="417">
        <v>0</v>
      </c>
      <c r="O64" s="404">
        <f t="shared" si="6"/>
        <v>0</v>
      </c>
      <c r="P64" s="401">
        <f t="shared" si="7"/>
        <v>0</v>
      </c>
      <c r="Q64" s="873">
        <v>30782436</v>
      </c>
      <c r="R64" s="431">
        <v>2.7494359999999999E-2</v>
      </c>
      <c r="S64" s="391" t="s">
        <v>899</v>
      </c>
      <c r="W64" s="383"/>
      <c r="X64" s="383"/>
    </row>
    <row r="65" spans="1:24" x14ac:dyDescent="0.2">
      <c r="A65" s="427">
        <v>830</v>
      </c>
      <c r="B65" s="428">
        <v>412</v>
      </c>
      <c r="C65" s="417">
        <v>15521269</v>
      </c>
      <c r="D65" s="418">
        <v>1.386334E-2</v>
      </c>
      <c r="E65" s="419">
        <v>0</v>
      </c>
      <c r="F65" s="422">
        <v>0</v>
      </c>
      <c r="G65" s="419">
        <v>0</v>
      </c>
      <c r="H65" s="422">
        <v>0</v>
      </c>
      <c r="I65" s="417">
        <v>0</v>
      </c>
      <c r="J65" s="417">
        <v>0</v>
      </c>
      <c r="K65" s="417">
        <v>0</v>
      </c>
      <c r="L65" s="417">
        <v>0</v>
      </c>
      <c r="M65" s="417">
        <v>0</v>
      </c>
      <c r="N65" s="417">
        <v>0</v>
      </c>
      <c r="O65" s="404">
        <f t="shared" si="6"/>
        <v>0</v>
      </c>
      <c r="P65" s="401">
        <f t="shared" si="7"/>
        <v>0</v>
      </c>
      <c r="Q65" s="873">
        <v>15521269</v>
      </c>
      <c r="R65" s="431">
        <v>1.386334E-2</v>
      </c>
      <c r="S65" s="391" t="s">
        <v>899</v>
      </c>
      <c r="W65" s="383"/>
      <c r="X65" s="383"/>
    </row>
    <row r="66" spans="1:24" x14ac:dyDescent="0.2">
      <c r="A66" s="427">
        <v>830</v>
      </c>
      <c r="B66" s="428">
        <v>413</v>
      </c>
      <c r="C66" s="417">
        <v>13215135</v>
      </c>
      <c r="D66" s="418">
        <v>1.180354E-2</v>
      </c>
      <c r="E66" s="419">
        <v>0</v>
      </c>
      <c r="F66" s="422">
        <v>0</v>
      </c>
      <c r="G66" s="419">
        <v>0</v>
      </c>
      <c r="H66" s="422">
        <v>0</v>
      </c>
      <c r="I66" s="417">
        <v>0</v>
      </c>
      <c r="J66" s="417">
        <v>0</v>
      </c>
      <c r="K66" s="417">
        <v>0</v>
      </c>
      <c r="L66" s="417">
        <v>0</v>
      </c>
      <c r="M66" s="417">
        <v>0</v>
      </c>
      <c r="N66" s="417">
        <v>0</v>
      </c>
      <c r="O66" s="404">
        <f t="shared" si="6"/>
        <v>0</v>
      </c>
      <c r="P66" s="401">
        <f t="shared" si="7"/>
        <v>0</v>
      </c>
      <c r="Q66" s="873">
        <v>13215135</v>
      </c>
      <c r="R66" s="431">
        <v>1.180354E-2</v>
      </c>
      <c r="S66" s="391" t="s">
        <v>899</v>
      </c>
      <c r="W66" s="383"/>
      <c r="X66" s="383"/>
    </row>
    <row r="67" spans="1:24" x14ac:dyDescent="0.2">
      <c r="A67" s="427">
        <v>830</v>
      </c>
      <c r="B67" s="428">
        <v>419</v>
      </c>
      <c r="C67" s="417">
        <v>9367640</v>
      </c>
      <c r="D67" s="418">
        <v>8.3670199999999993E-3</v>
      </c>
      <c r="E67" s="419">
        <v>0</v>
      </c>
      <c r="F67" s="422">
        <v>0</v>
      </c>
      <c r="G67" s="419">
        <v>0</v>
      </c>
      <c r="H67" s="422">
        <v>0</v>
      </c>
      <c r="I67" s="417">
        <v>0</v>
      </c>
      <c r="J67" s="417">
        <v>0</v>
      </c>
      <c r="K67" s="417">
        <v>0</v>
      </c>
      <c r="L67" s="417">
        <v>0</v>
      </c>
      <c r="M67" s="417">
        <v>0</v>
      </c>
      <c r="N67" s="417">
        <v>0</v>
      </c>
      <c r="O67" s="404">
        <f t="shared" si="6"/>
        <v>0</v>
      </c>
      <c r="P67" s="401">
        <f t="shared" si="7"/>
        <v>0</v>
      </c>
      <c r="Q67" s="873">
        <v>9367640</v>
      </c>
      <c r="R67" s="431">
        <v>8.3670199999999993E-3</v>
      </c>
      <c r="S67" s="391" t="s">
        <v>899</v>
      </c>
      <c r="W67" s="383"/>
      <c r="X67" s="383"/>
    </row>
    <row r="68" spans="1:24" x14ac:dyDescent="0.2">
      <c r="A68" s="427">
        <v>830</v>
      </c>
      <c r="B68" s="428">
        <v>461</v>
      </c>
      <c r="C68" s="417">
        <v>20013480</v>
      </c>
      <c r="D68" s="418">
        <v>1.787571E-2</v>
      </c>
      <c r="E68" s="419">
        <v>3251</v>
      </c>
      <c r="F68" s="422">
        <v>0</v>
      </c>
      <c r="G68" s="419">
        <v>0</v>
      </c>
      <c r="H68" s="422">
        <v>0</v>
      </c>
      <c r="I68" s="417">
        <v>0</v>
      </c>
      <c r="J68" s="417">
        <v>0</v>
      </c>
      <c r="K68" s="417">
        <v>0</v>
      </c>
      <c r="L68" s="417">
        <v>0</v>
      </c>
      <c r="M68" s="417">
        <v>0</v>
      </c>
      <c r="N68" s="417">
        <v>0</v>
      </c>
      <c r="O68" s="404">
        <f t="shared" ref="O68:O112" si="15">SUM(F68:G68)</f>
        <v>0</v>
      </c>
      <c r="P68" s="401">
        <f t="shared" ref="P68:P112" si="16">SUM(H68:N68)</f>
        <v>0</v>
      </c>
      <c r="Q68" s="873">
        <v>20013480</v>
      </c>
      <c r="R68" s="431">
        <v>1.787571E-2</v>
      </c>
      <c r="S68" s="391" t="s">
        <v>900</v>
      </c>
      <c r="W68" s="383"/>
      <c r="X68" s="383"/>
    </row>
    <row r="69" spans="1:24" x14ac:dyDescent="0.2">
      <c r="A69" s="427">
        <v>830</v>
      </c>
      <c r="B69" s="428">
        <v>462</v>
      </c>
      <c r="C69" s="417">
        <v>3242691</v>
      </c>
      <c r="D69" s="418">
        <v>2.89632E-3</v>
      </c>
      <c r="E69" s="419">
        <v>318</v>
      </c>
      <c r="F69" s="422">
        <v>0</v>
      </c>
      <c r="G69" s="419">
        <v>0</v>
      </c>
      <c r="H69" s="422">
        <v>0</v>
      </c>
      <c r="I69" s="417">
        <v>0</v>
      </c>
      <c r="J69" s="417">
        <v>0</v>
      </c>
      <c r="K69" s="417">
        <v>0</v>
      </c>
      <c r="L69" s="417">
        <v>0</v>
      </c>
      <c r="M69" s="417">
        <v>0</v>
      </c>
      <c r="N69" s="417">
        <v>0</v>
      </c>
      <c r="O69" s="404">
        <f t="shared" si="15"/>
        <v>0</v>
      </c>
      <c r="P69" s="401">
        <f t="shared" si="16"/>
        <v>0</v>
      </c>
      <c r="Q69" s="873">
        <v>3242691</v>
      </c>
      <c r="R69" s="431">
        <v>2.89632E-3</v>
      </c>
      <c r="S69" s="391" t="s">
        <v>900</v>
      </c>
      <c r="W69" s="383"/>
      <c r="X69" s="383"/>
    </row>
    <row r="70" spans="1:24" x14ac:dyDescent="0.2">
      <c r="A70" s="427">
        <v>830</v>
      </c>
      <c r="B70" s="428">
        <v>471</v>
      </c>
      <c r="C70" s="417">
        <v>4531287</v>
      </c>
      <c r="D70" s="418">
        <v>4.0472700000000004E-3</v>
      </c>
      <c r="E70" s="419">
        <v>876</v>
      </c>
      <c r="F70" s="422">
        <v>0</v>
      </c>
      <c r="G70" s="419">
        <v>0</v>
      </c>
      <c r="H70" s="422">
        <v>0</v>
      </c>
      <c r="I70" s="417">
        <v>0</v>
      </c>
      <c r="J70" s="417">
        <v>0</v>
      </c>
      <c r="K70" s="417">
        <v>0</v>
      </c>
      <c r="L70" s="417">
        <v>0</v>
      </c>
      <c r="M70" s="417">
        <v>0</v>
      </c>
      <c r="N70" s="417">
        <v>0</v>
      </c>
      <c r="O70" s="404">
        <f t="shared" si="15"/>
        <v>0</v>
      </c>
      <c r="P70" s="401">
        <f t="shared" si="16"/>
        <v>0</v>
      </c>
      <c r="Q70" s="873">
        <v>4531287</v>
      </c>
      <c r="R70" s="431">
        <v>4.0472700000000004E-3</v>
      </c>
      <c r="S70" s="391" t="s">
        <v>901</v>
      </c>
      <c r="W70" s="383"/>
      <c r="X70" s="383"/>
    </row>
    <row r="71" spans="1:24" x14ac:dyDescent="0.2">
      <c r="A71" s="427">
        <v>830</v>
      </c>
      <c r="B71" s="428">
        <v>481</v>
      </c>
      <c r="C71" s="417">
        <v>5992640</v>
      </c>
      <c r="D71" s="418">
        <v>5.3525300000000003E-3</v>
      </c>
      <c r="E71" s="419">
        <v>323</v>
      </c>
      <c r="F71" s="422">
        <v>0</v>
      </c>
      <c r="G71" s="419">
        <v>0</v>
      </c>
      <c r="H71" s="422">
        <v>0</v>
      </c>
      <c r="I71" s="417">
        <v>0</v>
      </c>
      <c r="J71" s="417">
        <v>0</v>
      </c>
      <c r="K71" s="417">
        <v>0</v>
      </c>
      <c r="L71" s="417">
        <v>0</v>
      </c>
      <c r="M71" s="417">
        <v>0</v>
      </c>
      <c r="N71" s="417">
        <v>0</v>
      </c>
      <c r="O71" s="404">
        <f t="shared" si="15"/>
        <v>0</v>
      </c>
      <c r="P71" s="401">
        <f t="shared" si="16"/>
        <v>0</v>
      </c>
      <c r="Q71" s="873">
        <v>5992640</v>
      </c>
      <c r="R71" s="431">
        <v>5.3525300000000003E-3</v>
      </c>
      <c r="S71" s="391" t="s">
        <v>902</v>
      </c>
      <c r="W71" s="383"/>
      <c r="X71" s="383"/>
    </row>
    <row r="72" spans="1:24" x14ac:dyDescent="0.2">
      <c r="A72" s="427">
        <v>830</v>
      </c>
      <c r="B72" s="428">
        <v>511</v>
      </c>
      <c r="C72" s="417">
        <v>92834928</v>
      </c>
      <c r="D72" s="418">
        <v>8.2918610000000004E-2</v>
      </c>
      <c r="E72" s="419">
        <v>116626</v>
      </c>
      <c r="F72" s="422">
        <v>-47624796</v>
      </c>
      <c r="G72" s="419">
        <v>-42537632</v>
      </c>
      <c r="H72" s="422">
        <v>0</v>
      </c>
      <c r="I72" s="417">
        <v>0</v>
      </c>
      <c r="J72" s="417">
        <v>0</v>
      </c>
      <c r="K72" s="417">
        <v>0</v>
      </c>
      <c r="L72" s="417">
        <v>0</v>
      </c>
      <c r="M72" s="417">
        <v>0</v>
      </c>
      <c r="N72" s="417">
        <v>0</v>
      </c>
      <c r="O72" s="404">
        <f t="shared" si="15"/>
        <v>-90162428</v>
      </c>
      <c r="P72" s="401">
        <f t="shared" si="16"/>
        <v>0</v>
      </c>
      <c r="Q72" s="873">
        <v>2672500</v>
      </c>
      <c r="R72" s="431">
        <v>2.3870300000000001E-3</v>
      </c>
      <c r="S72" s="391" t="s">
        <v>903</v>
      </c>
      <c r="W72" s="383"/>
      <c r="X72" s="383"/>
    </row>
    <row r="73" spans="1:24" x14ac:dyDescent="0.2">
      <c r="A73" s="427">
        <v>830</v>
      </c>
      <c r="B73" s="428">
        <v>531</v>
      </c>
      <c r="C73" s="417">
        <v>38759414</v>
      </c>
      <c r="D73" s="418">
        <v>3.4619259999999999E-2</v>
      </c>
      <c r="E73" s="419">
        <v>2425829</v>
      </c>
      <c r="F73" s="422">
        <v>0</v>
      </c>
      <c r="G73" s="419">
        <v>0</v>
      </c>
      <c r="H73" s="422">
        <v>0</v>
      </c>
      <c r="I73" s="417">
        <v>0</v>
      </c>
      <c r="J73" s="417">
        <v>0</v>
      </c>
      <c r="K73" s="417">
        <v>0</v>
      </c>
      <c r="L73" s="417">
        <v>0</v>
      </c>
      <c r="M73" s="417">
        <v>0</v>
      </c>
      <c r="N73" s="417">
        <v>0</v>
      </c>
      <c r="O73" s="404">
        <f t="shared" si="15"/>
        <v>0</v>
      </c>
      <c r="P73" s="401">
        <f t="shared" si="16"/>
        <v>0</v>
      </c>
      <c r="Q73" s="873">
        <v>38759414</v>
      </c>
      <c r="R73" s="431">
        <v>3.4619259999999999E-2</v>
      </c>
      <c r="S73" s="391" t="s">
        <v>904</v>
      </c>
      <c r="W73" s="383"/>
      <c r="X73" s="383"/>
    </row>
    <row r="74" spans="1:24" x14ac:dyDescent="0.2">
      <c r="A74" s="427">
        <v>830</v>
      </c>
      <c r="B74" s="428">
        <v>551</v>
      </c>
      <c r="C74" s="417">
        <v>23399261</v>
      </c>
      <c r="D74" s="418">
        <v>2.0899830000000001E-2</v>
      </c>
      <c r="E74" s="419">
        <v>0</v>
      </c>
      <c r="F74" s="422">
        <v>0</v>
      </c>
      <c r="G74" s="419">
        <v>0</v>
      </c>
      <c r="H74" s="422">
        <v>0</v>
      </c>
      <c r="I74" s="417">
        <v>0</v>
      </c>
      <c r="J74" s="417">
        <v>0</v>
      </c>
      <c r="K74" s="417">
        <v>0</v>
      </c>
      <c r="L74" s="417">
        <v>0</v>
      </c>
      <c r="M74" s="417">
        <v>0</v>
      </c>
      <c r="N74" s="417">
        <v>0</v>
      </c>
      <c r="O74" s="404">
        <f t="shared" si="15"/>
        <v>0</v>
      </c>
      <c r="P74" s="401">
        <f t="shared" si="16"/>
        <v>0</v>
      </c>
      <c r="Q74" s="873">
        <v>23399261</v>
      </c>
      <c r="R74" s="431">
        <v>2.0899830000000001E-2</v>
      </c>
      <c r="S74" s="391" t="s">
        <v>905</v>
      </c>
      <c r="W74" s="383"/>
      <c r="X74" s="383"/>
    </row>
    <row r="75" spans="1:24" x14ac:dyDescent="0.2">
      <c r="A75" s="427">
        <v>830</v>
      </c>
      <c r="B75" s="428">
        <v>552</v>
      </c>
      <c r="C75" s="417">
        <v>14936523</v>
      </c>
      <c r="D75" s="418">
        <v>1.334105E-2</v>
      </c>
      <c r="E75" s="419">
        <v>1480</v>
      </c>
      <c r="F75" s="422">
        <v>0</v>
      </c>
      <c r="G75" s="419">
        <v>0</v>
      </c>
      <c r="H75" s="422">
        <v>0</v>
      </c>
      <c r="I75" s="417">
        <v>0</v>
      </c>
      <c r="J75" s="417">
        <v>0</v>
      </c>
      <c r="K75" s="417">
        <v>0</v>
      </c>
      <c r="L75" s="417">
        <v>0</v>
      </c>
      <c r="M75" s="417">
        <v>0</v>
      </c>
      <c r="N75" s="417">
        <v>0</v>
      </c>
      <c r="O75" s="404">
        <f t="shared" si="15"/>
        <v>0</v>
      </c>
      <c r="P75" s="401">
        <f t="shared" si="16"/>
        <v>0</v>
      </c>
      <c r="Q75" s="873">
        <v>14936523</v>
      </c>
      <c r="R75" s="431">
        <v>1.334105E-2</v>
      </c>
      <c r="S75" s="391" t="s">
        <v>905</v>
      </c>
      <c r="W75" s="383"/>
      <c r="X75" s="383"/>
    </row>
    <row r="76" spans="1:24" x14ac:dyDescent="0.2">
      <c r="A76" s="427">
        <v>830</v>
      </c>
      <c r="B76" s="428">
        <v>553</v>
      </c>
      <c r="C76" s="417">
        <v>52214289</v>
      </c>
      <c r="D76" s="418">
        <v>4.663693E-2</v>
      </c>
      <c r="E76" s="419">
        <v>0</v>
      </c>
      <c r="F76" s="422">
        <v>0</v>
      </c>
      <c r="G76" s="419">
        <v>0</v>
      </c>
      <c r="H76" s="422">
        <v>0</v>
      </c>
      <c r="I76" s="417">
        <v>0</v>
      </c>
      <c r="J76" s="417">
        <v>0</v>
      </c>
      <c r="K76" s="417">
        <v>0</v>
      </c>
      <c r="L76" s="417">
        <v>0</v>
      </c>
      <c r="M76" s="417">
        <v>0</v>
      </c>
      <c r="N76" s="417">
        <v>0</v>
      </c>
      <c r="O76" s="404">
        <f t="shared" si="15"/>
        <v>0</v>
      </c>
      <c r="P76" s="401">
        <f t="shared" si="16"/>
        <v>0</v>
      </c>
      <c r="Q76" s="873">
        <v>52214289</v>
      </c>
      <c r="R76" s="431">
        <v>4.663693E-2</v>
      </c>
      <c r="S76" s="391" t="s">
        <v>905</v>
      </c>
      <c r="W76" s="383"/>
      <c r="X76" s="383"/>
    </row>
    <row r="77" spans="1:24" x14ac:dyDescent="0.2">
      <c r="A77" s="427">
        <v>830</v>
      </c>
      <c r="B77" s="428">
        <v>571</v>
      </c>
      <c r="C77" s="417">
        <v>4836867</v>
      </c>
      <c r="D77" s="418">
        <v>4.3202099999999997E-3</v>
      </c>
      <c r="E77" s="419">
        <v>8289</v>
      </c>
      <c r="F77" s="422">
        <v>0</v>
      </c>
      <c r="G77" s="419">
        <v>0</v>
      </c>
      <c r="H77" s="422">
        <v>-110376</v>
      </c>
      <c r="I77" s="417">
        <v>0</v>
      </c>
      <c r="J77" s="417">
        <v>0</v>
      </c>
      <c r="K77" s="417">
        <v>0</v>
      </c>
      <c r="L77" s="417">
        <v>0</v>
      </c>
      <c r="M77" s="417">
        <v>0</v>
      </c>
      <c r="N77" s="417">
        <v>0</v>
      </c>
      <c r="O77" s="404">
        <f t="shared" si="15"/>
        <v>0</v>
      </c>
      <c r="P77" s="401">
        <f t="shared" si="16"/>
        <v>-110376</v>
      </c>
      <c r="Q77" s="873">
        <v>4726491</v>
      </c>
      <c r="R77" s="431">
        <v>4.2216199999999997E-3</v>
      </c>
      <c r="S77" s="391" t="s">
        <v>906</v>
      </c>
      <c r="W77" s="383"/>
      <c r="X77" s="383"/>
    </row>
    <row r="78" spans="1:24" x14ac:dyDescent="0.2">
      <c r="A78" s="427">
        <v>830</v>
      </c>
      <c r="B78" s="428">
        <v>572</v>
      </c>
      <c r="C78" s="417">
        <v>16008167</v>
      </c>
      <c r="D78" s="418">
        <v>1.429823E-2</v>
      </c>
      <c r="E78" s="419">
        <v>22120</v>
      </c>
      <c r="F78" s="422">
        <v>0</v>
      </c>
      <c r="G78" s="419">
        <v>0</v>
      </c>
      <c r="H78" s="422">
        <v>0</v>
      </c>
      <c r="I78" s="417">
        <v>-10614308</v>
      </c>
      <c r="J78" s="417">
        <v>0</v>
      </c>
      <c r="K78" s="417">
        <v>0</v>
      </c>
      <c r="L78" s="417">
        <v>0</v>
      </c>
      <c r="M78" s="417">
        <v>0</v>
      </c>
      <c r="N78" s="417">
        <v>0</v>
      </c>
      <c r="O78" s="404">
        <f t="shared" si="15"/>
        <v>0</v>
      </c>
      <c r="P78" s="401">
        <f t="shared" si="16"/>
        <v>-10614308</v>
      </c>
      <c r="Q78" s="873">
        <v>5393859</v>
      </c>
      <c r="R78" s="431">
        <v>4.8177100000000002E-3</v>
      </c>
      <c r="S78" s="391" t="s">
        <v>906</v>
      </c>
      <c r="W78" s="383"/>
      <c r="X78" s="383"/>
    </row>
    <row r="79" spans="1:24" x14ac:dyDescent="0.2">
      <c r="A79" s="427">
        <v>830</v>
      </c>
      <c r="B79" s="428">
        <v>573</v>
      </c>
      <c r="C79" s="417">
        <v>9849179</v>
      </c>
      <c r="D79" s="418">
        <v>8.7971200000000003E-3</v>
      </c>
      <c r="E79" s="419">
        <v>0</v>
      </c>
      <c r="F79" s="422">
        <v>0</v>
      </c>
      <c r="G79" s="419">
        <v>0</v>
      </c>
      <c r="H79" s="422">
        <v>0</v>
      </c>
      <c r="I79" s="417">
        <v>0</v>
      </c>
      <c r="J79" s="417">
        <v>0</v>
      </c>
      <c r="K79" s="417">
        <v>0</v>
      </c>
      <c r="L79" s="417">
        <v>0</v>
      </c>
      <c r="M79" s="417">
        <v>0</v>
      </c>
      <c r="N79" s="417">
        <v>0</v>
      </c>
      <c r="O79" s="404">
        <f t="shared" si="15"/>
        <v>0</v>
      </c>
      <c r="P79" s="401">
        <f t="shared" si="16"/>
        <v>0</v>
      </c>
      <c r="Q79" s="873">
        <v>9849179</v>
      </c>
      <c r="R79" s="431">
        <v>8.7971200000000003E-3</v>
      </c>
      <c r="S79" s="391" t="s">
        <v>906</v>
      </c>
      <c r="W79" s="383"/>
      <c r="X79" s="383"/>
    </row>
    <row r="80" spans="1:24" x14ac:dyDescent="0.2">
      <c r="A80" s="427">
        <v>830</v>
      </c>
      <c r="B80" s="428">
        <v>574</v>
      </c>
      <c r="C80" s="417">
        <v>7078144</v>
      </c>
      <c r="D80" s="418">
        <v>6.3220799999999999E-3</v>
      </c>
      <c r="E80" s="419">
        <v>1610988</v>
      </c>
      <c r="F80" s="422">
        <v>0</v>
      </c>
      <c r="G80" s="419">
        <v>0</v>
      </c>
      <c r="H80" s="422">
        <v>0</v>
      </c>
      <c r="I80" s="417">
        <v>0</v>
      </c>
      <c r="J80" s="417">
        <v>-482561</v>
      </c>
      <c r="K80" s="417">
        <v>-674205</v>
      </c>
      <c r="L80" s="417">
        <v>0</v>
      </c>
      <c r="M80" s="417">
        <v>0</v>
      </c>
      <c r="N80" s="417">
        <v>0</v>
      </c>
      <c r="O80" s="404">
        <f t="shared" si="15"/>
        <v>0</v>
      </c>
      <c r="P80" s="401">
        <f t="shared" si="16"/>
        <v>-1156766</v>
      </c>
      <c r="Q80" s="873">
        <v>5921378</v>
      </c>
      <c r="R80" s="431">
        <v>5.2888800000000001E-3</v>
      </c>
      <c r="S80" s="391" t="s">
        <v>906</v>
      </c>
      <c r="W80" s="383"/>
      <c r="X80" s="383"/>
    </row>
    <row r="81" spans="1:24" x14ac:dyDescent="0.2">
      <c r="A81" s="427">
        <v>830</v>
      </c>
      <c r="B81" s="428">
        <v>575</v>
      </c>
      <c r="C81" s="417">
        <v>1875630</v>
      </c>
      <c r="D81" s="418">
        <v>1.6752799999999999E-3</v>
      </c>
      <c r="E81" s="419">
        <v>206921</v>
      </c>
      <c r="F81" s="422">
        <v>0</v>
      </c>
      <c r="G81" s="419">
        <v>0</v>
      </c>
      <c r="H81" s="422">
        <v>0</v>
      </c>
      <c r="I81" s="417">
        <v>0</v>
      </c>
      <c r="J81" s="417">
        <v>0</v>
      </c>
      <c r="K81" s="417">
        <v>0</v>
      </c>
      <c r="L81" s="417">
        <v>-12014</v>
      </c>
      <c r="M81" s="417">
        <v>0</v>
      </c>
      <c r="N81" s="417">
        <v>0</v>
      </c>
      <c r="O81" s="404">
        <f t="shared" si="15"/>
        <v>0</v>
      </c>
      <c r="P81" s="401">
        <f t="shared" si="16"/>
        <v>-12014</v>
      </c>
      <c r="Q81" s="873">
        <v>1863616</v>
      </c>
      <c r="R81" s="431">
        <v>1.6645500000000001E-3</v>
      </c>
      <c r="S81" s="391" t="s">
        <v>906</v>
      </c>
      <c r="W81" s="383"/>
      <c r="X81" s="383"/>
    </row>
    <row r="82" spans="1:24" x14ac:dyDescent="0.2">
      <c r="A82" s="427">
        <v>830</v>
      </c>
      <c r="B82" s="428">
        <v>576</v>
      </c>
      <c r="C82" s="417">
        <v>811755</v>
      </c>
      <c r="D82" s="418">
        <v>7.2504999999999998E-4</v>
      </c>
      <c r="E82" s="419">
        <v>0</v>
      </c>
      <c r="F82" s="422">
        <v>0</v>
      </c>
      <c r="G82" s="419">
        <v>0</v>
      </c>
      <c r="H82" s="422">
        <v>0</v>
      </c>
      <c r="I82" s="417">
        <v>0</v>
      </c>
      <c r="J82" s="417">
        <v>0</v>
      </c>
      <c r="K82" s="417">
        <v>0</v>
      </c>
      <c r="L82" s="417">
        <v>0</v>
      </c>
      <c r="M82" s="417">
        <v>-735977</v>
      </c>
      <c r="N82" s="417">
        <v>0</v>
      </c>
      <c r="O82" s="404">
        <f t="shared" si="15"/>
        <v>0</v>
      </c>
      <c r="P82" s="401">
        <f t="shared" si="16"/>
        <v>-735977</v>
      </c>
      <c r="Q82" s="873">
        <v>75778</v>
      </c>
      <c r="R82" s="431">
        <v>6.7680000000000003E-5</v>
      </c>
      <c r="S82" s="391" t="s">
        <v>906</v>
      </c>
      <c r="W82" s="383"/>
      <c r="X82" s="383"/>
    </row>
    <row r="83" spans="1:24" x14ac:dyDescent="0.2">
      <c r="A83" s="427">
        <v>830</v>
      </c>
      <c r="B83" s="428">
        <v>577</v>
      </c>
      <c r="C83" s="417">
        <v>3045236</v>
      </c>
      <c r="D83" s="418">
        <v>2.7199500000000001E-3</v>
      </c>
      <c r="E83" s="419">
        <v>0</v>
      </c>
      <c r="F83" s="422">
        <v>0</v>
      </c>
      <c r="G83" s="419">
        <v>0</v>
      </c>
      <c r="H83" s="422">
        <v>0</v>
      </c>
      <c r="I83" s="417">
        <v>0</v>
      </c>
      <c r="J83" s="417">
        <v>0</v>
      </c>
      <c r="K83" s="417">
        <v>0</v>
      </c>
      <c r="L83" s="417">
        <v>0</v>
      </c>
      <c r="M83" s="417">
        <v>0</v>
      </c>
      <c r="N83" s="417">
        <v>-2816489</v>
      </c>
      <c r="O83" s="404">
        <f t="shared" si="15"/>
        <v>0</v>
      </c>
      <c r="P83" s="401">
        <f t="shared" si="16"/>
        <v>-2816489</v>
      </c>
      <c r="Q83" s="873">
        <v>228747</v>
      </c>
      <c r="R83" s="431">
        <v>2.0431E-4</v>
      </c>
      <c r="S83" s="391" t="s">
        <v>906</v>
      </c>
      <c r="W83" s="383"/>
      <c r="X83" s="383"/>
    </row>
    <row r="84" spans="1:24" x14ac:dyDescent="0.2">
      <c r="A84" s="427">
        <v>830</v>
      </c>
      <c r="B84" s="428">
        <v>578</v>
      </c>
      <c r="C84" s="417">
        <v>6751569</v>
      </c>
      <c r="D84" s="418">
        <v>6.0303900000000001E-3</v>
      </c>
      <c r="E84" s="419">
        <v>134086</v>
      </c>
      <c r="F84" s="422">
        <v>0</v>
      </c>
      <c r="G84" s="419">
        <v>0</v>
      </c>
      <c r="H84" s="422">
        <v>0</v>
      </c>
      <c r="I84" s="417">
        <v>0</v>
      </c>
      <c r="J84" s="417">
        <v>0</v>
      </c>
      <c r="K84" s="417">
        <v>0</v>
      </c>
      <c r="L84" s="417">
        <v>0</v>
      </c>
      <c r="M84" s="417">
        <v>0</v>
      </c>
      <c r="N84" s="417">
        <v>0</v>
      </c>
      <c r="O84" s="404">
        <f t="shared" si="15"/>
        <v>0</v>
      </c>
      <c r="P84" s="401">
        <f t="shared" si="16"/>
        <v>0</v>
      </c>
      <c r="Q84" s="873">
        <v>6751569</v>
      </c>
      <c r="R84" s="431">
        <v>6.0303900000000001E-3</v>
      </c>
      <c r="S84" s="391" t="s">
        <v>906</v>
      </c>
      <c r="W84" s="383"/>
      <c r="X84" s="383"/>
    </row>
    <row r="85" spans="1:24" x14ac:dyDescent="0.2">
      <c r="A85" s="427">
        <v>830</v>
      </c>
      <c r="B85" s="428">
        <v>579</v>
      </c>
      <c r="C85" s="417">
        <v>1534135</v>
      </c>
      <c r="D85" s="418">
        <v>1.3702600000000001E-3</v>
      </c>
      <c r="E85" s="419">
        <v>1391</v>
      </c>
      <c r="F85" s="422">
        <v>0</v>
      </c>
      <c r="G85" s="419">
        <v>0</v>
      </c>
      <c r="H85" s="422">
        <v>0</v>
      </c>
      <c r="I85" s="417">
        <v>0</v>
      </c>
      <c r="J85" s="417">
        <v>0</v>
      </c>
      <c r="K85" s="417">
        <v>0</v>
      </c>
      <c r="L85" s="417">
        <v>0</v>
      </c>
      <c r="M85" s="417">
        <v>0</v>
      </c>
      <c r="N85" s="417">
        <v>0</v>
      </c>
      <c r="O85" s="404">
        <f t="shared" si="15"/>
        <v>0</v>
      </c>
      <c r="P85" s="401">
        <f t="shared" si="16"/>
        <v>0</v>
      </c>
      <c r="Q85" s="873">
        <v>1534135</v>
      </c>
      <c r="R85" s="431">
        <v>1.3702600000000001E-3</v>
      </c>
      <c r="S85" s="391" t="s">
        <v>906</v>
      </c>
      <c r="W85" s="383"/>
      <c r="X85" s="383"/>
    </row>
    <row r="86" spans="1:24" x14ac:dyDescent="0.2">
      <c r="A86" s="427">
        <v>830</v>
      </c>
      <c r="B86" s="428">
        <v>591</v>
      </c>
      <c r="C86" s="417">
        <v>18074743</v>
      </c>
      <c r="D86" s="418">
        <v>1.6144059999999998E-2</v>
      </c>
      <c r="E86" s="419">
        <v>122117</v>
      </c>
      <c r="F86" s="422">
        <v>0</v>
      </c>
      <c r="G86" s="419">
        <v>0</v>
      </c>
      <c r="H86" s="422">
        <v>0</v>
      </c>
      <c r="I86" s="417">
        <v>0</v>
      </c>
      <c r="J86" s="417">
        <v>0</v>
      </c>
      <c r="K86" s="417">
        <v>0</v>
      </c>
      <c r="L86" s="417">
        <v>0</v>
      </c>
      <c r="M86" s="417">
        <v>0</v>
      </c>
      <c r="N86" s="417">
        <v>0</v>
      </c>
      <c r="O86" s="404">
        <f t="shared" si="15"/>
        <v>0</v>
      </c>
      <c r="P86" s="401">
        <f t="shared" si="16"/>
        <v>0</v>
      </c>
      <c r="Q86" s="873">
        <v>18074743</v>
      </c>
      <c r="R86" s="431">
        <v>1.6144059999999998E-2</v>
      </c>
      <c r="S86" s="391" t="s">
        <v>907</v>
      </c>
      <c r="W86" s="383"/>
      <c r="X86" s="383"/>
    </row>
    <row r="87" spans="1:24" x14ac:dyDescent="0.2">
      <c r="A87" s="427">
        <v>830</v>
      </c>
      <c r="B87" s="428">
        <v>592</v>
      </c>
      <c r="C87" s="417">
        <v>4396241</v>
      </c>
      <c r="D87" s="418">
        <v>3.9266500000000003E-3</v>
      </c>
      <c r="E87" s="419">
        <v>0</v>
      </c>
      <c r="F87" s="422">
        <v>0</v>
      </c>
      <c r="G87" s="419">
        <v>0</v>
      </c>
      <c r="H87" s="422">
        <v>0</v>
      </c>
      <c r="I87" s="417">
        <v>0</v>
      </c>
      <c r="J87" s="417">
        <v>0</v>
      </c>
      <c r="K87" s="417">
        <v>0</v>
      </c>
      <c r="L87" s="417">
        <v>0</v>
      </c>
      <c r="M87" s="417">
        <v>0</v>
      </c>
      <c r="N87" s="417">
        <v>0</v>
      </c>
      <c r="O87" s="404">
        <f t="shared" si="15"/>
        <v>0</v>
      </c>
      <c r="P87" s="401">
        <f t="shared" si="16"/>
        <v>0</v>
      </c>
      <c r="Q87" s="873">
        <v>4396241</v>
      </c>
      <c r="R87" s="431">
        <v>3.9266500000000003E-3</v>
      </c>
      <c r="S87" s="391" t="s">
        <v>907</v>
      </c>
      <c r="W87" s="383"/>
      <c r="X87" s="383"/>
    </row>
    <row r="88" spans="1:24" x14ac:dyDescent="0.2">
      <c r="A88" s="427">
        <v>830</v>
      </c>
      <c r="B88" s="428">
        <v>593</v>
      </c>
      <c r="C88" s="417">
        <v>30550453</v>
      </c>
      <c r="D88" s="418">
        <v>2.7287160000000001E-2</v>
      </c>
      <c r="E88" s="419">
        <v>3272978</v>
      </c>
      <c r="F88" s="422">
        <v>386228</v>
      </c>
      <c r="G88" s="419">
        <v>654912</v>
      </c>
      <c r="H88" s="422">
        <v>348</v>
      </c>
      <c r="I88" s="417">
        <v>95792</v>
      </c>
      <c r="J88" s="417">
        <v>0</v>
      </c>
      <c r="K88" s="417">
        <v>0</v>
      </c>
      <c r="L88" s="417">
        <v>252</v>
      </c>
      <c r="M88" s="417">
        <v>5491</v>
      </c>
      <c r="N88" s="417">
        <v>33004</v>
      </c>
      <c r="O88" s="404">
        <f t="shared" si="15"/>
        <v>1041140</v>
      </c>
      <c r="P88" s="401">
        <f t="shared" si="16"/>
        <v>134887</v>
      </c>
      <c r="Q88" s="873">
        <v>31726480</v>
      </c>
      <c r="R88" s="431">
        <v>2.8337560000000001E-2</v>
      </c>
      <c r="S88" s="391" t="s">
        <v>907</v>
      </c>
      <c r="W88" s="383"/>
      <c r="X88" s="383"/>
    </row>
    <row r="89" spans="1:24" x14ac:dyDescent="0.2">
      <c r="A89" s="427">
        <v>830</v>
      </c>
      <c r="B89" s="428">
        <v>594</v>
      </c>
      <c r="C89" s="417">
        <v>8487957</v>
      </c>
      <c r="D89" s="418">
        <v>7.5813E-3</v>
      </c>
      <c r="E89" s="419">
        <v>63381</v>
      </c>
      <c r="F89" s="422">
        <v>0</v>
      </c>
      <c r="G89" s="419">
        <v>0</v>
      </c>
      <c r="H89" s="422">
        <v>0</v>
      </c>
      <c r="I89" s="417">
        <v>0</v>
      </c>
      <c r="J89" s="417">
        <v>0</v>
      </c>
      <c r="K89" s="417">
        <v>0</v>
      </c>
      <c r="L89" s="417">
        <v>0</v>
      </c>
      <c r="M89" s="417">
        <v>0</v>
      </c>
      <c r="N89" s="417">
        <v>0</v>
      </c>
      <c r="O89" s="404">
        <f t="shared" si="15"/>
        <v>0</v>
      </c>
      <c r="P89" s="401">
        <f t="shared" si="16"/>
        <v>0</v>
      </c>
      <c r="Q89" s="873">
        <v>8487957</v>
      </c>
      <c r="R89" s="431">
        <v>7.5813E-3</v>
      </c>
      <c r="S89" s="391" t="s">
        <v>907</v>
      </c>
      <c r="W89" s="383"/>
      <c r="X89" s="383"/>
    </row>
    <row r="90" spans="1:24" x14ac:dyDescent="0.2">
      <c r="A90" s="427">
        <v>830</v>
      </c>
      <c r="B90" s="428">
        <v>595</v>
      </c>
      <c r="C90" s="417">
        <v>7189064</v>
      </c>
      <c r="D90" s="418">
        <v>6.4211499999999996E-3</v>
      </c>
      <c r="E90" s="419">
        <v>263994</v>
      </c>
      <c r="F90" s="422">
        <v>267602</v>
      </c>
      <c r="G90" s="419">
        <v>1185048</v>
      </c>
      <c r="H90" s="422">
        <v>1237</v>
      </c>
      <c r="I90" s="417">
        <v>161713</v>
      </c>
      <c r="J90" s="417">
        <v>37</v>
      </c>
      <c r="K90" s="417">
        <v>403</v>
      </c>
      <c r="L90" s="417">
        <v>217</v>
      </c>
      <c r="M90" s="417">
        <v>10358</v>
      </c>
      <c r="N90" s="417">
        <v>35635</v>
      </c>
      <c r="O90" s="404">
        <f t="shared" si="15"/>
        <v>1452650</v>
      </c>
      <c r="P90" s="401">
        <f t="shared" si="16"/>
        <v>209600</v>
      </c>
      <c r="Q90" s="873">
        <v>8851314</v>
      </c>
      <c r="R90" s="431">
        <v>7.9058500000000007E-3</v>
      </c>
      <c r="S90" s="391" t="s">
        <v>907</v>
      </c>
      <c r="W90" s="383"/>
      <c r="X90" s="383"/>
    </row>
    <row r="91" spans="1:24" x14ac:dyDescent="0.2">
      <c r="A91" s="427">
        <v>830</v>
      </c>
      <c r="B91" s="428">
        <v>611</v>
      </c>
      <c r="C91" s="417">
        <v>42626802</v>
      </c>
      <c r="D91" s="418">
        <v>3.8073549999999998E-2</v>
      </c>
      <c r="E91" s="419">
        <v>0</v>
      </c>
      <c r="F91" s="422">
        <v>0</v>
      </c>
      <c r="G91" s="419">
        <v>0</v>
      </c>
      <c r="H91" s="422">
        <v>0</v>
      </c>
      <c r="I91" s="417">
        <v>0</v>
      </c>
      <c r="J91" s="417">
        <v>0</v>
      </c>
      <c r="K91" s="417">
        <v>0</v>
      </c>
      <c r="L91" s="417">
        <v>0</v>
      </c>
      <c r="M91" s="417">
        <v>0</v>
      </c>
      <c r="N91" s="417">
        <v>0</v>
      </c>
      <c r="O91" s="404">
        <f t="shared" si="15"/>
        <v>0</v>
      </c>
      <c r="P91" s="401">
        <f t="shared" si="16"/>
        <v>0</v>
      </c>
      <c r="Q91" s="873">
        <v>42626802</v>
      </c>
      <c r="R91" s="431">
        <v>3.8073549999999998E-2</v>
      </c>
      <c r="S91" s="391" t="s">
        <v>908</v>
      </c>
      <c r="W91" s="383"/>
      <c r="X91" s="383"/>
    </row>
    <row r="92" spans="1:24" x14ac:dyDescent="0.2">
      <c r="A92" s="427">
        <v>830</v>
      </c>
      <c r="B92" s="428">
        <v>631</v>
      </c>
      <c r="C92" s="417">
        <v>25729228</v>
      </c>
      <c r="D92" s="418">
        <v>2.2980919999999998E-2</v>
      </c>
      <c r="E92" s="419">
        <v>22909</v>
      </c>
      <c r="F92" s="422">
        <v>0</v>
      </c>
      <c r="G92" s="419">
        <v>0</v>
      </c>
      <c r="H92" s="422">
        <v>0</v>
      </c>
      <c r="I92" s="417">
        <v>690</v>
      </c>
      <c r="J92" s="417">
        <v>0</v>
      </c>
      <c r="K92" s="417">
        <v>0</v>
      </c>
      <c r="L92" s="417">
        <v>0</v>
      </c>
      <c r="M92" s="417">
        <v>0</v>
      </c>
      <c r="N92" s="417">
        <v>0</v>
      </c>
      <c r="O92" s="404">
        <f t="shared" si="15"/>
        <v>0</v>
      </c>
      <c r="P92" s="401">
        <f t="shared" si="16"/>
        <v>690</v>
      </c>
      <c r="Q92" s="873">
        <v>25729918</v>
      </c>
      <c r="R92" s="431">
        <v>2.298153E-2</v>
      </c>
      <c r="S92" s="391" t="s">
        <v>909</v>
      </c>
      <c r="W92" s="383"/>
      <c r="X92" s="383"/>
    </row>
    <row r="93" spans="1:24" x14ac:dyDescent="0.2">
      <c r="A93" s="427">
        <v>830</v>
      </c>
      <c r="B93" s="428">
        <v>632</v>
      </c>
      <c r="C93" s="417">
        <v>22187696</v>
      </c>
      <c r="D93" s="418">
        <v>1.9817680000000001E-2</v>
      </c>
      <c r="E93" s="419">
        <v>2010285</v>
      </c>
      <c r="F93" s="422">
        <v>0</v>
      </c>
      <c r="G93" s="419">
        <v>0</v>
      </c>
      <c r="H93" s="422">
        <v>0</v>
      </c>
      <c r="I93" s="417">
        <v>0</v>
      </c>
      <c r="J93" s="417">
        <v>0</v>
      </c>
      <c r="K93" s="417">
        <v>0</v>
      </c>
      <c r="L93" s="417">
        <v>0</v>
      </c>
      <c r="M93" s="417">
        <v>0</v>
      </c>
      <c r="N93" s="417">
        <v>0</v>
      </c>
      <c r="O93" s="404">
        <f t="shared" si="15"/>
        <v>0</v>
      </c>
      <c r="P93" s="401">
        <f t="shared" si="16"/>
        <v>0</v>
      </c>
      <c r="Q93" s="873">
        <v>22187696</v>
      </c>
      <c r="R93" s="431">
        <v>1.9817680000000001E-2</v>
      </c>
      <c r="S93" s="391" t="s">
        <v>909</v>
      </c>
      <c r="W93" s="383"/>
      <c r="X93" s="383"/>
    </row>
    <row r="94" spans="1:24" x14ac:dyDescent="0.2">
      <c r="A94" s="427">
        <v>830</v>
      </c>
      <c r="B94" s="428">
        <v>641</v>
      </c>
      <c r="C94" s="417">
        <v>46499508</v>
      </c>
      <c r="D94" s="418">
        <v>4.1532590000000001E-2</v>
      </c>
      <c r="E94" s="419">
        <v>4981</v>
      </c>
      <c r="F94" s="422">
        <v>0</v>
      </c>
      <c r="G94" s="419">
        <v>0</v>
      </c>
      <c r="H94" s="422">
        <v>0</v>
      </c>
      <c r="I94" s="417">
        <v>0</v>
      </c>
      <c r="J94" s="417">
        <v>0</v>
      </c>
      <c r="K94" s="417">
        <v>0</v>
      </c>
      <c r="L94" s="417">
        <v>0</v>
      </c>
      <c r="M94" s="417">
        <v>0</v>
      </c>
      <c r="N94" s="417">
        <v>0</v>
      </c>
      <c r="O94" s="404">
        <f t="shared" si="15"/>
        <v>0</v>
      </c>
      <c r="P94" s="401">
        <f t="shared" si="16"/>
        <v>0</v>
      </c>
      <c r="Q94" s="873">
        <v>46499508</v>
      </c>
      <c r="R94" s="431">
        <v>4.1532590000000001E-2</v>
      </c>
      <c r="S94" s="391" t="s">
        <v>910</v>
      </c>
      <c r="W94" s="383"/>
      <c r="X94" s="383"/>
    </row>
    <row r="95" spans="1:24" x14ac:dyDescent="0.2">
      <c r="A95" s="427">
        <v>830</v>
      </c>
      <c r="B95" s="428">
        <v>642</v>
      </c>
      <c r="C95" s="417">
        <v>1989674</v>
      </c>
      <c r="D95" s="418">
        <v>1.77714E-3</v>
      </c>
      <c r="E95" s="419">
        <v>0</v>
      </c>
      <c r="F95" s="422">
        <v>0</v>
      </c>
      <c r="G95" s="419">
        <v>0</v>
      </c>
      <c r="H95" s="422">
        <v>0</v>
      </c>
      <c r="I95" s="417">
        <v>0</v>
      </c>
      <c r="J95" s="417">
        <v>0</v>
      </c>
      <c r="K95" s="417">
        <v>0</v>
      </c>
      <c r="L95" s="417">
        <v>0</v>
      </c>
      <c r="M95" s="417">
        <v>0</v>
      </c>
      <c r="N95" s="417">
        <v>0</v>
      </c>
      <c r="O95" s="404">
        <f t="shared" si="15"/>
        <v>0</v>
      </c>
      <c r="P95" s="401">
        <f t="shared" si="16"/>
        <v>0</v>
      </c>
      <c r="Q95" s="873">
        <v>1989674</v>
      </c>
      <c r="R95" s="431">
        <v>1.77714E-3</v>
      </c>
      <c r="S95" s="391" t="s">
        <v>910</v>
      </c>
      <c r="W95" s="383"/>
      <c r="X95" s="383"/>
    </row>
    <row r="96" spans="1:24" x14ac:dyDescent="0.2">
      <c r="A96" s="427">
        <v>830</v>
      </c>
      <c r="B96" s="428">
        <v>643</v>
      </c>
      <c r="C96" s="417">
        <v>11875480</v>
      </c>
      <c r="D96" s="418">
        <v>1.060698E-2</v>
      </c>
      <c r="E96" s="419">
        <v>0</v>
      </c>
      <c r="F96" s="422">
        <v>0</v>
      </c>
      <c r="G96" s="419">
        <v>0</v>
      </c>
      <c r="H96" s="422">
        <v>0</v>
      </c>
      <c r="I96" s="417">
        <v>0</v>
      </c>
      <c r="J96" s="417">
        <v>0</v>
      </c>
      <c r="K96" s="417">
        <v>0</v>
      </c>
      <c r="L96" s="417">
        <v>0</v>
      </c>
      <c r="M96" s="417">
        <v>0</v>
      </c>
      <c r="N96" s="417">
        <v>0</v>
      </c>
      <c r="O96" s="404">
        <f t="shared" si="15"/>
        <v>0</v>
      </c>
      <c r="P96" s="401">
        <f t="shared" si="16"/>
        <v>0</v>
      </c>
      <c r="Q96" s="873">
        <v>11875480</v>
      </c>
      <c r="R96" s="431">
        <v>1.060698E-2</v>
      </c>
      <c r="S96" s="391" t="s">
        <v>910</v>
      </c>
      <c r="W96" s="383"/>
      <c r="X96" s="383"/>
    </row>
    <row r="97" spans="1:24" x14ac:dyDescent="0.2">
      <c r="A97" s="427">
        <v>830</v>
      </c>
      <c r="B97" s="428">
        <v>644</v>
      </c>
      <c r="C97" s="417">
        <v>11597213</v>
      </c>
      <c r="D97" s="418">
        <v>1.035844E-2</v>
      </c>
      <c r="E97" s="419">
        <v>0</v>
      </c>
      <c r="F97" s="422">
        <v>0</v>
      </c>
      <c r="G97" s="419">
        <v>0</v>
      </c>
      <c r="H97" s="422">
        <v>0</v>
      </c>
      <c r="I97" s="417">
        <v>0</v>
      </c>
      <c r="J97" s="417">
        <v>0</v>
      </c>
      <c r="K97" s="417">
        <v>0</v>
      </c>
      <c r="L97" s="417">
        <v>0</v>
      </c>
      <c r="M97" s="417">
        <v>0</v>
      </c>
      <c r="N97" s="417">
        <v>0</v>
      </c>
      <c r="O97" s="404">
        <f t="shared" si="15"/>
        <v>0</v>
      </c>
      <c r="P97" s="401">
        <f t="shared" si="16"/>
        <v>0</v>
      </c>
      <c r="Q97" s="873">
        <v>11597213</v>
      </c>
      <c r="R97" s="431">
        <v>1.035844E-2</v>
      </c>
      <c r="S97" s="391" t="s">
        <v>910</v>
      </c>
      <c r="W97" s="383"/>
      <c r="X97" s="383"/>
    </row>
    <row r="98" spans="1:24" x14ac:dyDescent="0.2">
      <c r="A98" s="427">
        <v>830</v>
      </c>
      <c r="B98" s="428">
        <v>659</v>
      </c>
      <c r="C98" s="417">
        <v>4876748</v>
      </c>
      <c r="D98" s="418">
        <v>4.3558299999999998E-3</v>
      </c>
      <c r="E98" s="419">
        <v>102068</v>
      </c>
      <c r="F98" s="422">
        <v>0</v>
      </c>
      <c r="G98" s="419">
        <v>0</v>
      </c>
      <c r="H98" s="422">
        <v>0</v>
      </c>
      <c r="I98" s="417">
        <v>0</v>
      </c>
      <c r="J98" s="417">
        <v>0</v>
      </c>
      <c r="K98" s="417">
        <v>0</v>
      </c>
      <c r="L98" s="417">
        <v>0</v>
      </c>
      <c r="M98" s="417">
        <v>0</v>
      </c>
      <c r="N98" s="417">
        <v>0</v>
      </c>
      <c r="O98" s="404">
        <f t="shared" si="15"/>
        <v>0</v>
      </c>
      <c r="P98" s="401">
        <f t="shared" si="16"/>
        <v>0</v>
      </c>
      <c r="Q98" s="873">
        <v>4876748</v>
      </c>
      <c r="R98" s="431">
        <v>4.3558299999999998E-3</v>
      </c>
      <c r="S98" s="391" t="s">
        <v>911</v>
      </c>
      <c r="W98" s="383"/>
      <c r="X98" s="383"/>
    </row>
    <row r="99" spans="1:24" x14ac:dyDescent="0.2">
      <c r="A99" s="427">
        <v>830</v>
      </c>
      <c r="B99" s="428">
        <v>661</v>
      </c>
      <c r="C99" s="417">
        <v>8956938</v>
      </c>
      <c r="D99" s="418">
        <v>8.0001900000000008E-3</v>
      </c>
      <c r="E99" s="419">
        <v>84098</v>
      </c>
      <c r="F99" s="422">
        <v>0</v>
      </c>
      <c r="G99" s="419">
        <v>0</v>
      </c>
      <c r="H99" s="422">
        <v>0</v>
      </c>
      <c r="I99" s="417">
        <v>0</v>
      </c>
      <c r="J99" s="417">
        <v>0</v>
      </c>
      <c r="K99" s="417">
        <v>0</v>
      </c>
      <c r="L99" s="417">
        <v>0</v>
      </c>
      <c r="M99" s="417">
        <v>0</v>
      </c>
      <c r="N99" s="417">
        <v>0</v>
      </c>
      <c r="O99" s="404">
        <f t="shared" si="15"/>
        <v>0</v>
      </c>
      <c r="P99" s="401">
        <f t="shared" si="16"/>
        <v>0</v>
      </c>
      <c r="Q99" s="873">
        <v>8956938</v>
      </c>
      <c r="R99" s="431">
        <v>8.0001900000000008E-3</v>
      </c>
      <c r="S99" s="391" t="s">
        <v>912</v>
      </c>
      <c r="W99" s="383"/>
      <c r="X99" s="383"/>
    </row>
    <row r="100" spans="1:24" x14ac:dyDescent="0.2">
      <c r="A100" s="427">
        <v>830</v>
      </c>
      <c r="B100" s="428">
        <v>662</v>
      </c>
      <c r="C100" s="417">
        <v>9906954</v>
      </c>
      <c r="D100" s="418">
        <v>8.8487300000000008E-3</v>
      </c>
      <c r="E100" s="419">
        <v>1686190</v>
      </c>
      <c r="F100" s="422">
        <v>0</v>
      </c>
      <c r="G100" s="419">
        <v>0</v>
      </c>
      <c r="H100" s="422">
        <v>0</v>
      </c>
      <c r="I100" s="417">
        <v>0</v>
      </c>
      <c r="J100" s="417">
        <v>0</v>
      </c>
      <c r="K100" s="417">
        <v>0</v>
      </c>
      <c r="L100" s="417">
        <v>0</v>
      </c>
      <c r="M100" s="417">
        <v>0</v>
      </c>
      <c r="N100" s="417">
        <v>0</v>
      </c>
      <c r="O100" s="404">
        <f t="shared" si="15"/>
        <v>0</v>
      </c>
      <c r="P100" s="401">
        <f t="shared" si="16"/>
        <v>0</v>
      </c>
      <c r="Q100" s="873">
        <v>9906954</v>
      </c>
      <c r="R100" s="431">
        <v>8.8487300000000008E-3</v>
      </c>
      <c r="S100" s="391" t="s">
        <v>912</v>
      </c>
      <c r="W100" s="383"/>
      <c r="X100" s="383"/>
    </row>
    <row r="101" spans="1:24" x14ac:dyDescent="0.2">
      <c r="A101" s="427">
        <v>830</v>
      </c>
      <c r="B101" s="428">
        <v>663</v>
      </c>
      <c r="C101" s="417">
        <v>13037026</v>
      </c>
      <c r="D101" s="418">
        <v>1.1644450000000001E-2</v>
      </c>
      <c r="E101" s="419">
        <v>1241</v>
      </c>
      <c r="F101" s="422">
        <v>0</v>
      </c>
      <c r="G101" s="419">
        <v>0</v>
      </c>
      <c r="H101" s="422">
        <v>0</v>
      </c>
      <c r="I101" s="417">
        <v>0</v>
      </c>
      <c r="J101" s="417">
        <v>0</v>
      </c>
      <c r="K101" s="417">
        <v>0</v>
      </c>
      <c r="L101" s="417">
        <v>0</v>
      </c>
      <c r="M101" s="417">
        <v>0</v>
      </c>
      <c r="N101" s="417">
        <v>0</v>
      </c>
      <c r="O101" s="404">
        <f t="shared" si="15"/>
        <v>0</v>
      </c>
      <c r="P101" s="401">
        <f t="shared" si="16"/>
        <v>0</v>
      </c>
      <c r="Q101" s="873">
        <v>13037026</v>
      </c>
      <c r="R101" s="431">
        <v>1.1644450000000001E-2</v>
      </c>
      <c r="S101" s="391" t="s">
        <v>912</v>
      </c>
      <c r="W101" s="383"/>
      <c r="X101" s="383"/>
    </row>
    <row r="102" spans="1:24" x14ac:dyDescent="0.2">
      <c r="A102" s="427">
        <v>830</v>
      </c>
      <c r="B102" s="428">
        <v>669</v>
      </c>
      <c r="C102" s="417">
        <v>56759156</v>
      </c>
      <c r="D102" s="418">
        <v>5.0696329999999998E-2</v>
      </c>
      <c r="E102" s="419">
        <v>2320261</v>
      </c>
      <c r="F102" s="422">
        <v>0</v>
      </c>
      <c r="G102" s="419">
        <v>0</v>
      </c>
      <c r="H102" s="422">
        <v>0</v>
      </c>
      <c r="I102" s="417">
        <v>0</v>
      </c>
      <c r="J102" s="417">
        <v>0</v>
      </c>
      <c r="K102" s="417">
        <v>0</v>
      </c>
      <c r="L102" s="417">
        <v>0</v>
      </c>
      <c r="M102" s="417">
        <v>0</v>
      </c>
      <c r="N102" s="417">
        <v>0</v>
      </c>
      <c r="O102" s="404">
        <f t="shared" si="15"/>
        <v>0</v>
      </c>
      <c r="P102" s="401">
        <f t="shared" si="16"/>
        <v>0</v>
      </c>
      <c r="Q102" s="873">
        <v>56759156</v>
      </c>
      <c r="R102" s="431">
        <v>5.0696329999999998E-2</v>
      </c>
      <c r="S102" s="391" t="s">
        <v>912</v>
      </c>
      <c r="W102" s="383"/>
      <c r="X102" s="383"/>
    </row>
    <row r="103" spans="1:24" x14ac:dyDescent="0.2">
      <c r="A103" s="427">
        <v>830</v>
      </c>
      <c r="B103" s="428">
        <v>671</v>
      </c>
      <c r="C103" s="417">
        <v>3391789</v>
      </c>
      <c r="D103" s="418">
        <v>3.0294900000000001E-3</v>
      </c>
      <c r="E103" s="419">
        <v>159873</v>
      </c>
      <c r="F103" s="422">
        <v>0</v>
      </c>
      <c r="G103" s="419">
        <v>0</v>
      </c>
      <c r="H103" s="422">
        <v>0</v>
      </c>
      <c r="I103" s="417">
        <v>0</v>
      </c>
      <c r="J103" s="417">
        <v>0</v>
      </c>
      <c r="K103" s="417">
        <v>0</v>
      </c>
      <c r="L103" s="417">
        <v>0</v>
      </c>
      <c r="M103" s="417">
        <v>0</v>
      </c>
      <c r="N103" s="417">
        <v>0</v>
      </c>
      <c r="O103" s="404">
        <f t="shared" si="15"/>
        <v>0</v>
      </c>
      <c r="P103" s="401">
        <f t="shared" si="16"/>
        <v>0</v>
      </c>
      <c r="Q103" s="873">
        <v>3391789</v>
      </c>
      <c r="R103" s="431">
        <v>3.0294900000000001E-3</v>
      </c>
      <c r="S103" s="391" t="s">
        <v>913</v>
      </c>
      <c r="W103" s="383"/>
      <c r="X103" s="383"/>
    </row>
    <row r="104" spans="1:24" x14ac:dyDescent="0.2">
      <c r="A104" s="427">
        <v>830</v>
      </c>
      <c r="B104" s="428">
        <v>672</v>
      </c>
      <c r="C104" s="417">
        <v>16807518</v>
      </c>
      <c r="D104" s="418">
        <v>1.50122E-2</v>
      </c>
      <c r="E104" s="419">
        <v>119266</v>
      </c>
      <c r="F104" s="422">
        <v>0</v>
      </c>
      <c r="G104" s="419">
        <v>0</v>
      </c>
      <c r="H104" s="422">
        <v>0</v>
      </c>
      <c r="I104" s="417">
        <v>0</v>
      </c>
      <c r="J104" s="417">
        <v>0</v>
      </c>
      <c r="K104" s="417">
        <v>0</v>
      </c>
      <c r="L104" s="417">
        <v>0</v>
      </c>
      <c r="M104" s="417">
        <v>0</v>
      </c>
      <c r="N104" s="417">
        <v>0</v>
      </c>
      <c r="O104" s="404">
        <f t="shared" si="15"/>
        <v>0</v>
      </c>
      <c r="P104" s="401">
        <f t="shared" si="16"/>
        <v>0</v>
      </c>
      <c r="Q104" s="873">
        <v>16807518</v>
      </c>
      <c r="R104" s="431">
        <v>1.50122E-2</v>
      </c>
      <c r="S104" s="391" t="s">
        <v>913</v>
      </c>
      <c r="W104" s="383"/>
      <c r="X104" s="383"/>
    </row>
    <row r="105" spans="1:24" x14ac:dyDescent="0.2">
      <c r="A105" s="427">
        <v>830</v>
      </c>
      <c r="B105" s="428">
        <v>673</v>
      </c>
      <c r="C105" s="417">
        <v>4359242</v>
      </c>
      <c r="D105" s="418">
        <v>3.8936000000000001E-3</v>
      </c>
      <c r="E105" s="419">
        <v>1267</v>
      </c>
      <c r="F105" s="422">
        <v>0</v>
      </c>
      <c r="G105" s="419">
        <v>0</v>
      </c>
      <c r="H105" s="422">
        <v>0</v>
      </c>
      <c r="I105" s="417">
        <v>0</v>
      </c>
      <c r="J105" s="417">
        <v>0</v>
      </c>
      <c r="K105" s="417">
        <v>0</v>
      </c>
      <c r="L105" s="417">
        <v>0</v>
      </c>
      <c r="M105" s="417">
        <v>0</v>
      </c>
      <c r="N105" s="417">
        <v>0</v>
      </c>
      <c r="O105" s="404">
        <f t="shared" si="15"/>
        <v>0</v>
      </c>
      <c r="P105" s="401">
        <f t="shared" si="16"/>
        <v>0</v>
      </c>
      <c r="Q105" s="873">
        <v>4359242</v>
      </c>
      <c r="R105" s="431">
        <v>3.8936000000000001E-3</v>
      </c>
      <c r="S105" s="391" t="s">
        <v>913</v>
      </c>
      <c r="W105" s="383"/>
      <c r="X105" s="383"/>
    </row>
    <row r="106" spans="1:24" x14ac:dyDescent="0.2">
      <c r="A106" s="427">
        <v>830</v>
      </c>
      <c r="B106" s="428">
        <v>674</v>
      </c>
      <c r="C106" s="417">
        <v>8577739</v>
      </c>
      <c r="D106" s="418">
        <v>7.66149E-3</v>
      </c>
      <c r="E106" s="419">
        <v>103394</v>
      </c>
      <c r="F106" s="422">
        <v>0</v>
      </c>
      <c r="G106" s="419">
        <v>0</v>
      </c>
      <c r="H106" s="422">
        <v>0</v>
      </c>
      <c r="I106" s="417">
        <v>0</v>
      </c>
      <c r="J106" s="417">
        <v>0</v>
      </c>
      <c r="K106" s="417">
        <v>0</v>
      </c>
      <c r="L106" s="417">
        <v>0</v>
      </c>
      <c r="M106" s="417">
        <v>0</v>
      </c>
      <c r="N106" s="417">
        <v>0</v>
      </c>
      <c r="O106" s="404">
        <f t="shared" si="15"/>
        <v>0</v>
      </c>
      <c r="P106" s="401">
        <f t="shared" si="16"/>
        <v>0</v>
      </c>
      <c r="Q106" s="873">
        <v>8577739</v>
      </c>
      <c r="R106" s="431">
        <v>7.66149E-3</v>
      </c>
      <c r="S106" s="391" t="s">
        <v>913</v>
      </c>
      <c r="W106" s="383"/>
      <c r="X106" s="383"/>
    </row>
    <row r="107" spans="1:24" x14ac:dyDescent="0.2">
      <c r="A107" s="427">
        <v>830</v>
      </c>
      <c r="B107" s="428">
        <v>675</v>
      </c>
      <c r="C107" s="417">
        <v>536690</v>
      </c>
      <c r="D107" s="418">
        <v>4.7936000000000002E-4</v>
      </c>
      <c r="E107" s="419">
        <v>0</v>
      </c>
      <c r="F107" s="422">
        <v>0</v>
      </c>
      <c r="G107" s="419">
        <v>0</v>
      </c>
      <c r="H107" s="422">
        <v>0</v>
      </c>
      <c r="I107" s="417">
        <v>0</v>
      </c>
      <c r="J107" s="417">
        <v>0</v>
      </c>
      <c r="K107" s="417">
        <v>0</v>
      </c>
      <c r="L107" s="417">
        <v>0</v>
      </c>
      <c r="M107" s="417">
        <v>0</v>
      </c>
      <c r="N107" s="417">
        <v>0</v>
      </c>
      <c r="O107" s="404">
        <f t="shared" si="15"/>
        <v>0</v>
      </c>
      <c r="P107" s="401">
        <f t="shared" si="16"/>
        <v>0</v>
      </c>
      <c r="Q107" s="873">
        <v>536690</v>
      </c>
      <c r="R107" s="431">
        <v>4.7936000000000002E-4</v>
      </c>
      <c r="S107" s="391" t="s">
        <v>913</v>
      </c>
      <c r="W107" s="383"/>
      <c r="X107" s="383"/>
    </row>
    <row r="108" spans="1:24" x14ac:dyDescent="0.2">
      <c r="A108" s="427">
        <v>830</v>
      </c>
      <c r="B108" s="428">
        <v>679</v>
      </c>
      <c r="C108" s="417">
        <v>6341102</v>
      </c>
      <c r="D108" s="418">
        <v>5.6637700000000003E-3</v>
      </c>
      <c r="E108" s="419">
        <v>50769</v>
      </c>
      <c r="F108" s="422">
        <v>963</v>
      </c>
      <c r="G108" s="419">
        <v>0</v>
      </c>
      <c r="H108" s="422">
        <v>0</v>
      </c>
      <c r="I108" s="417">
        <v>378</v>
      </c>
      <c r="J108" s="417">
        <v>0</v>
      </c>
      <c r="K108" s="417">
        <v>0</v>
      </c>
      <c r="L108" s="417">
        <v>0</v>
      </c>
      <c r="M108" s="417">
        <v>19</v>
      </c>
      <c r="N108" s="417">
        <v>0</v>
      </c>
      <c r="O108" s="404">
        <f t="shared" si="15"/>
        <v>963</v>
      </c>
      <c r="P108" s="401">
        <f t="shared" si="16"/>
        <v>397</v>
      </c>
      <c r="Q108" s="873">
        <v>6342462</v>
      </c>
      <c r="R108" s="431">
        <v>5.66498E-3</v>
      </c>
      <c r="S108" s="391" t="s">
        <v>913</v>
      </c>
      <c r="W108" s="383"/>
      <c r="X108" s="383"/>
    </row>
    <row r="109" spans="1:24" x14ac:dyDescent="0.2">
      <c r="A109" s="427">
        <v>830</v>
      </c>
      <c r="B109" s="428">
        <v>681</v>
      </c>
      <c r="C109" s="417">
        <v>1482084</v>
      </c>
      <c r="D109" s="418">
        <v>1.3237699999999999E-3</v>
      </c>
      <c r="E109" s="419">
        <v>0</v>
      </c>
      <c r="F109" s="422">
        <v>0</v>
      </c>
      <c r="G109" s="419">
        <v>0</v>
      </c>
      <c r="H109" s="422">
        <v>0</v>
      </c>
      <c r="I109" s="417">
        <v>0</v>
      </c>
      <c r="J109" s="417">
        <v>0</v>
      </c>
      <c r="K109" s="417">
        <v>0</v>
      </c>
      <c r="L109" s="417">
        <v>0</v>
      </c>
      <c r="M109" s="417">
        <v>0</v>
      </c>
      <c r="N109" s="417">
        <v>0</v>
      </c>
      <c r="O109" s="404">
        <f t="shared" si="15"/>
        <v>0</v>
      </c>
      <c r="P109" s="401">
        <f t="shared" si="16"/>
        <v>0</v>
      </c>
      <c r="Q109" s="873">
        <v>1482084</v>
      </c>
      <c r="R109" s="431">
        <v>1.3237699999999999E-3</v>
      </c>
      <c r="S109" s="391" t="s">
        <v>914</v>
      </c>
      <c r="W109" s="383"/>
      <c r="X109" s="383"/>
    </row>
    <row r="110" spans="1:24" x14ac:dyDescent="0.2">
      <c r="A110" s="427">
        <v>830</v>
      </c>
      <c r="B110" s="428">
        <v>691</v>
      </c>
      <c r="C110" s="417">
        <v>9007712</v>
      </c>
      <c r="D110" s="418">
        <v>8.0455400000000003E-3</v>
      </c>
      <c r="E110" s="419">
        <v>1272367</v>
      </c>
      <c r="F110" s="422">
        <v>78688</v>
      </c>
      <c r="G110" s="419">
        <v>70964</v>
      </c>
      <c r="H110" s="422">
        <v>16654</v>
      </c>
      <c r="I110" s="417">
        <v>24423</v>
      </c>
      <c r="J110" s="417">
        <v>21644</v>
      </c>
      <c r="K110" s="417">
        <v>26022</v>
      </c>
      <c r="L110" s="417">
        <v>215</v>
      </c>
      <c r="M110" s="417">
        <v>28671</v>
      </c>
      <c r="N110" s="417">
        <v>224771</v>
      </c>
      <c r="O110" s="404">
        <f t="shared" si="15"/>
        <v>149652</v>
      </c>
      <c r="P110" s="401">
        <f t="shared" si="16"/>
        <v>342400</v>
      </c>
      <c r="Q110" s="873">
        <v>9499764</v>
      </c>
      <c r="R110" s="431">
        <v>8.4850299999999993E-3</v>
      </c>
      <c r="S110" s="391" t="s">
        <v>915</v>
      </c>
      <c r="W110" s="383"/>
      <c r="X110" s="383"/>
    </row>
    <row r="111" spans="1:24" ht="17.5" customHeight="1" x14ac:dyDescent="0.2">
      <c r="A111" s="427">
        <v>830</v>
      </c>
      <c r="B111" s="428">
        <v>700</v>
      </c>
      <c r="C111" s="417">
        <v>1119590940</v>
      </c>
      <c r="D111" s="418">
        <v>1</v>
      </c>
      <c r="E111" s="419">
        <v>93198877</v>
      </c>
      <c r="F111" s="422">
        <v>0</v>
      </c>
      <c r="G111" s="419">
        <v>0</v>
      </c>
      <c r="H111" s="422">
        <v>0</v>
      </c>
      <c r="I111" s="417">
        <v>0</v>
      </c>
      <c r="J111" s="417">
        <v>0</v>
      </c>
      <c r="K111" s="417">
        <v>0</v>
      </c>
      <c r="L111" s="417">
        <v>0</v>
      </c>
      <c r="M111" s="417">
        <v>0</v>
      </c>
      <c r="N111" s="417">
        <v>0</v>
      </c>
      <c r="O111" s="404">
        <f t="shared" si="15"/>
        <v>0</v>
      </c>
      <c r="P111" s="401">
        <f t="shared" si="16"/>
        <v>0</v>
      </c>
      <c r="Q111" s="874">
        <v>1119590940</v>
      </c>
      <c r="R111" s="431">
        <v>1</v>
      </c>
      <c r="S111" s="373" t="s">
        <v>488</v>
      </c>
      <c r="W111" s="383"/>
      <c r="X111" s="383"/>
    </row>
    <row r="112" spans="1:24" ht="24" customHeight="1" thickBot="1" x14ac:dyDescent="0.25">
      <c r="A112" s="429">
        <v>830</v>
      </c>
      <c r="B112" s="430">
        <v>970</v>
      </c>
      <c r="C112" s="423">
        <v>1119590940</v>
      </c>
      <c r="D112" s="424">
        <v>1</v>
      </c>
      <c r="E112" s="425">
        <v>93198877</v>
      </c>
      <c r="F112" s="426">
        <v>0</v>
      </c>
      <c r="G112" s="425">
        <v>0</v>
      </c>
      <c r="H112" s="426">
        <v>0</v>
      </c>
      <c r="I112" s="423">
        <v>0</v>
      </c>
      <c r="J112" s="423">
        <v>0</v>
      </c>
      <c r="K112" s="423">
        <v>0</v>
      </c>
      <c r="L112" s="423">
        <v>0</v>
      </c>
      <c r="M112" s="423">
        <v>0</v>
      </c>
      <c r="N112" s="423">
        <v>0</v>
      </c>
      <c r="O112" s="405">
        <f t="shared" si="15"/>
        <v>0</v>
      </c>
      <c r="P112" s="402">
        <f t="shared" si="16"/>
        <v>0</v>
      </c>
      <c r="Q112" s="874">
        <v>1119590940</v>
      </c>
      <c r="R112" s="431">
        <v>1</v>
      </c>
      <c r="S112" s="373" t="s">
        <v>488</v>
      </c>
      <c r="W112" s="383"/>
      <c r="X112" s="383"/>
    </row>
    <row r="113" spans="1:24" x14ac:dyDescent="0.2">
      <c r="A113" s="373"/>
      <c r="B113" s="373"/>
      <c r="C113" s="383"/>
      <c r="D113" s="383"/>
      <c r="E113" s="383"/>
      <c r="F113" s="374"/>
      <c r="G113" s="374"/>
      <c r="H113" s="374"/>
      <c r="I113" s="374"/>
      <c r="J113" s="374"/>
      <c r="K113" s="374"/>
      <c r="L113" s="374"/>
      <c r="M113" s="374"/>
      <c r="N113" s="374"/>
      <c r="O113" s="374"/>
      <c r="P113" s="374"/>
      <c r="Q113" s="374"/>
      <c r="R113" s="383"/>
      <c r="S113" s="373" t="s">
        <v>488</v>
      </c>
      <c r="W113" s="383"/>
      <c r="X113" s="383"/>
    </row>
    <row r="114" spans="1:24" x14ac:dyDescent="0.2">
      <c r="A114" s="373"/>
      <c r="B114" s="373"/>
      <c r="C114" s="383"/>
      <c r="D114" s="383"/>
      <c r="E114" s="383"/>
      <c r="F114" s="374"/>
      <c r="G114" s="374"/>
      <c r="H114" s="374"/>
      <c r="I114" s="374"/>
      <c r="J114" s="374"/>
      <c r="K114" s="374"/>
      <c r="L114" s="374"/>
      <c r="M114" s="374"/>
      <c r="N114" s="374"/>
      <c r="O114" s="374"/>
      <c r="P114" s="374"/>
      <c r="Q114" s="374"/>
      <c r="R114" s="383"/>
      <c r="S114" s="373" t="s">
        <v>488</v>
      </c>
      <c r="W114" s="383"/>
      <c r="X114" s="383"/>
    </row>
    <row r="115" spans="1:24" x14ac:dyDescent="0.2">
      <c r="A115" s="373"/>
      <c r="B115" s="373"/>
      <c r="C115" s="383"/>
      <c r="D115" s="383"/>
      <c r="E115" s="383"/>
      <c r="F115" s="374"/>
      <c r="G115" s="374"/>
      <c r="H115" s="374"/>
      <c r="I115" s="374"/>
      <c r="J115" s="374"/>
      <c r="K115" s="374"/>
      <c r="L115" s="374"/>
      <c r="M115" s="374"/>
      <c r="N115" s="374"/>
      <c r="O115" s="374"/>
      <c r="P115" s="374"/>
      <c r="Q115" s="374">
        <f>SUM(Q99:Q102)</f>
        <v>88660074</v>
      </c>
      <c r="R115" s="383"/>
      <c r="S115" s="373" t="s">
        <v>488</v>
      </c>
      <c r="W115" s="383"/>
      <c r="X115" s="383"/>
    </row>
    <row r="116" spans="1:24" x14ac:dyDescent="0.2">
      <c r="A116" s="373"/>
      <c r="B116" s="373"/>
      <c r="C116" s="383"/>
      <c r="D116" s="383"/>
      <c r="E116" s="383"/>
      <c r="F116" s="374"/>
      <c r="G116" s="374"/>
      <c r="H116" s="374"/>
      <c r="I116" s="374"/>
      <c r="J116" s="374"/>
      <c r="K116" s="374"/>
      <c r="L116" s="374"/>
      <c r="M116" s="374"/>
      <c r="N116" s="374"/>
      <c r="O116" s="374"/>
      <c r="P116" s="374"/>
      <c r="Q116" s="374">
        <f>SUM(Q103:Q108)</f>
        <v>40015440</v>
      </c>
      <c r="R116" s="383"/>
      <c r="S116" s="373" t="s">
        <v>488</v>
      </c>
    </row>
    <row r="117" spans="1:24" x14ac:dyDescent="0.2">
      <c r="A117" s="373"/>
      <c r="B117" s="373"/>
      <c r="C117" s="383"/>
      <c r="D117" s="383"/>
      <c r="E117" s="383"/>
      <c r="F117" s="383"/>
      <c r="G117" s="383"/>
      <c r="H117" s="383"/>
      <c r="I117" s="383"/>
      <c r="J117" s="383"/>
      <c r="K117" s="383"/>
      <c r="L117" s="383"/>
      <c r="M117" s="383"/>
      <c r="N117" s="383"/>
      <c r="O117" s="383"/>
      <c r="P117" s="383"/>
      <c r="Q117" s="383"/>
      <c r="R117" s="383"/>
      <c r="S117" s="373" t="s">
        <v>488</v>
      </c>
    </row>
    <row r="118" spans="1:24" x14ac:dyDescent="0.2">
      <c r="A118" s="373"/>
      <c r="B118" s="373"/>
      <c r="C118" s="383"/>
      <c r="D118" s="383"/>
      <c r="E118" s="383"/>
      <c r="F118" s="383"/>
      <c r="G118" s="383"/>
      <c r="H118" s="383"/>
      <c r="I118" s="383"/>
      <c r="J118" s="383"/>
      <c r="K118" s="383"/>
      <c r="L118" s="383"/>
      <c r="M118" s="383"/>
      <c r="N118" s="383"/>
      <c r="O118" s="383"/>
      <c r="P118" s="383"/>
      <c r="Q118" s="383"/>
      <c r="R118" s="383"/>
      <c r="S118" s="373"/>
    </row>
    <row r="119" spans="1:24" x14ac:dyDescent="0.2">
      <c r="A119" s="373"/>
      <c r="B119" s="373"/>
      <c r="C119" s="383"/>
      <c r="D119" s="383"/>
      <c r="E119" s="383"/>
      <c r="F119" s="383"/>
      <c r="G119" s="383"/>
      <c r="H119" s="383"/>
      <c r="I119" s="383"/>
      <c r="J119" s="383"/>
      <c r="K119" s="383"/>
      <c r="L119" s="383"/>
      <c r="M119" s="383"/>
      <c r="N119" s="383"/>
      <c r="O119" s="383"/>
      <c r="P119" s="383"/>
      <c r="Q119" s="383"/>
      <c r="R119" s="383"/>
    </row>
    <row r="120" spans="1:24" x14ac:dyDescent="0.2">
      <c r="A120" s="373"/>
      <c r="B120" s="373"/>
      <c r="C120" s="383"/>
      <c r="D120" s="383"/>
      <c r="E120" s="383"/>
      <c r="F120" s="383"/>
      <c r="G120" s="383"/>
      <c r="H120" s="383"/>
      <c r="I120" s="383"/>
      <c r="J120" s="383"/>
      <c r="K120" s="383"/>
      <c r="L120" s="383"/>
      <c r="M120" s="383"/>
      <c r="N120" s="383"/>
      <c r="O120" s="383"/>
      <c r="P120" s="383"/>
      <c r="Q120" s="383"/>
      <c r="R120" s="383"/>
    </row>
    <row r="121" spans="1:24" x14ac:dyDescent="0.2">
      <c r="A121" s="373"/>
      <c r="B121" s="373"/>
      <c r="C121" s="383"/>
      <c r="D121" s="383"/>
      <c r="E121" s="383"/>
      <c r="F121" s="383"/>
      <c r="G121" s="383"/>
      <c r="H121" s="383"/>
      <c r="I121" s="383"/>
      <c r="J121" s="383"/>
      <c r="K121" s="383"/>
      <c r="L121" s="383"/>
      <c r="M121" s="383"/>
      <c r="N121" s="383"/>
      <c r="O121" s="383"/>
      <c r="P121" s="383"/>
      <c r="Q121" s="383"/>
      <c r="R121" s="383"/>
    </row>
  </sheetData>
  <phoneticPr fontId="1"/>
  <pageMargins left="0.25" right="0.25" top="0.75" bottom="0.75" header="0.3" footer="0.3"/>
  <pageSetup paperSize="9" scale="3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3AB4E-6189-4CDE-A352-64DF20CBDC14}">
  <sheetPr>
    <pageSetUpPr fitToPage="1"/>
  </sheetPr>
  <dimension ref="A1:S206"/>
  <sheetViews>
    <sheetView view="pageBreakPreview" zoomScale="90" zoomScaleNormal="100" zoomScaleSheetLayoutView="90" workbookViewId="0"/>
  </sheetViews>
  <sheetFormatPr defaultRowHeight="12" x14ac:dyDescent="0.2"/>
  <cols>
    <col min="1" max="1" width="8.7265625" style="326"/>
    <col min="2" max="2" width="14.54296875" style="277" customWidth="1"/>
    <col min="3" max="3" width="14.7265625" style="277" customWidth="1"/>
    <col min="4" max="4" width="5.90625" style="315" customWidth="1"/>
    <col min="5" max="5" width="6.81640625" style="326" customWidth="1"/>
    <col min="6" max="6" width="14.7265625" style="277" customWidth="1"/>
    <col min="7" max="7" width="13.7265625" style="277" customWidth="1"/>
    <col min="8" max="8" width="5.453125" style="315" customWidth="1"/>
    <col min="9" max="9" width="8.7265625" style="326"/>
    <col min="10" max="10" width="17.6328125" style="277" customWidth="1"/>
    <col min="11" max="11" width="15.08984375" style="277" customWidth="1"/>
    <col min="12" max="12" width="5.90625" style="277" customWidth="1"/>
    <col min="13" max="13" width="5.08984375" style="277" customWidth="1"/>
    <col min="14" max="14" width="16.7265625" style="277" customWidth="1"/>
    <col min="15" max="15" width="16" style="277" customWidth="1"/>
    <col min="16" max="16" width="4.7265625" style="316" customWidth="1"/>
    <col min="17" max="17" width="5.36328125" style="277" customWidth="1"/>
    <col min="18" max="18" width="11.54296875" style="277" customWidth="1"/>
    <col min="19" max="19" width="14.453125" style="277" customWidth="1"/>
    <col min="20" max="16384" width="8.7265625" style="277"/>
  </cols>
  <sheetData>
    <row r="1" spans="1:19" ht="20.5" customHeight="1" x14ac:dyDescent="0.2">
      <c r="A1" s="328" t="s">
        <v>988</v>
      </c>
      <c r="C1" s="327">
        <f>SUM(C5:C192)</f>
        <v>282506843</v>
      </c>
      <c r="G1" s="327">
        <f>SUM(G5:G112)</f>
        <v>282506843</v>
      </c>
      <c r="K1" s="327">
        <f>SUM(K5:K41)</f>
        <v>282506843</v>
      </c>
      <c r="O1" s="327">
        <f>SUM(O5:O17)</f>
        <v>282506843</v>
      </c>
      <c r="S1" s="327">
        <f>SUM(S5:S7)</f>
        <v>282506843</v>
      </c>
    </row>
    <row r="2" spans="1:19" x14ac:dyDescent="0.2">
      <c r="A2" s="328" t="s">
        <v>525</v>
      </c>
      <c r="D2" s="341"/>
      <c r="K2" s="327"/>
    </row>
    <row r="3" spans="1:19" x14ac:dyDescent="0.2">
      <c r="C3" s="277" t="s">
        <v>526</v>
      </c>
      <c r="K3" s="327"/>
    </row>
    <row r="4" spans="1:19" ht="12.5" thickBot="1" x14ac:dyDescent="0.25">
      <c r="A4" s="326">
        <v>188</v>
      </c>
      <c r="C4" s="277" t="s">
        <v>527</v>
      </c>
      <c r="E4" s="326">
        <v>108</v>
      </c>
      <c r="I4" s="326">
        <v>37</v>
      </c>
      <c r="K4" s="327"/>
    </row>
    <row r="5" spans="1:19" x14ac:dyDescent="0.3">
      <c r="A5" s="329" t="s">
        <v>528</v>
      </c>
      <c r="B5" s="330" t="s">
        <v>529</v>
      </c>
      <c r="C5" s="331">
        <v>19</v>
      </c>
      <c r="D5" s="339">
        <v>11</v>
      </c>
      <c r="E5" s="329">
        <v>11</v>
      </c>
      <c r="F5" s="330" t="s">
        <v>283</v>
      </c>
      <c r="G5" s="331">
        <f>SUMIF(D$5:D$192,$E5,C$5:C$192)</f>
        <v>3002593</v>
      </c>
      <c r="H5" s="339">
        <v>1</v>
      </c>
      <c r="I5" s="329">
        <v>1</v>
      </c>
      <c r="J5" s="330" t="s">
        <v>94</v>
      </c>
      <c r="K5" s="331">
        <f>SUMIF(H$5:H$112,I5,G$5:G$112)</f>
        <v>3752518</v>
      </c>
      <c r="L5" s="339">
        <v>1</v>
      </c>
      <c r="M5" s="433">
        <v>1</v>
      </c>
      <c r="N5" s="434" t="s">
        <v>94</v>
      </c>
      <c r="O5" s="331">
        <f>SUMIF($L$5:$L$41,$M5,$K$5:$K$41)</f>
        <v>3752518</v>
      </c>
      <c r="P5" s="339">
        <v>1</v>
      </c>
      <c r="Q5" s="342">
        <v>1</v>
      </c>
      <c r="R5" s="343" t="s">
        <v>3</v>
      </c>
      <c r="S5" s="344">
        <f>SUM(O5)</f>
        <v>3752518</v>
      </c>
    </row>
    <row r="6" spans="1:19" x14ac:dyDescent="0.3">
      <c r="A6" s="333" t="s">
        <v>530</v>
      </c>
      <c r="B6" s="277" t="s">
        <v>531</v>
      </c>
      <c r="C6" s="334">
        <v>135436</v>
      </c>
      <c r="D6" s="339">
        <v>11</v>
      </c>
      <c r="E6" s="333">
        <v>12</v>
      </c>
      <c r="F6" s="277" t="s">
        <v>285</v>
      </c>
      <c r="G6" s="334">
        <f t="shared" ref="G6:G69" si="0">SUMIF(D$5:D$192,$E6,C$5:C$192)</f>
        <v>243349</v>
      </c>
      <c r="H6" s="339">
        <v>1</v>
      </c>
      <c r="I6" s="333">
        <v>6</v>
      </c>
      <c r="J6" s="277" t="s">
        <v>95</v>
      </c>
      <c r="K6" s="334">
        <f t="shared" ref="K6:K41" si="1">SUMIF(H$5:H$112,I6,G$5:G$112)</f>
        <v>-5127</v>
      </c>
      <c r="L6" s="339">
        <v>2</v>
      </c>
      <c r="M6" s="435">
        <v>2</v>
      </c>
      <c r="N6" s="436" t="s">
        <v>854</v>
      </c>
      <c r="O6" s="334">
        <f t="shared" ref="O6:O17" si="2">SUMIF($L$5:$L$41,$M6,$K$5:$K$41)</f>
        <v>-5127</v>
      </c>
      <c r="P6" s="339">
        <v>2</v>
      </c>
      <c r="Q6" s="345">
        <v>2</v>
      </c>
      <c r="R6" s="346" t="s">
        <v>4</v>
      </c>
      <c r="S6" s="347">
        <f>SUM(O6:O8)</f>
        <v>63953236</v>
      </c>
    </row>
    <row r="7" spans="1:19" ht="12.5" thickBot="1" x14ac:dyDescent="0.35">
      <c r="A7" s="333" t="s">
        <v>532</v>
      </c>
      <c r="B7" s="277" t="s">
        <v>533</v>
      </c>
      <c r="C7" s="334">
        <v>1742196</v>
      </c>
      <c r="D7" s="339">
        <v>11</v>
      </c>
      <c r="E7" s="333">
        <v>13</v>
      </c>
      <c r="F7" s="277" t="s">
        <v>287</v>
      </c>
      <c r="G7" s="334">
        <f t="shared" si="0"/>
        <v>0</v>
      </c>
      <c r="H7" s="339">
        <v>1</v>
      </c>
      <c r="I7" s="333">
        <v>11</v>
      </c>
      <c r="J7" s="277" t="s">
        <v>501</v>
      </c>
      <c r="K7" s="334">
        <f t="shared" si="1"/>
        <v>29965364</v>
      </c>
      <c r="L7" s="339">
        <v>3</v>
      </c>
      <c r="M7" s="435">
        <v>3</v>
      </c>
      <c r="N7" s="436" t="s">
        <v>855</v>
      </c>
      <c r="O7" s="334">
        <f t="shared" si="2"/>
        <v>57060339</v>
      </c>
      <c r="P7" s="339">
        <v>2</v>
      </c>
      <c r="Q7" s="348">
        <v>3</v>
      </c>
      <c r="R7" s="349" t="s">
        <v>5</v>
      </c>
      <c r="S7" s="350">
        <f>SUM(O9:O17)</f>
        <v>214801089</v>
      </c>
    </row>
    <row r="8" spans="1:19" x14ac:dyDescent="0.3">
      <c r="A8" s="333" t="s">
        <v>534</v>
      </c>
      <c r="B8" s="277" t="s">
        <v>535</v>
      </c>
      <c r="C8" s="334">
        <v>876302</v>
      </c>
      <c r="D8" s="339">
        <v>11</v>
      </c>
      <c r="E8" s="333">
        <v>15</v>
      </c>
      <c r="F8" s="277" t="s">
        <v>289</v>
      </c>
      <c r="G8" s="334">
        <f t="shared" si="0"/>
        <v>183836</v>
      </c>
      <c r="H8" s="339">
        <v>1</v>
      </c>
      <c r="I8" s="333">
        <v>15</v>
      </c>
      <c r="J8" s="277" t="s">
        <v>502</v>
      </c>
      <c r="K8" s="334">
        <f t="shared" si="1"/>
        <v>3797200</v>
      </c>
      <c r="L8" s="339">
        <v>3</v>
      </c>
      <c r="M8" s="435">
        <v>4</v>
      </c>
      <c r="N8" s="436" t="s">
        <v>856</v>
      </c>
      <c r="O8" s="334">
        <f t="shared" si="2"/>
        <v>6898024</v>
      </c>
      <c r="P8" s="339">
        <v>2</v>
      </c>
    </row>
    <row r="9" spans="1:19" x14ac:dyDescent="0.3">
      <c r="A9" s="333" t="s">
        <v>536</v>
      </c>
      <c r="B9" s="277" t="s">
        <v>537</v>
      </c>
      <c r="C9" s="334">
        <v>618</v>
      </c>
      <c r="D9" s="339">
        <v>11</v>
      </c>
      <c r="E9" s="333">
        <v>17</v>
      </c>
      <c r="F9" s="277" t="s">
        <v>291</v>
      </c>
      <c r="G9" s="334">
        <f t="shared" si="0"/>
        <v>322740</v>
      </c>
      <c r="H9" s="339">
        <v>1</v>
      </c>
      <c r="I9" s="333">
        <v>16</v>
      </c>
      <c r="J9" s="277" t="s">
        <v>503</v>
      </c>
      <c r="K9" s="334">
        <f t="shared" si="1"/>
        <v>423359</v>
      </c>
      <c r="L9" s="339">
        <v>3</v>
      </c>
      <c r="M9" s="435">
        <v>5</v>
      </c>
      <c r="N9" s="436" t="s">
        <v>857</v>
      </c>
      <c r="O9" s="334">
        <f t="shared" si="2"/>
        <v>2462311</v>
      </c>
      <c r="P9" s="339">
        <v>3</v>
      </c>
    </row>
    <row r="10" spans="1:19" x14ac:dyDescent="0.3">
      <c r="A10" s="333" t="s">
        <v>538</v>
      </c>
      <c r="B10" s="277" t="s">
        <v>539</v>
      </c>
      <c r="C10" s="334">
        <v>248022</v>
      </c>
      <c r="D10" s="339">
        <v>11</v>
      </c>
      <c r="E10" s="333">
        <v>61</v>
      </c>
      <c r="F10" s="277" t="s">
        <v>293</v>
      </c>
      <c r="G10" s="334">
        <f t="shared" si="0"/>
        <v>14</v>
      </c>
      <c r="H10" s="339">
        <v>6</v>
      </c>
      <c r="I10" s="333">
        <v>20</v>
      </c>
      <c r="J10" s="277" t="s">
        <v>504</v>
      </c>
      <c r="K10" s="334">
        <f t="shared" si="1"/>
        <v>2626760</v>
      </c>
      <c r="L10" s="339">
        <v>3</v>
      </c>
      <c r="M10" s="435">
        <v>6</v>
      </c>
      <c r="N10" s="436" t="s">
        <v>858</v>
      </c>
      <c r="O10" s="334">
        <f t="shared" si="2"/>
        <v>47700440</v>
      </c>
      <c r="P10" s="339">
        <v>3</v>
      </c>
    </row>
    <row r="11" spans="1:19" x14ac:dyDescent="0.3">
      <c r="A11" s="333" t="s">
        <v>540</v>
      </c>
      <c r="B11" s="277" t="s">
        <v>285</v>
      </c>
      <c r="C11" s="334">
        <v>243349</v>
      </c>
      <c r="D11" s="339">
        <v>12</v>
      </c>
      <c r="E11" s="333">
        <v>62</v>
      </c>
      <c r="F11" s="277" t="s">
        <v>295</v>
      </c>
      <c r="G11" s="334">
        <f t="shared" si="0"/>
        <v>-5141</v>
      </c>
      <c r="H11" s="339">
        <v>6</v>
      </c>
      <c r="I11" s="333">
        <v>21</v>
      </c>
      <c r="J11" s="277" t="s">
        <v>505</v>
      </c>
      <c r="K11" s="334">
        <f t="shared" si="1"/>
        <v>4043002</v>
      </c>
      <c r="L11" s="339">
        <v>3</v>
      </c>
      <c r="M11" s="435">
        <v>7</v>
      </c>
      <c r="N11" s="436" t="s">
        <v>859</v>
      </c>
      <c r="O11" s="334">
        <f t="shared" si="2"/>
        <v>16124144</v>
      </c>
      <c r="P11" s="339">
        <v>3</v>
      </c>
    </row>
    <row r="12" spans="1:19" x14ac:dyDescent="0.3">
      <c r="A12" s="333" t="s">
        <v>541</v>
      </c>
      <c r="B12" s="277" t="s">
        <v>287</v>
      </c>
      <c r="C12" s="334">
        <v>0</v>
      </c>
      <c r="D12" s="339">
        <v>13</v>
      </c>
      <c r="E12" s="333">
        <v>111</v>
      </c>
      <c r="F12" s="277" t="s">
        <v>297</v>
      </c>
      <c r="G12" s="334">
        <f t="shared" si="0"/>
        <v>22197422</v>
      </c>
      <c r="H12" s="339">
        <v>11</v>
      </c>
      <c r="I12" s="333">
        <v>22</v>
      </c>
      <c r="J12" s="277" t="s">
        <v>506</v>
      </c>
      <c r="K12" s="334">
        <f t="shared" si="1"/>
        <v>823708</v>
      </c>
      <c r="L12" s="339">
        <v>3</v>
      </c>
      <c r="M12" s="435">
        <v>8</v>
      </c>
      <c r="N12" s="436" t="s">
        <v>860</v>
      </c>
      <c r="O12" s="334">
        <f t="shared" si="2"/>
        <v>67578979</v>
      </c>
      <c r="P12" s="339">
        <v>3</v>
      </c>
    </row>
    <row r="13" spans="1:19" x14ac:dyDescent="0.3">
      <c r="A13" s="333" t="s">
        <v>542</v>
      </c>
      <c r="B13" s="277" t="s">
        <v>543</v>
      </c>
      <c r="C13" s="334">
        <v>0</v>
      </c>
      <c r="D13" s="339">
        <v>15</v>
      </c>
      <c r="E13" s="333">
        <v>112</v>
      </c>
      <c r="F13" s="277" t="s">
        <v>299</v>
      </c>
      <c r="G13" s="334">
        <f t="shared" si="0"/>
        <v>4398655</v>
      </c>
      <c r="H13" s="339">
        <v>11</v>
      </c>
      <c r="I13" s="333">
        <v>25</v>
      </c>
      <c r="J13" s="277" t="s">
        <v>507</v>
      </c>
      <c r="K13" s="334">
        <f t="shared" si="1"/>
        <v>106529</v>
      </c>
      <c r="L13" s="339">
        <v>3</v>
      </c>
      <c r="M13" s="435">
        <v>9</v>
      </c>
      <c r="N13" s="436" t="s">
        <v>861</v>
      </c>
      <c r="O13" s="334">
        <f t="shared" si="2"/>
        <v>10755093</v>
      </c>
      <c r="P13" s="339">
        <v>3</v>
      </c>
    </row>
    <row r="14" spans="1:19" x14ac:dyDescent="0.3">
      <c r="A14" s="333" t="s">
        <v>544</v>
      </c>
      <c r="B14" s="277" t="s">
        <v>545</v>
      </c>
      <c r="C14" s="334">
        <v>0</v>
      </c>
      <c r="D14" s="339">
        <v>15</v>
      </c>
      <c r="E14" s="333">
        <v>113</v>
      </c>
      <c r="F14" s="277" t="s">
        <v>301</v>
      </c>
      <c r="G14" s="334">
        <f t="shared" si="0"/>
        <v>222331</v>
      </c>
      <c r="H14" s="339">
        <v>11</v>
      </c>
      <c r="I14" s="333">
        <v>26</v>
      </c>
      <c r="J14" s="277" t="s">
        <v>508</v>
      </c>
      <c r="K14" s="334">
        <f t="shared" si="1"/>
        <v>-33243</v>
      </c>
      <c r="L14" s="339">
        <v>3</v>
      </c>
      <c r="M14" s="435">
        <v>10</v>
      </c>
      <c r="N14" s="436" t="s">
        <v>862</v>
      </c>
      <c r="O14" s="334">
        <f t="shared" si="2"/>
        <v>16505488</v>
      </c>
      <c r="P14" s="339">
        <v>3</v>
      </c>
    </row>
    <row r="15" spans="1:19" x14ac:dyDescent="0.3">
      <c r="A15" s="333" t="s">
        <v>546</v>
      </c>
      <c r="B15" s="277" t="s">
        <v>547</v>
      </c>
      <c r="C15" s="334">
        <v>183836</v>
      </c>
      <c r="D15" s="339">
        <v>15</v>
      </c>
      <c r="E15" s="333">
        <v>114</v>
      </c>
      <c r="F15" s="277" t="s">
        <v>303</v>
      </c>
      <c r="G15" s="334">
        <f t="shared" si="0"/>
        <v>3146956</v>
      </c>
      <c r="H15" s="339">
        <v>11</v>
      </c>
      <c r="I15" s="333">
        <v>27</v>
      </c>
      <c r="J15" s="277" t="s">
        <v>509</v>
      </c>
      <c r="K15" s="334">
        <f t="shared" si="1"/>
        <v>187428</v>
      </c>
      <c r="L15" s="339">
        <v>3</v>
      </c>
      <c r="M15" s="435">
        <v>11</v>
      </c>
      <c r="N15" s="436" t="s">
        <v>863</v>
      </c>
      <c r="O15" s="334">
        <f t="shared" si="2"/>
        <v>1233128</v>
      </c>
      <c r="P15" s="339">
        <v>3</v>
      </c>
    </row>
    <row r="16" spans="1:19" x14ac:dyDescent="0.3">
      <c r="A16" s="333" t="s">
        <v>548</v>
      </c>
      <c r="B16" s="277" t="s">
        <v>549</v>
      </c>
      <c r="C16" s="334">
        <v>310001</v>
      </c>
      <c r="D16" s="339">
        <v>17</v>
      </c>
      <c r="E16" s="333">
        <v>151</v>
      </c>
      <c r="F16" s="277" t="s">
        <v>305</v>
      </c>
      <c r="G16" s="334">
        <f t="shared" si="0"/>
        <v>82293</v>
      </c>
      <c r="H16" s="339">
        <v>15</v>
      </c>
      <c r="I16" s="333">
        <v>28</v>
      </c>
      <c r="J16" s="277" t="s">
        <v>510</v>
      </c>
      <c r="K16" s="334">
        <f t="shared" si="1"/>
        <v>273412</v>
      </c>
      <c r="L16" s="339">
        <v>3</v>
      </c>
      <c r="M16" s="435">
        <v>12</v>
      </c>
      <c r="N16" s="436" t="s">
        <v>105</v>
      </c>
      <c r="O16" s="334">
        <f t="shared" si="2"/>
        <v>52439688</v>
      </c>
      <c r="P16" s="339">
        <v>3</v>
      </c>
    </row>
    <row r="17" spans="1:16" ht="12.5" thickBot="1" x14ac:dyDescent="0.35">
      <c r="A17" s="333" t="s">
        <v>550</v>
      </c>
      <c r="B17" s="277" t="s">
        <v>551</v>
      </c>
      <c r="C17" s="334">
        <v>12739</v>
      </c>
      <c r="D17" s="339">
        <v>17</v>
      </c>
      <c r="E17" s="333">
        <v>152</v>
      </c>
      <c r="F17" s="277" t="s">
        <v>307</v>
      </c>
      <c r="G17" s="334">
        <f t="shared" si="0"/>
        <v>3714907</v>
      </c>
      <c r="H17" s="339">
        <v>15</v>
      </c>
      <c r="I17" s="333">
        <v>29</v>
      </c>
      <c r="J17" s="277" t="s">
        <v>369</v>
      </c>
      <c r="K17" s="334">
        <f t="shared" si="1"/>
        <v>13806</v>
      </c>
      <c r="L17" s="339">
        <v>3</v>
      </c>
      <c r="M17" s="437">
        <v>13</v>
      </c>
      <c r="N17" s="438" t="s">
        <v>864</v>
      </c>
      <c r="O17" s="338">
        <f t="shared" si="2"/>
        <v>1818</v>
      </c>
      <c r="P17" s="339">
        <v>3</v>
      </c>
    </row>
    <row r="18" spans="1:16" x14ac:dyDescent="0.3">
      <c r="A18" s="333" t="s">
        <v>552</v>
      </c>
      <c r="B18" s="277" t="s">
        <v>293</v>
      </c>
      <c r="C18" s="334">
        <v>14</v>
      </c>
      <c r="D18" s="339">
        <v>61</v>
      </c>
      <c r="E18" s="333">
        <v>161</v>
      </c>
      <c r="F18" s="277" t="s">
        <v>309</v>
      </c>
      <c r="G18" s="334">
        <f t="shared" si="0"/>
        <v>49969</v>
      </c>
      <c r="H18" s="339">
        <v>16</v>
      </c>
      <c r="I18" s="333">
        <v>30</v>
      </c>
      <c r="J18" s="277" t="s">
        <v>371</v>
      </c>
      <c r="K18" s="334">
        <f t="shared" si="1"/>
        <v>6205</v>
      </c>
      <c r="L18" s="339">
        <v>3</v>
      </c>
      <c r="M18" s="871"/>
      <c r="N18" s="436"/>
      <c r="O18" s="327"/>
    </row>
    <row r="19" spans="1:16" x14ac:dyDescent="0.3">
      <c r="A19" s="333" t="s">
        <v>553</v>
      </c>
      <c r="B19" s="277" t="s">
        <v>554</v>
      </c>
      <c r="C19" s="334">
        <v>14</v>
      </c>
      <c r="D19" s="339">
        <v>62</v>
      </c>
      <c r="E19" s="333">
        <v>162</v>
      </c>
      <c r="F19" s="277" t="s">
        <v>311</v>
      </c>
      <c r="G19" s="334">
        <f t="shared" si="0"/>
        <v>139328</v>
      </c>
      <c r="H19" s="339">
        <v>16</v>
      </c>
      <c r="I19" s="333">
        <v>31</v>
      </c>
      <c r="J19" s="277" t="s">
        <v>373</v>
      </c>
      <c r="K19" s="334">
        <f t="shared" si="1"/>
        <v>71489</v>
      </c>
      <c r="L19" s="339">
        <v>3</v>
      </c>
      <c r="M19" s="871"/>
      <c r="N19" s="436"/>
    </row>
    <row r="20" spans="1:16" x14ac:dyDescent="0.3">
      <c r="A20" s="333" t="s">
        <v>555</v>
      </c>
      <c r="B20" s="277" t="s">
        <v>556</v>
      </c>
      <c r="C20" s="334">
        <v>-5155</v>
      </c>
      <c r="D20" s="339">
        <v>62</v>
      </c>
      <c r="E20" s="333">
        <v>163</v>
      </c>
      <c r="F20" s="277" t="s">
        <v>313</v>
      </c>
      <c r="G20" s="334">
        <f t="shared" si="0"/>
        <v>-87035</v>
      </c>
      <c r="H20" s="339">
        <v>16</v>
      </c>
      <c r="I20" s="333">
        <v>32</v>
      </c>
      <c r="J20" s="277" t="s">
        <v>511</v>
      </c>
      <c r="K20" s="334">
        <f t="shared" si="1"/>
        <v>34959</v>
      </c>
      <c r="L20" s="339">
        <v>3</v>
      </c>
      <c r="M20" s="871"/>
      <c r="N20" s="436"/>
    </row>
    <row r="21" spans="1:16" x14ac:dyDescent="0.3">
      <c r="A21" s="333" t="s">
        <v>557</v>
      </c>
      <c r="B21" s="277" t="s">
        <v>558</v>
      </c>
      <c r="C21" s="334">
        <v>5002170</v>
      </c>
      <c r="D21" s="339">
        <v>111</v>
      </c>
      <c r="E21" s="333">
        <v>164</v>
      </c>
      <c r="F21" s="277" t="s">
        <v>315</v>
      </c>
      <c r="G21" s="334">
        <f t="shared" si="0"/>
        <v>321097</v>
      </c>
      <c r="H21" s="339">
        <v>16</v>
      </c>
      <c r="I21" s="333">
        <v>33</v>
      </c>
      <c r="J21" s="277" t="s">
        <v>512</v>
      </c>
      <c r="K21" s="334">
        <f t="shared" si="1"/>
        <v>3096720</v>
      </c>
      <c r="L21" s="339">
        <v>3</v>
      </c>
      <c r="M21" s="871"/>
      <c r="N21" s="436"/>
    </row>
    <row r="22" spans="1:16" x14ac:dyDescent="0.3">
      <c r="A22" s="333" t="s">
        <v>559</v>
      </c>
      <c r="B22" s="277" t="s">
        <v>560</v>
      </c>
      <c r="C22" s="334">
        <v>3216544</v>
      </c>
      <c r="D22" s="339">
        <v>111</v>
      </c>
      <c r="E22" s="333">
        <v>191</v>
      </c>
      <c r="F22" s="277" t="s">
        <v>317</v>
      </c>
      <c r="G22" s="334">
        <f t="shared" si="0"/>
        <v>35737</v>
      </c>
      <c r="H22" s="317">
        <v>39</v>
      </c>
      <c r="I22" s="333">
        <v>34</v>
      </c>
      <c r="J22" s="277" t="s">
        <v>513</v>
      </c>
      <c r="K22" s="334">
        <f t="shared" si="1"/>
        <v>3533970</v>
      </c>
      <c r="L22" s="339">
        <v>3</v>
      </c>
      <c r="M22" s="871"/>
      <c r="N22" s="436"/>
    </row>
    <row r="23" spans="1:16" x14ac:dyDescent="0.3">
      <c r="A23" s="333" t="s">
        <v>561</v>
      </c>
      <c r="B23" s="277" t="s">
        <v>562</v>
      </c>
      <c r="C23" s="334">
        <v>1437872</v>
      </c>
      <c r="D23" s="339">
        <v>111</v>
      </c>
      <c r="E23" s="333">
        <v>201</v>
      </c>
      <c r="F23" s="277" t="s">
        <v>319</v>
      </c>
      <c r="G23" s="334">
        <f t="shared" si="0"/>
        <v>6377</v>
      </c>
      <c r="H23" s="339">
        <v>20</v>
      </c>
      <c r="I23" s="333">
        <v>35</v>
      </c>
      <c r="J23" s="277" t="s">
        <v>514</v>
      </c>
      <c r="K23" s="334">
        <f t="shared" si="1"/>
        <v>5694976</v>
      </c>
      <c r="L23" s="339">
        <v>3</v>
      </c>
      <c r="M23" s="871"/>
      <c r="N23" s="436"/>
    </row>
    <row r="24" spans="1:16" x14ac:dyDescent="0.3">
      <c r="A24" s="333" t="s">
        <v>563</v>
      </c>
      <c r="B24" s="277" t="s">
        <v>564</v>
      </c>
      <c r="C24" s="334">
        <v>5997508</v>
      </c>
      <c r="D24" s="339">
        <v>111</v>
      </c>
      <c r="E24" s="333">
        <v>202</v>
      </c>
      <c r="F24" s="277" t="s">
        <v>321</v>
      </c>
      <c r="G24" s="334">
        <f t="shared" si="0"/>
        <v>10802</v>
      </c>
      <c r="H24" s="339">
        <v>20</v>
      </c>
      <c r="I24" s="333">
        <v>39</v>
      </c>
      <c r="J24" s="277" t="s">
        <v>401</v>
      </c>
      <c r="K24" s="334">
        <f t="shared" si="1"/>
        <v>2394695</v>
      </c>
      <c r="L24" s="339">
        <v>3</v>
      </c>
      <c r="M24" s="871"/>
      <c r="N24" s="436"/>
    </row>
    <row r="25" spans="1:16" x14ac:dyDescent="0.3">
      <c r="A25" s="333" t="s">
        <v>565</v>
      </c>
      <c r="B25" s="277" t="s">
        <v>566</v>
      </c>
      <c r="C25" s="334">
        <v>1010192</v>
      </c>
      <c r="D25" s="339">
        <v>111</v>
      </c>
      <c r="E25" s="333">
        <v>203</v>
      </c>
      <c r="F25" s="277" t="s">
        <v>323</v>
      </c>
      <c r="G25" s="334">
        <f t="shared" si="0"/>
        <v>0</v>
      </c>
      <c r="H25" s="339">
        <v>20</v>
      </c>
      <c r="I25" s="333">
        <v>41</v>
      </c>
      <c r="J25" s="277" t="s">
        <v>97</v>
      </c>
      <c r="K25" s="334">
        <f t="shared" si="1"/>
        <v>0</v>
      </c>
      <c r="L25" s="339">
        <v>3</v>
      </c>
      <c r="M25" s="871"/>
      <c r="N25" s="436"/>
    </row>
    <row r="26" spans="1:16" x14ac:dyDescent="0.3">
      <c r="A26" s="333" t="s">
        <v>567</v>
      </c>
      <c r="B26" s="277" t="s">
        <v>568</v>
      </c>
      <c r="C26" s="334">
        <v>1222423</v>
      </c>
      <c r="D26" s="339">
        <v>111</v>
      </c>
      <c r="E26" s="333">
        <v>204</v>
      </c>
      <c r="F26" s="277" t="s">
        <v>325</v>
      </c>
      <c r="G26" s="334">
        <f t="shared" si="0"/>
        <v>111</v>
      </c>
      <c r="H26" s="339">
        <v>20</v>
      </c>
      <c r="I26" s="333">
        <v>46</v>
      </c>
      <c r="J26" s="277" t="s">
        <v>515</v>
      </c>
      <c r="K26" s="334">
        <f t="shared" si="1"/>
        <v>6898024</v>
      </c>
      <c r="L26" s="339">
        <v>4</v>
      </c>
      <c r="M26" s="871"/>
      <c r="N26" s="436"/>
    </row>
    <row r="27" spans="1:16" x14ac:dyDescent="0.3">
      <c r="A27" s="333" t="s">
        <v>569</v>
      </c>
      <c r="B27" s="277" t="s">
        <v>570</v>
      </c>
      <c r="C27" s="334">
        <v>4310713</v>
      </c>
      <c r="D27" s="339">
        <v>111</v>
      </c>
      <c r="E27" s="333">
        <v>205</v>
      </c>
      <c r="F27" s="277" t="s">
        <v>327</v>
      </c>
      <c r="G27" s="334">
        <f t="shared" si="0"/>
        <v>0</v>
      </c>
      <c r="H27" s="339">
        <v>20</v>
      </c>
      <c r="I27" s="333">
        <v>47</v>
      </c>
      <c r="J27" s="277" t="s">
        <v>417</v>
      </c>
      <c r="K27" s="334">
        <f t="shared" si="1"/>
        <v>1945034</v>
      </c>
      <c r="L27" s="339">
        <v>5</v>
      </c>
      <c r="M27" s="871"/>
      <c r="N27" s="436"/>
    </row>
    <row r="28" spans="1:16" x14ac:dyDescent="0.3">
      <c r="A28" s="333" t="s">
        <v>571</v>
      </c>
      <c r="B28" s="277" t="s">
        <v>572</v>
      </c>
      <c r="C28" s="334">
        <v>2144882</v>
      </c>
      <c r="D28" s="339">
        <v>112</v>
      </c>
      <c r="E28" s="333">
        <v>206</v>
      </c>
      <c r="F28" s="277" t="s">
        <v>329</v>
      </c>
      <c r="G28" s="334">
        <f t="shared" si="0"/>
        <v>0</v>
      </c>
      <c r="H28" s="339">
        <v>20</v>
      </c>
      <c r="I28" s="333">
        <v>48</v>
      </c>
      <c r="J28" s="277" t="s">
        <v>419</v>
      </c>
      <c r="K28" s="334">
        <f t="shared" si="1"/>
        <v>517277</v>
      </c>
      <c r="L28" s="339">
        <v>5</v>
      </c>
      <c r="M28" s="871"/>
      <c r="N28" s="436"/>
    </row>
    <row r="29" spans="1:16" x14ac:dyDescent="0.3">
      <c r="A29" s="333" t="s">
        <v>573</v>
      </c>
      <c r="B29" s="277" t="s">
        <v>574</v>
      </c>
      <c r="C29" s="334">
        <v>2253773</v>
      </c>
      <c r="D29" s="339">
        <v>112</v>
      </c>
      <c r="E29" s="333">
        <v>207</v>
      </c>
      <c r="F29" s="277" t="s">
        <v>331</v>
      </c>
      <c r="G29" s="334">
        <f t="shared" si="0"/>
        <v>906741</v>
      </c>
      <c r="H29" s="339">
        <v>20</v>
      </c>
      <c r="I29" s="333">
        <v>51</v>
      </c>
      <c r="J29" s="277" t="s">
        <v>99</v>
      </c>
      <c r="K29" s="334">
        <f t="shared" si="1"/>
        <v>47700440</v>
      </c>
      <c r="L29" s="339">
        <v>6</v>
      </c>
      <c r="M29" s="871"/>
      <c r="N29" s="436"/>
    </row>
    <row r="30" spans="1:16" x14ac:dyDescent="0.3">
      <c r="A30" s="333" t="s">
        <v>575</v>
      </c>
      <c r="B30" s="277" t="s">
        <v>301</v>
      </c>
      <c r="C30" s="334">
        <v>222331</v>
      </c>
      <c r="D30" s="339">
        <v>113</v>
      </c>
      <c r="E30" s="333">
        <v>208</v>
      </c>
      <c r="F30" s="277" t="s">
        <v>333</v>
      </c>
      <c r="G30" s="334">
        <f t="shared" si="0"/>
        <v>1702729</v>
      </c>
      <c r="H30" s="339">
        <v>20</v>
      </c>
      <c r="I30" s="333">
        <v>53</v>
      </c>
      <c r="J30" s="277" t="s">
        <v>100</v>
      </c>
      <c r="K30" s="334">
        <f t="shared" si="1"/>
        <v>16124144</v>
      </c>
      <c r="L30" s="339">
        <v>7</v>
      </c>
      <c r="M30" s="871"/>
      <c r="N30" s="436"/>
    </row>
    <row r="31" spans="1:16" x14ac:dyDescent="0.3">
      <c r="A31" s="333" t="s">
        <v>576</v>
      </c>
      <c r="B31" s="277" t="s">
        <v>303</v>
      </c>
      <c r="C31" s="334">
        <v>3146956</v>
      </c>
      <c r="D31" s="339">
        <v>114</v>
      </c>
      <c r="E31" s="333">
        <v>211</v>
      </c>
      <c r="F31" s="277" t="s">
        <v>335</v>
      </c>
      <c r="G31" s="334">
        <f t="shared" si="0"/>
        <v>4043526</v>
      </c>
      <c r="H31" s="339">
        <v>21</v>
      </c>
      <c r="I31" s="333">
        <v>55</v>
      </c>
      <c r="J31" s="277" t="s">
        <v>101</v>
      </c>
      <c r="K31" s="334">
        <f t="shared" si="1"/>
        <v>67578979</v>
      </c>
      <c r="L31" s="339">
        <v>8</v>
      </c>
      <c r="M31" s="871"/>
      <c r="N31" s="436"/>
    </row>
    <row r="32" spans="1:16" x14ac:dyDescent="0.3">
      <c r="A32" s="333" t="s">
        <v>577</v>
      </c>
      <c r="B32" s="277" t="s">
        <v>578</v>
      </c>
      <c r="C32" s="334">
        <v>4123</v>
      </c>
      <c r="D32" s="339">
        <v>151</v>
      </c>
      <c r="E32" s="333">
        <v>212</v>
      </c>
      <c r="F32" s="277" t="s">
        <v>337</v>
      </c>
      <c r="G32" s="334">
        <f t="shared" si="0"/>
        <v>-524</v>
      </c>
      <c r="H32" s="339">
        <v>21</v>
      </c>
      <c r="I32" s="333">
        <v>57</v>
      </c>
      <c r="J32" s="277" t="s">
        <v>102</v>
      </c>
      <c r="K32" s="334">
        <f t="shared" si="1"/>
        <v>10755093</v>
      </c>
      <c r="L32" s="339">
        <v>9</v>
      </c>
      <c r="M32" s="871"/>
      <c r="N32" s="436"/>
    </row>
    <row r="33" spans="1:14" x14ac:dyDescent="0.3">
      <c r="A33" s="333" t="s">
        <v>579</v>
      </c>
      <c r="B33" s="277" t="s">
        <v>580</v>
      </c>
      <c r="C33" s="334">
        <v>15160</v>
      </c>
      <c r="D33" s="339">
        <v>151</v>
      </c>
      <c r="E33" s="333">
        <v>221</v>
      </c>
      <c r="F33" s="277" t="s">
        <v>339</v>
      </c>
      <c r="G33" s="334">
        <f t="shared" si="0"/>
        <v>443173</v>
      </c>
      <c r="H33" s="339">
        <v>22</v>
      </c>
      <c r="I33" s="333">
        <v>59</v>
      </c>
      <c r="J33" s="277" t="s">
        <v>103</v>
      </c>
      <c r="K33" s="334">
        <f t="shared" si="1"/>
        <v>16505488</v>
      </c>
      <c r="L33" s="339">
        <v>10</v>
      </c>
      <c r="M33" s="871"/>
      <c r="N33" s="436"/>
    </row>
    <row r="34" spans="1:14" x14ac:dyDescent="0.3">
      <c r="A34" s="333" t="s">
        <v>581</v>
      </c>
      <c r="B34" s="277" t="s">
        <v>582</v>
      </c>
      <c r="C34" s="334">
        <v>384</v>
      </c>
      <c r="D34" s="339">
        <v>151</v>
      </c>
      <c r="E34" s="333">
        <v>222</v>
      </c>
      <c r="F34" s="277" t="s">
        <v>341</v>
      </c>
      <c r="G34" s="334">
        <f t="shared" si="0"/>
        <v>380535</v>
      </c>
      <c r="H34" s="339">
        <v>22</v>
      </c>
      <c r="I34" s="333">
        <v>61</v>
      </c>
      <c r="J34" s="277" t="s">
        <v>104</v>
      </c>
      <c r="K34" s="334">
        <f t="shared" si="1"/>
        <v>1233128</v>
      </c>
      <c r="L34" s="339">
        <v>11</v>
      </c>
      <c r="M34" s="871"/>
      <c r="N34" s="436"/>
    </row>
    <row r="35" spans="1:14" x14ac:dyDescent="0.3">
      <c r="A35" s="333" t="s">
        <v>583</v>
      </c>
      <c r="B35" s="277" t="s">
        <v>584</v>
      </c>
      <c r="C35" s="334">
        <v>0</v>
      </c>
      <c r="D35" s="339">
        <v>151</v>
      </c>
      <c r="E35" s="333">
        <v>231</v>
      </c>
      <c r="F35" s="277" t="s">
        <v>343</v>
      </c>
      <c r="G35" s="334">
        <f t="shared" si="0"/>
        <v>905369</v>
      </c>
      <c r="H35" s="317">
        <v>39</v>
      </c>
      <c r="I35" s="333">
        <v>63</v>
      </c>
      <c r="J35" s="277" t="s">
        <v>516</v>
      </c>
      <c r="K35" s="334">
        <f t="shared" si="1"/>
        <v>4733693</v>
      </c>
      <c r="L35" s="339">
        <v>12</v>
      </c>
      <c r="M35" s="871"/>
      <c r="N35" s="436"/>
    </row>
    <row r="36" spans="1:14" x14ac:dyDescent="0.3">
      <c r="A36" s="333" t="s">
        <v>585</v>
      </c>
      <c r="B36" s="277" t="s">
        <v>586</v>
      </c>
      <c r="C36" s="334">
        <v>62626</v>
      </c>
      <c r="D36" s="339">
        <v>151</v>
      </c>
      <c r="E36" s="333">
        <v>251</v>
      </c>
      <c r="F36" s="277" t="s">
        <v>345</v>
      </c>
      <c r="G36" s="334">
        <f t="shared" si="0"/>
        <v>5717</v>
      </c>
      <c r="H36" s="339">
        <v>25</v>
      </c>
      <c r="I36" s="333">
        <v>64</v>
      </c>
      <c r="J36" s="277" t="s">
        <v>517</v>
      </c>
      <c r="K36" s="334">
        <f t="shared" si="1"/>
        <v>10877307</v>
      </c>
      <c r="L36" s="339">
        <v>12</v>
      </c>
      <c r="M36" s="871"/>
      <c r="N36" s="436"/>
    </row>
    <row r="37" spans="1:14" x14ac:dyDescent="0.3">
      <c r="A37" s="333" t="s">
        <v>587</v>
      </c>
      <c r="B37" s="277" t="s">
        <v>588</v>
      </c>
      <c r="C37" s="334">
        <v>2419742</v>
      </c>
      <c r="D37" s="339">
        <v>152</v>
      </c>
      <c r="E37" s="333">
        <v>252</v>
      </c>
      <c r="F37" s="277" t="s">
        <v>347</v>
      </c>
      <c r="G37" s="334">
        <f t="shared" si="0"/>
        <v>1580</v>
      </c>
      <c r="H37" s="339">
        <v>25</v>
      </c>
      <c r="I37" s="333">
        <v>65</v>
      </c>
      <c r="J37" s="277" t="s">
        <v>466</v>
      </c>
      <c r="K37" s="334">
        <f t="shared" si="1"/>
        <v>2313849</v>
      </c>
      <c r="L37" s="339">
        <v>12</v>
      </c>
      <c r="M37" s="871"/>
      <c r="N37" s="436"/>
    </row>
    <row r="38" spans="1:14" x14ac:dyDescent="0.3">
      <c r="A38" s="333" t="s">
        <v>589</v>
      </c>
      <c r="B38" s="277" t="s">
        <v>590</v>
      </c>
      <c r="C38" s="334">
        <v>348939</v>
      </c>
      <c r="D38" s="339">
        <v>152</v>
      </c>
      <c r="E38" s="333">
        <v>253</v>
      </c>
      <c r="F38" s="277" t="s">
        <v>349</v>
      </c>
      <c r="G38" s="334">
        <f t="shared" si="0"/>
        <v>13467</v>
      </c>
      <c r="H38" s="339">
        <v>25</v>
      </c>
      <c r="I38" s="333">
        <v>66</v>
      </c>
      <c r="J38" s="277" t="s">
        <v>518</v>
      </c>
      <c r="K38" s="334">
        <f t="shared" si="1"/>
        <v>4182204</v>
      </c>
      <c r="L38" s="339">
        <v>12</v>
      </c>
      <c r="M38" s="871"/>
      <c r="N38" s="436"/>
    </row>
    <row r="39" spans="1:14" x14ac:dyDescent="0.3">
      <c r="A39" s="333" t="s">
        <v>591</v>
      </c>
      <c r="B39" s="277" t="s">
        <v>592</v>
      </c>
      <c r="C39" s="334">
        <v>946226</v>
      </c>
      <c r="D39" s="339">
        <v>152</v>
      </c>
      <c r="E39" s="333">
        <v>259</v>
      </c>
      <c r="F39" s="277" t="s">
        <v>351</v>
      </c>
      <c r="G39" s="334">
        <f t="shared" si="0"/>
        <v>85765</v>
      </c>
      <c r="H39" s="339">
        <v>25</v>
      </c>
      <c r="I39" s="333">
        <v>67</v>
      </c>
      <c r="J39" s="277" t="s">
        <v>519</v>
      </c>
      <c r="K39" s="334">
        <f t="shared" si="1"/>
        <v>30332635</v>
      </c>
      <c r="L39" s="339">
        <v>12</v>
      </c>
      <c r="M39" s="871"/>
      <c r="N39" s="436"/>
    </row>
    <row r="40" spans="1:14" x14ac:dyDescent="0.3">
      <c r="A40" s="333" t="s">
        <v>593</v>
      </c>
      <c r="B40" s="277" t="s">
        <v>594</v>
      </c>
      <c r="C40" s="334">
        <v>45</v>
      </c>
      <c r="D40" s="339">
        <v>161</v>
      </c>
      <c r="E40" s="333">
        <v>261</v>
      </c>
      <c r="F40" s="277" t="s">
        <v>353</v>
      </c>
      <c r="G40" s="334">
        <f t="shared" si="0"/>
        <v>-33279</v>
      </c>
      <c r="H40" s="339">
        <v>26</v>
      </c>
      <c r="I40" s="333">
        <v>68</v>
      </c>
      <c r="J40" s="277" t="s">
        <v>520</v>
      </c>
      <c r="K40" s="334">
        <f t="shared" si="1"/>
        <v>0</v>
      </c>
      <c r="L40" s="339">
        <v>12</v>
      </c>
      <c r="M40" s="871"/>
      <c r="N40" s="436"/>
    </row>
    <row r="41" spans="1:14" ht="12.5" thickBot="1" x14ac:dyDescent="0.35">
      <c r="A41" s="333" t="s">
        <v>595</v>
      </c>
      <c r="B41" s="277" t="s">
        <v>596</v>
      </c>
      <c r="C41" s="334">
        <v>49924</v>
      </c>
      <c r="D41" s="339">
        <v>161</v>
      </c>
      <c r="E41" s="333">
        <v>262</v>
      </c>
      <c r="F41" s="277" t="s">
        <v>355</v>
      </c>
      <c r="G41" s="334">
        <f t="shared" si="0"/>
        <v>0</v>
      </c>
      <c r="H41" s="339">
        <v>26</v>
      </c>
      <c r="I41" s="336">
        <v>69</v>
      </c>
      <c r="J41" s="337" t="s">
        <v>106</v>
      </c>
      <c r="K41" s="338">
        <f t="shared" si="1"/>
        <v>1818</v>
      </c>
      <c r="L41" s="339">
        <v>13</v>
      </c>
      <c r="M41" s="871"/>
      <c r="N41" s="436"/>
    </row>
    <row r="42" spans="1:14" x14ac:dyDescent="0.2">
      <c r="A42" s="333" t="s">
        <v>597</v>
      </c>
      <c r="B42" s="277" t="s">
        <v>311</v>
      </c>
      <c r="C42" s="334">
        <v>139328</v>
      </c>
      <c r="D42" s="339">
        <v>162</v>
      </c>
      <c r="E42" s="333">
        <v>263</v>
      </c>
      <c r="F42" s="277" t="s">
        <v>357</v>
      </c>
      <c r="G42" s="334">
        <f t="shared" si="0"/>
        <v>36</v>
      </c>
      <c r="H42" s="339">
        <v>26</v>
      </c>
    </row>
    <row r="43" spans="1:14" x14ac:dyDescent="0.2">
      <c r="A43" s="333" t="s">
        <v>598</v>
      </c>
      <c r="B43" s="277" t="s">
        <v>599</v>
      </c>
      <c r="C43" s="334">
        <v>-126631</v>
      </c>
      <c r="D43" s="339">
        <v>163</v>
      </c>
      <c r="E43" s="333">
        <v>269</v>
      </c>
      <c r="F43" s="277" t="s">
        <v>359</v>
      </c>
      <c r="G43" s="334">
        <f t="shared" si="0"/>
        <v>0</v>
      </c>
      <c r="H43" s="339">
        <v>26</v>
      </c>
    </row>
    <row r="44" spans="1:14" x14ac:dyDescent="0.2">
      <c r="A44" s="333" t="s">
        <v>600</v>
      </c>
      <c r="B44" s="277" t="s">
        <v>601</v>
      </c>
      <c r="C44" s="334">
        <v>38800</v>
      </c>
      <c r="D44" s="339">
        <v>163</v>
      </c>
      <c r="E44" s="333">
        <v>271</v>
      </c>
      <c r="F44" s="277" t="s">
        <v>361</v>
      </c>
      <c r="G44" s="334">
        <f t="shared" si="0"/>
        <v>181019</v>
      </c>
      <c r="H44" s="339">
        <v>27</v>
      </c>
    </row>
    <row r="45" spans="1:14" x14ac:dyDescent="0.2">
      <c r="A45" s="333" t="s">
        <v>602</v>
      </c>
      <c r="B45" s="277" t="s">
        <v>603</v>
      </c>
      <c r="C45" s="334">
        <v>796</v>
      </c>
      <c r="D45" s="339">
        <v>163</v>
      </c>
      <c r="E45" s="333">
        <v>272</v>
      </c>
      <c r="F45" s="277" t="s">
        <v>363</v>
      </c>
      <c r="G45" s="334">
        <f t="shared" si="0"/>
        <v>6409</v>
      </c>
      <c r="H45" s="339">
        <v>27</v>
      </c>
    </row>
    <row r="46" spans="1:14" x14ac:dyDescent="0.2">
      <c r="A46" s="333" t="s">
        <v>604</v>
      </c>
      <c r="B46" s="277" t="s">
        <v>605</v>
      </c>
      <c r="C46" s="334">
        <v>12236</v>
      </c>
      <c r="D46" s="339">
        <v>164</v>
      </c>
      <c r="E46" s="333">
        <v>281</v>
      </c>
      <c r="F46" s="277" t="s">
        <v>365</v>
      </c>
      <c r="G46" s="334">
        <f t="shared" si="0"/>
        <v>26773</v>
      </c>
      <c r="H46" s="339">
        <v>28</v>
      </c>
    </row>
    <row r="47" spans="1:14" x14ac:dyDescent="0.2">
      <c r="A47" s="333" t="s">
        <v>606</v>
      </c>
      <c r="B47" s="277" t="s">
        <v>607</v>
      </c>
      <c r="C47" s="334">
        <v>308861</v>
      </c>
      <c r="D47" s="339">
        <v>164</v>
      </c>
      <c r="E47" s="333">
        <v>289</v>
      </c>
      <c r="F47" s="277" t="s">
        <v>367</v>
      </c>
      <c r="G47" s="334">
        <f t="shared" si="0"/>
        <v>246639</v>
      </c>
      <c r="H47" s="339">
        <v>28</v>
      </c>
    </row>
    <row r="48" spans="1:14" x14ac:dyDescent="0.2">
      <c r="A48" s="333" t="s">
        <v>608</v>
      </c>
      <c r="B48" s="277" t="s">
        <v>317</v>
      </c>
      <c r="C48" s="334">
        <v>35737</v>
      </c>
      <c r="D48" s="339">
        <v>191</v>
      </c>
      <c r="E48" s="333">
        <v>291</v>
      </c>
      <c r="F48" s="277" t="s">
        <v>369</v>
      </c>
      <c r="G48" s="334">
        <f t="shared" si="0"/>
        <v>13806</v>
      </c>
      <c r="H48" s="339">
        <v>29</v>
      </c>
    </row>
    <row r="49" spans="1:8" x14ac:dyDescent="0.2">
      <c r="A49" s="333" t="s">
        <v>609</v>
      </c>
      <c r="B49" s="277" t="s">
        <v>319</v>
      </c>
      <c r="C49" s="334">
        <v>6377</v>
      </c>
      <c r="D49" s="339">
        <v>201</v>
      </c>
      <c r="E49" s="333">
        <v>301</v>
      </c>
      <c r="F49" s="277" t="s">
        <v>371</v>
      </c>
      <c r="G49" s="334">
        <f t="shared" si="0"/>
        <v>6205</v>
      </c>
      <c r="H49" s="339">
        <v>30</v>
      </c>
    </row>
    <row r="50" spans="1:8" x14ac:dyDescent="0.2">
      <c r="A50" s="333" t="s">
        <v>610</v>
      </c>
      <c r="B50" s="277" t="s">
        <v>611</v>
      </c>
      <c r="C50" s="334">
        <v>3</v>
      </c>
      <c r="D50" s="339">
        <v>202</v>
      </c>
      <c r="E50" s="333">
        <v>311</v>
      </c>
      <c r="F50" s="277" t="s">
        <v>373</v>
      </c>
      <c r="G50" s="334">
        <f t="shared" si="0"/>
        <v>71489</v>
      </c>
      <c r="H50" s="339">
        <v>31</v>
      </c>
    </row>
    <row r="51" spans="1:8" x14ac:dyDescent="0.2">
      <c r="A51" s="333" t="s">
        <v>612</v>
      </c>
      <c r="B51" s="277" t="s">
        <v>613</v>
      </c>
      <c r="C51" s="334">
        <v>10799</v>
      </c>
      <c r="D51" s="339">
        <v>202</v>
      </c>
      <c r="E51" s="333">
        <v>321</v>
      </c>
      <c r="F51" s="277" t="s">
        <v>375</v>
      </c>
      <c r="G51" s="334">
        <f t="shared" si="0"/>
        <v>1519</v>
      </c>
      <c r="H51" s="339">
        <v>32</v>
      </c>
    </row>
    <row r="52" spans="1:8" x14ac:dyDescent="0.2">
      <c r="A52" s="333" t="s">
        <v>614</v>
      </c>
      <c r="B52" s="277" t="s">
        <v>323</v>
      </c>
      <c r="C52" s="334">
        <v>0</v>
      </c>
      <c r="D52" s="339">
        <v>203</v>
      </c>
      <c r="E52" s="333">
        <v>329</v>
      </c>
      <c r="F52" s="277" t="s">
        <v>377</v>
      </c>
      <c r="G52" s="334">
        <f t="shared" si="0"/>
        <v>33440</v>
      </c>
      <c r="H52" s="339">
        <v>32</v>
      </c>
    </row>
    <row r="53" spans="1:8" x14ac:dyDescent="0.2">
      <c r="A53" s="333" t="s">
        <v>615</v>
      </c>
      <c r="B53" s="277" t="s">
        <v>616</v>
      </c>
      <c r="C53" s="334">
        <v>111</v>
      </c>
      <c r="D53" s="339">
        <v>204</v>
      </c>
      <c r="E53" s="333">
        <v>331</v>
      </c>
      <c r="F53" s="277" t="s">
        <v>379</v>
      </c>
      <c r="G53" s="334">
        <f t="shared" si="0"/>
        <v>10316</v>
      </c>
      <c r="H53" s="339">
        <v>33</v>
      </c>
    </row>
    <row r="54" spans="1:8" x14ac:dyDescent="0.2">
      <c r="A54" s="333" t="s">
        <v>617</v>
      </c>
      <c r="B54" s="277" t="s">
        <v>618</v>
      </c>
      <c r="C54" s="334">
        <v>0</v>
      </c>
      <c r="D54" s="339">
        <v>204</v>
      </c>
      <c r="E54" s="333">
        <v>332</v>
      </c>
      <c r="F54" s="277" t="s">
        <v>381</v>
      </c>
      <c r="G54" s="334">
        <f t="shared" si="0"/>
        <v>2471692</v>
      </c>
      <c r="H54" s="339">
        <v>33</v>
      </c>
    </row>
    <row r="55" spans="1:8" x14ac:dyDescent="0.2">
      <c r="A55" s="333" t="s">
        <v>619</v>
      </c>
      <c r="B55" s="277" t="s">
        <v>620</v>
      </c>
      <c r="C55" s="334">
        <v>0</v>
      </c>
      <c r="D55" s="339">
        <v>204</v>
      </c>
      <c r="E55" s="333">
        <v>333</v>
      </c>
      <c r="F55" s="277" t="s">
        <v>383</v>
      </c>
      <c r="G55" s="334">
        <f t="shared" si="0"/>
        <v>138</v>
      </c>
      <c r="H55" s="339">
        <v>33</v>
      </c>
    </row>
    <row r="56" spans="1:8" x14ac:dyDescent="0.2">
      <c r="A56" s="333" t="s">
        <v>621</v>
      </c>
      <c r="B56" s="277" t="s">
        <v>327</v>
      </c>
      <c r="C56" s="334">
        <v>0</v>
      </c>
      <c r="D56" s="339">
        <v>205</v>
      </c>
      <c r="E56" s="333">
        <v>339</v>
      </c>
      <c r="F56" s="277" t="s">
        <v>385</v>
      </c>
      <c r="G56" s="334">
        <f t="shared" si="0"/>
        <v>614574</v>
      </c>
      <c r="H56" s="339">
        <v>33</v>
      </c>
    </row>
    <row r="57" spans="1:8" x14ac:dyDescent="0.2">
      <c r="A57" s="333" t="s">
        <v>622</v>
      </c>
      <c r="B57" s="277" t="s">
        <v>329</v>
      </c>
      <c r="C57" s="334">
        <v>0</v>
      </c>
      <c r="D57" s="339">
        <v>206</v>
      </c>
      <c r="E57" s="333">
        <v>341</v>
      </c>
      <c r="F57" s="277" t="s">
        <v>387</v>
      </c>
      <c r="G57" s="334">
        <f t="shared" si="0"/>
        <v>2794459</v>
      </c>
      <c r="H57" s="339">
        <v>34</v>
      </c>
    </row>
    <row r="58" spans="1:8" x14ac:dyDescent="0.2">
      <c r="A58" s="333" t="s">
        <v>623</v>
      </c>
      <c r="B58" s="277" t="s">
        <v>331</v>
      </c>
      <c r="C58" s="334">
        <v>906741</v>
      </c>
      <c r="D58" s="339">
        <v>207</v>
      </c>
      <c r="E58" s="333">
        <v>342</v>
      </c>
      <c r="F58" s="277" t="s">
        <v>389</v>
      </c>
      <c r="G58" s="334">
        <f t="shared" si="0"/>
        <v>739511</v>
      </c>
      <c r="H58" s="339">
        <v>34</v>
      </c>
    </row>
    <row r="59" spans="1:8" x14ac:dyDescent="0.2">
      <c r="A59" s="333" t="s">
        <v>624</v>
      </c>
      <c r="B59" s="277" t="s">
        <v>625</v>
      </c>
      <c r="C59" s="334">
        <v>362791</v>
      </c>
      <c r="D59" s="339">
        <v>208</v>
      </c>
      <c r="E59" s="333">
        <v>351</v>
      </c>
      <c r="F59" s="277" t="s">
        <v>391</v>
      </c>
      <c r="G59" s="334">
        <f t="shared" si="0"/>
        <v>5194935</v>
      </c>
      <c r="H59" s="339">
        <v>35</v>
      </c>
    </row>
    <row r="60" spans="1:8" x14ac:dyDescent="0.2">
      <c r="A60" s="333" t="s">
        <v>626</v>
      </c>
      <c r="B60" s="277" t="s">
        <v>627</v>
      </c>
      <c r="C60" s="334">
        <v>1135504</v>
      </c>
      <c r="D60" s="339">
        <v>208</v>
      </c>
      <c r="E60" s="333">
        <v>352</v>
      </c>
      <c r="F60" s="277" t="s">
        <v>393</v>
      </c>
      <c r="G60" s="334">
        <f t="shared" si="0"/>
        <v>350042</v>
      </c>
      <c r="H60" s="339">
        <v>35</v>
      </c>
    </row>
    <row r="61" spans="1:8" x14ac:dyDescent="0.2">
      <c r="A61" s="333" t="s">
        <v>628</v>
      </c>
      <c r="B61" s="277" t="s">
        <v>629</v>
      </c>
      <c r="C61" s="334">
        <v>5524</v>
      </c>
      <c r="D61" s="339">
        <v>208</v>
      </c>
      <c r="E61" s="333">
        <v>353</v>
      </c>
      <c r="F61" s="277" t="s">
        <v>395</v>
      </c>
      <c r="G61" s="334">
        <f t="shared" si="0"/>
        <v>10173</v>
      </c>
      <c r="H61" s="339">
        <v>35</v>
      </c>
    </row>
    <row r="62" spans="1:8" x14ac:dyDescent="0.2">
      <c r="A62" s="333" t="s">
        <v>630</v>
      </c>
      <c r="B62" s="277" t="s">
        <v>631</v>
      </c>
      <c r="C62" s="334">
        <v>28099</v>
      </c>
      <c r="D62" s="339">
        <v>208</v>
      </c>
      <c r="E62" s="333">
        <v>354</v>
      </c>
      <c r="F62" s="277" t="s">
        <v>397</v>
      </c>
      <c r="G62" s="334">
        <f t="shared" si="0"/>
        <v>16997</v>
      </c>
      <c r="H62" s="339">
        <v>35</v>
      </c>
    </row>
    <row r="63" spans="1:8" x14ac:dyDescent="0.2">
      <c r="A63" s="333" t="s">
        <v>632</v>
      </c>
      <c r="B63" s="277" t="s">
        <v>633</v>
      </c>
      <c r="C63" s="334">
        <v>170811</v>
      </c>
      <c r="D63" s="339">
        <v>208</v>
      </c>
      <c r="E63" s="333">
        <v>359</v>
      </c>
      <c r="F63" s="277" t="s">
        <v>399</v>
      </c>
      <c r="G63" s="334">
        <f t="shared" si="0"/>
        <v>122829</v>
      </c>
      <c r="H63" s="339">
        <v>35</v>
      </c>
    </row>
    <row r="64" spans="1:8" x14ac:dyDescent="0.2">
      <c r="A64" s="333" t="s">
        <v>634</v>
      </c>
      <c r="B64" s="277" t="s">
        <v>335</v>
      </c>
      <c r="C64" s="334">
        <v>4043526</v>
      </c>
      <c r="D64" s="339">
        <v>211</v>
      </c>
      <c r="E64" s="333">
        <v>391</v>
      </c>
      <c r="F64" s="277" t="s">
        <v>401</v>
      </c>
      <c r="G64" s="334">
        <f t="shared" si="0"/>
        <v>1388648</v>
      </c>
      <c r="H64" s="339">
        <v>39</v>
      </c>
    </row>
    <row r="65" spans="1:8" x14ac:dyDescent="0.2">
      <c r="A65" s="333" t="s">
        <v>635</v>
      </c>
      <c r="B65" s="277" t="s">
        <v>337</v>
      </c>
      <c r="C65" s="334">
        <v>-524</v>
      </c>
      <c r="D65" s="339">
        <v>212</v>
      </c>
      <c r="E65" s="333">
        <v>392</v>
      </c>
      <c r="F65" s="277" t="s">
        <v>403</v>
      </c>
      <c r="G65" s="334">
        <f t="shared" si="0"/>
        <v>64941</v>
      </c>
      <c r="H65" s="339">
        <v>39</v>
      </c>
    </row>
    <row r="66" spans="1:8" x14ac:dyDescent="0.2">
      <c r="A66" s="333" t="s">
        <v>636</v>
      </c>
      <c r="B66" s="277" t="s">
        <v>339</v>
      </c>
      <c r="C66" s="334">
        <v>443173</v>
      </c>
      <c r="D66" s="339">
        <v>221</v>
      </c>
      <c r="E66" s="333">
        <v>411</v>
      </c>
      <c r="F66" s="277" t="s">
        <v>405</v>
      </c>
      <c r="G66" s="334">
        <f t="shared" si="0"/>
        <v>0</v>
      </c>
      <c r="H66" s="339">
        <v>41</v>
      </c>
    </row>
    <row r="67" spans="1:8" x14ac:dyDescent="0.2">
      <c r="A67" s="333" t="s">
        <v>637</v>
      </c>
      <c r="B67" s="277" t="s">
        <v>638</v>
      </c>
      <c r="C67" s="334">
        <v>4550</v>
      </c>
      <c r="D67" s="339">
        <v>222</v>
      </c>
      <c r="E67" s="333">
        <v>412</v>
      </c>
      <c r="F67" s="277" t="s">
        <v>407</v>
      </c>
      <c r="G67" s="334">
        <f t="shared" si="0"/>
        <v>0</v>
      </c>
      <c r="H67" s="339">
        <v>41</v>
      </c>
    </row>
    <row r="68" spans="1:8" x14ac:dyDescent="0.2">
      <c r="A68" s="333" t="s">
        <v>639</v>
      </c>
      <c r="B68" s="277" t="s">
        <v>640</v>
      </c>
      <c r="C68" s="334">
        <v>375985</v>
      </c>
      <c r="D68" s="339">
        <v>222</v>
      </c>
      <c r="E68" s="333">
        <v>413</v>
      </c>
      <c r="F68" s="277" t="s">
        <v>409</v>
      </c>
      <c r="G68" s="334">
        <f t="shared" si="0"/>
        <v>0</v>
      </c>
      <c r="H68" s="339">
        <v>41</v>
      </c>
    </row>
    <row r="69" spans="1:8" x14ac:dyDescent="0.2">
      <c r="A69" s="333" t="s">
        <v>641</v>
      </c>
      <c r="B69" s="277" t="s">
        <v>642</v>
      </c>
      <c r="C69" s="334">
        <v>196470</v>
      </c>
      <c r="D69" s="339">
        <v>231</v>
      </c>
      <c r="E69" s="333">
        <v>419</v>
      </c>
      <c r="F69" s="277" t="s">
        <v>411</v>
      </c>
      <c r="G69" s="334">
        <f t="shared" si="0"/>
        <v>0</v>
      </c>
      <c r="H69" s="339">
        <v>41</v>
      </c>
    </row>
    <row r="70" spans="1:8" x14ac:dyDescent="0.2">
      <c r="A70" s="333" t="s">
        <v>643</v>
      </c>
      <c r="B70" s="277" t="s">
        <v>644</v>
      </c>
      <c r="C70" s="334">
        <v>708899</v>
      </c>
      <c r="D70" s="339">
        <v>231</v>
      </c>
      <c r="E70" s="333">
        <v>461</v>
      </c>
      <c r="F70" s="277" t="s">
        <v>413</v>
      </c>
      <c r="G70" s="334">
        <f t="shared" ref="G70:G112" si="3">SUMIF(D$5:D$192,$E70,C$5:C$192)</f>
        <v>5805102</v>
      </c>
      <c r="H70" s="339">
        <v>46</v>
      </c>
    </row>
    <row r="71" spans="1:8" x14ac:dyDescent="0.2">
      <c r="A71" s="333" t="s">
        <v>645</v>
      </c>
      <c r="B71" s="277" t="s">
        <v>345</v>
      </c>
      <c r="C71" s="334">
        <v>5717</v>
      </c>
      <c r="D71" s="339">
        <v>251</v>
      </c>
      <c r="E71" s="333">
        <v>462</v>
      </c>
      <c r="F71" s="277" t="s">
        <v>415</v>
      </c>
      <c r="G71" s="334">
        <f t="shared" si="3"/>
        <v>1092922</v>
      </c>
      <c r="H71" s="339">
        <v>46</v>
      </c>
    </row>
    <row r="72" spans="1:8" x14ac:dyDescent="0.2">
      <c r="A72" s="333" t="s">
        <v>646</v>
      </c>
      <c r="B72" s="277" t="s">
        <v>347</v>
      </c>
      <c r="C72" s="334">
        <v>1580</v>
      </c>
      <c r="D72" s="339">
        <v>252</v>
      </c>
      <c r="E72" s="333">
        <v>471</v>
      </c>
      <c r="F72" s="277" t="s">
        <v>417</v>
      </c>
      <c r="G72" s="334">
        <f t="shared" si="3"/>
        <v>1945034</v>
      </c>
      <c r="H72" s="339">
        <v>47</v>
      </c>
    </row>
    <row r="73" spans="1:8" x14ac:dyDescent="0.2">
      <c r="A73" s="333" t="s">
        <v>647</v>
      </c>
      <c r="B73" s="277" t="s">
        <v>349</v>
      </c>
      <c r="C73" s="334">
        <v>13467</v>
      </c>
      <c r="D73" s="339">
        <v>253</v>
      </c>
      <c r="E73" s="333">
        <v>481</v>
      </c>
      <c r="F73" s="277" t="s">
        <v>419</v>
      </c>
      <c r="G73" s="334">
        <f t="shared" si="3"/>
        <v>517277</v>
      </c>
      <c r="H73" s="339">
        <v>48</v>
      </c>
    </row>
    <row r="74" spans="1:8" x14ac:dyDescent="0.2">
      <c r="A74" s="333" t="s">
        <v>648</v>
      </c>
      <c r="B74" s="277" t="s">
        <v>649</v>
      </c>
      <c r="C74" s="334">
        <v>138</v>
      </c>
      <c r="D74" s="339">
        <v>259</v>
      </c>
      <c r="E74" s="333">
        <v>511</v>
      </c>
      <c r="F74" s="277" t="s">
        <v>99</v>
      </c>
      <c r="G74" s="334">
        <f t="shared" si="3"/>
        <v>47700440</v>
      </c>
      <c r="H74" s="339">
        <v>51</v>
      </c>
    </row>
    <row r="75" spans="1:8" x14ac:dyDescent="0.2">
      <c r="A75" s="333" t="s">
        <v>650</v>
      </c>
      <c r="B75" s="277" t="s">
        <v>351</v>
      </c>
      <c r="C75" s="334">
        <v>85627</v>
      </c>
      <c r="D75" s="339">
        <v>259</v>
      </c>
      <c r="E75" s="333">
        <v>531</v>
      </c>
      <c r="F75" s="277" t="s">
        <v>100</v>
      </c>
      <c r="G75" s="334">
        <f t="shared" si="3"/>
        <v>16124144</v>
      </c>
      <c r="H75" s="339">
        <v>53</v>
      </c>
    </row>
    <row r="76" spans="1:8" x14ac:dyDescent="0.2">
      <c r="A76" s="333" t="s">
        <v>651</v>
      </c>
      <c r="B76" s="277" t="s">
        <v>353</v>
      </c>
      <c r="C76" s="334">
        <v>0</v>
      </c>
      <c r="D76" s="339">
        <v>261</v>
      </c>
      <c r="E76" s="333">
        <v>551</v>
      </c>
      <c r="F76" s="277" t="s">
        <v>423</v>
      </c>
      <c r="G76" s="334">
        <f t="shared" si="3"/>
        <v>466273</v>
      </c>
      <c r="H76" s="339">
        <v>55</v>
      </c>
    </row>
    <row r="77" spans="1:8" x14ac:dyDescent="0.2">
      <c r="A77" s="333" t="s">
        <v>652</v>
      </c>
      <c r="B77" s="277" t="s">
        <v>653</v>
      </c>
      <c r="C77" s="334">
        <v>-33279</v>
      </c>
      <c r="D77" s="339">
        <v>261</v>
      </c>
      <c r="E77" s="333">
        <v>552</v>
      </c>
      <c r="F77" s="277" t="s">
        <v>425</v>
      </c>
      <c r="G77" s="334">
        <f t="shared" si="3"/>
        <v>14898417</v>
      </c>
      <c r="H77" s="339">
        <v>55</v>
      </c>
    </row>
    <row r="78" spans="1:8" x14ac:dyDescent="0.2">
      <c r="A78" s="333" t="s">
        <v>654</v>
      </c>
      <c r="B78" s="277" t="s">
        <v>655</v>
      </c>
      <c r="C78" s="334">
        <v>0</v>
      </c>
      <c r="D78" s="339">
        <v>262</v>
      </c>
      <c r="E78" s="333">
        <v>553</v>
      </c>
      <c r="F78" s="277" t="s">
        <v>656</v>
      </c>
      <c r="G78" s="334">
        <f t="shared" si="3"/>
        <v>52214289</v>
      </c>
      <c r="H78" s="339">
        <v>55</v>
      </c>
    </row>
    <row r="79" spans="1:8" x14ac:dyDescent="0.2">
      <c r="A79" s="333" t="s">
        <v>657</v>
      </c>
      <c r="B79" s="277" t="s">
        <v>658</v>
      </c>
      <c r="C79" s="334">
        <v>0</v>
      </c>
      <c r="D79" s="339">
        <v>262</v>
      </c>
      <c r="E79" s="333">
        <v>571</v>
      </c>
      <c r="F79" s="277" t="s">
        <v>427</v>
      </c>
      <c r="G79" s="334">
        <f t="shared" si="3"/>
        <v>2576099</v>
      </c>
      <c r="H79" s="339">
        <v>57</v>
      </c>
    </row>
    <row r="80" spans="1:8" x14ac:dyDescent="0.2">
      <c r="A80" s="333" t="s">
        <v>659</v>
      </c>
      <c r="B80" s="277" t="s">
        <v>660</v>
      </c>
      <c r="C80" s="334">
        <v>0</v>
      </c>
      <c r="D80" s="339">
        <v>262</v>
      </c>
      <c r="E80" s="333">
        <v>572</v>
      </c>
      <c r="F80" s="277" t="s">
        <v>429</v>
      </c>
      <c r="G80" s="334">
        <f t="shared" si="3"/>
        <v>4231384</v>
      </c>
      <c r="H80" s="339">
        <v>57</v>
      </c>
    </row>
    <row r="81" spans="1:8" x14ac:dyDescent="0.2">
      <c r="A81" s="333" t="s">
        <v>661</v>
      </c>
      <c r="B81" s="277" t="s">
        <v>357</v>
      </c>
      <c r="C81" s="334">
        <v>36</v>
      </c>
      <c r="D81" s="339">
        <v>263</v>
      </c>
      <c r="E81" s="333">
        <v>573</v>
      </c>
      <c r="F81" s="277" t="s">
        <v>662</v>
      </c>
      <c r="G81" s="334">
        <f t="shared" si="3"/>
        <v>0</v>
      </c>
      <c r="H81" s="339">
        <v>57</v>
      </c>
    </row>
    <row r="82" spans="1:8" x14ac:dyDescent="0.2">
      <c r="A82" s="333" t="s">
        <v>663</v>
      </c>
      <c r="B82" s="277" t="s">
        <v>359</v>
      </c>
      <c r="C82" s="334">
        <v>0</v>
      </c>
      <c r="D82" s="339">
        <v>269</v>
      </c>
      <c r="E82" s="333">
        <v>574</v>
      </c>
      <c r="F82" s="277" t="s">
        <v>431</v>
      </c>
      <c r="G82" s="334">
        <f t="shared" si="3"/>
        <v>133154</v>
      </c>
      <c r="H82" s="339">
        <v>57</v>
      </c>
    </row>
    <row r="83" spans="1:8" x14ac:dyDescent="0.2">
      <c r="A83" s="333" t="s">
        <v>664</v>
      </c>
      <c r="B83" s="277" t="s">
        <v>361</v>
      </c>
      <c r="C83" s="334">
        <v>189520</v>
      </c>
      <c r="D83" s="339">
        <v>271</v>
      </c>
      <c r="E83" s="333">
        <v>575</v>
      </c>
      <c r="F83" s="277" t="s">
        <v>433</v>
      </c>
      <c r="G83" s="334">
        <f t="shared" si="3"/>
        <v>499934</v>
      </c>
      <c r="H83" s="339">
        <v>57</v>
      </c>
    </row>
    <row r="84" spans="1:8" x14ac:dyDescent="0.2">
      <c r="A84" s="333" t="s">
        <v>665</v>
      </c>
      <c r="B84" s="277" t="s">
        <v>666</v>
      </c>
      <c r="C84" s="334">
        <v>-8501</v>
      </c>
      <c r="D84" s="339">
        <v>271</v>
      </c>
      <c r="E84" s="333">
        <v>576</v>
      </c>
      <c r="F84" s="277" t="s">
        <v>435</v>
      </c>
      <c r="G84" s="334">
        <f t="shared" si="3"/>
        <v>182006</v>
      </c>
      <c r="H84" s="339">
        <v>57</v>
      </c>
    </row>
    <row r="85" spans="1:8" x14ac:dyDescent="0.2">
      <c r="A85" s="333" t="s">
        <v>667</v>
      </c>
      <c r="B85" s="277" t="s">
        <v>668</v>
      </c>
      <c r="C85" s="334">
        <v>0</v>
      </c>
      <c r="D85" s="339">
        <v>272</v>
      </c>
      <c r="E85" s="333">
        <v>577</v>
      </c>
      <c r="F85" s="277" t="s">
        <v>437</v>
      </c>
      <c r="G85" s="334">
        <f t="shared" si="3"/>
        <v>431164</v>
      </c>
      <c r="H85" s="339">
        <v>57</v>
      </c>
    </row>
    <row r="86" spans="1:8" x14ac:dyDescent="0.2">
      <c r="A86" s="333" t="s">
        <v>669</v>
      </c>
      <c r="B86" s="277" t="s">
        <v>670</v>
      </c>
      <c r="C86" s="334">
        <v>6409</v>
      </c>
      <c r="D86" s="339">
        <v>272</v>
      </c>
      <c r="E86" s="333">
        <v>578</v>
      </c>
      <c r="F86" s="277" t="s">
        <v>439</v>
      </c>
      <c r="G86" s="334">
        <f t="shared" si="3"/>
        <v>2540909</v>
      </c>
      <c r="H86" s="339">
        <v>57</v>
      </c>
    </row>
    <row r="87" spans="1:8" x14ac:dyDescent="0.2">
      <c r="A87" s="333" t="s">
        <v>671</v>
      </c>
      <c r="B87" s="277" t="s">
        <v>672</v>
      </c>
      <c r="C87" s="334">
        <v>0</v>
      </c>
      <c r="D87" s="339">
        <v>281</v>
      </c>
      <c r="E87" s="333">
        <v>579</v>
      </c>
      <c r="F87" s="277" t="s">
        <v>441</v>
      </c>
      <c r="G87" s="334">
        <f t="shared" si="3"/>
        <v>160443</v>
      </c>
      <c r="H87" s="339">
        <v>57</v>
      </c>
    </row>
    <row r="88" spans="1:8" x14ac:dyDescent="0.2">
      <c r="A88" s="333" t="s">
        <v>673</v>
      </c>
      <c r="B88" s="277" t="s">
        <v>674</v>
      </c>
      <c r="C88" s="334">
        <v>26773</v>
      </c>
      <c r="D88" s="339">
        <v>281</v>
      </c>
      <c r="E88" s="333">
        <v>591</v>
      </c>
      <c r="F88" s="277" t="s">
        <v>443</v>
      </c>
      <c r="G88" s="334">
        <f t="shared" si="3"/>
        <v>8834910</v>
      </c>
      <c r="H88" s="339">
        <v>59</v>
      </c>
    </row>
    <row r="89" spans="1:8" x14ac:dyDescent="0.2">
      <c r="A89" s="333" t="s">
        <v>675</v>
      </c>
      <c r="B89" s="277" t="s">
        <v>676</v>
      </c>
      <c r="C89" s="334">
        <v>44866</v>
      </c>
      <c r="D89" s="339">
        <v>289</v>
      </c>
      <c r="E89" s="333">
        <v>592</v>
      </c>
      <c r="F89" s="277" t="s">
        <v>445</v>
      </c>
      <c r="G89" s="334">
        <f t="shared" si="3"/>
        <v>1614804</v>
      </c>
      <c r="H89" s="339">
        <v>59</v>
      </c>
    </row>
    <row r="90" spans="1:8" x14ac:dyDescent="0.2">
      <c r="A90" s="333" t="s">
        <v>677</v>
      </c>
      <c r="B90" s="277" t="s">
        <v>367</v>
      </c>
      <c r="C90" s="334">
        <v>201773</v>
      </c>
      <c r="D90" s="339">
        <v>289</v>
      </c>
      <c r="E90" s="333">
        <v>593</v>
      </c>
      <c r="F90" s="277" t="s">
        <v>447</v>
      </c>
      <c r="G90" s="334">
        <f t="shared" si="3"/>
        <v>3094071</v>
      </c>
      <c r="H90" s="339">
        <v>59</v>
      </c>
    </row>
    <row r="91" spans="1:8" x14ac:dyDescent="0.2">
      <c r="A91" s="333" t="s">
        <v>678</v>
      </c>
      <c r="B91" s="277" t="s">
        <v>679</v>
      </c>
      <c r="C91" s="334">
        <v>0</v>
      </c>
      <c r="D91" s="339">
        <v>291</v>
      </c>
      <c r="E91" s="333">
        <v>594</v>
      </c>
      <c r="F91" s="277" t="s">
        <v>449</v>
      </c>
      <c r="G91" s="334">
        <f t="shared" si="3"/>
        <v>1827580</v>
      </c>
      <c r="H91" s="339">
        <v>59</v>
      </c>
    </row>
    <row r="92" spans="1:8" x14ac:dyDescent="0.2">
      <c r="A92" s="333" t="s">
        <v>680</v>
      </c>
      <c r="B92" s="277" t="s">
        <v>681</v>
      </c>
      <c r="C92" s="334">
        <v>13285</v>
      </c>
      <c r="D92" s="339">
        <v>291</v>
      </c>
      <c r="E92" s="333">
        <v>595</v>
      </c>
      <c r="F92" s="277" t="s">
        <v>451</v>
      </c>
      <c r="G92" s="334">
        <f t="shared" si="3"/>
        <v>1134123</v>
      </c>
      <c r="H92" s="339">
        <v>59</v>
      </c>
    </row>
    <row r="93" spans="1:8" x14ac:dyDescent="0.2">
      <c r="A93" s="333" t="s">
        <v>682</v>
      </c>
      <c r="B93" s="277" t="s">
        <v>683</v>
      </c>
      <c r="C93" s="334">
        <v>0</v>
      </c>
      <c r="D93" s="339">
        <v>291</v>
      </c>
      <c r="E93" s="333">
        <v>611</v>
      </c>
      <c r="F93" s="277" t="s">
        <v>104</v>
      </c>
      <c r="G93" s="334">
        <f t="shared" si="3"/>
        <v>1233128</v>
      </c>
      <c r="H93" s="339">
        <v>61</v>
      </c>
    </row>
    <row r="94" spans="1:8" x14ac:dyDescent="0.2">
      <c r="A94" s="333" t="s">
        <v>684</v>
      </c>
      <c r="B94" s="277" t="s">
        <v>685</v>
      </c>
      <c r="C94" s="334">
        <v>0</v>
      </c>
      <c r="D94" s="339">
        <v>291</v>
      </c>
      <c r="E94" s="333">
        <v>631</v>
      </c>
      <c r="F94" s="277" t="s">
        <v>454</v>
      </c>
      <c r="G94" s="334">
        <f t="shared" si="3"/>
        <v>4733693</v>
      </c>
      <c r="H94" s="339">
        <v>63</v>
      </c>
    </row>
    <row r="95" spans="1:8" x14ac:dyDescent="0.2">
      <c r="A95" s="333" t="s">
        <v>686</v>
      </c>
      <c r="B95" s="277" t="s">
        <v>687</v>
      </c>
      <c r="C95" s="334">
        <v>521</v>
      </c>
      <c r="D95" s="339">
        <v>291</v>
      </c>
      <c r="E95" s="333">
        <v>632</v>
      </c>
      <c r="F95" s="277" t="s">
        <v>456</v>
      </c>
      <c r="G95" s="334">
        <f t="shared" si="3"/>
        <v>0</v>
      </c>
      <c r="H95" s="339">
        <v>63</v>
      </c>
    </row>
    <row r="96" spans="1:8" x14ac:dyDescent="0.2">
      <c r="A96" s="333" t="s">
        <v>688</v>
      </c>
      <c r="B96" s="277" t="s">
        <v>689</v>
      </c>
      <c r="C96" s="334">
        <v>0</v>
      </c>
      <c r="D96" s="339">
        <v>301</v>
      </c>
      <c r="E96" s="333">
        <v>641</v>
      </c>
      <c r="F96" s="277" t="s">
        <v>458</v>
      </c>
      <c r="G96" s="334">
        <f t="shared" si="3"/>
        <v>7722025</v>
      </c>
      <c r="H96" s="339">
        <v>64</v>
      </c>
    </row>
    <row r="97" spans="1:8" x14ac:dyDescent="0.2">
      <c r="A97" s="333" t="s">
        <v>690</v>
      </c>
      <c r="B97" s="277" t="s">
        <v>691</v>
      </c>
      <c r="C97" s="334">
        <v>0</v>
      </c>
      <c r="D97" s="339">
        <v>301</v>
      </c>
      <c r="E97" s="333">
        <v>642</v>
      </c>
      <c r="F97" s="277" t="s">
        <v>460</v>
      </c>
      <c r="G97" s="334">
        <f t="shared" si="3"/>
        <v>54684</v>
      </c>
      <c r="H97" s="339">
        <v>64</v>
      </c>
    </row>
    <row r="98" spans="1:8" x14ac:dyDescent="0.2">
      <c r="A98" s="333" t="s">
        <v>692</v>
      </c>
      <c r="B98" s="277" t="s">
        <v>693</v>
      </c>
      <c r="C98" s="334">
        <v>5510</v>
      </c>
      <c r="D98" s="339">
        <v>301</v>
      </c>
      <c r="E98" s="333">
        <v>643</v>
      </c>
      <c r="F98" s="277" t="s">
        <v>462</v>
      </c>
      <c r="G98" s="334">
        <f t="shared" si="3"/>
        <v>1949037</v>
      </c>
      <c r="H98" s="339">
        <v>64</v>
      </c>
    </row>
    <row r="99" spans="1:8" x14ac:dyDescent="0.2">
      <c r="A99" s="333" t="s">
        <v>694</v>
      </c>
      <c r="B99" s="277" t="s">
        <v>695</v>
      </c>
      <c r="C99" s="334">
        <v>0</v>
      </c>
      <c r="D99" s="339">
        <v>301</v>
      </c>
      <c r="E99" s="333">
        <v>644</v>
      </c>
      <c r="F99" s="277" t="s">
        <v>464</v>
      </c>
      <c r="G99" s="334">
        <f t="shared" si="3"/>
        <v>1151561</v>
      </c>
      <c r="H99" s="339">
        <v>64</v>
      </c>
    </row>
    <row r="100" spans="1:8" x14ac:dyDescent="0.2">
      <c r="A100" s="333" t="s">
        <v>696</v>
      </c>
      <c r="B100" s="277" t="s">
        <v>697</v>
      </c>
      <c r="C100" s="334">
        <v>0</v>
      </c>
      <c r="D100" s="339">
        <v>301</v>
      </c>
      <c r="E100" s="333">
        <v>659</v>
      </c>
      <c r="F100" s="277" t="s">
        <v>466</v>
      </c>
      <c r="G100" s="334">
        <f t="shared" si="3"/>
        <v>2313849</v>
      </c>
      <c r="H100" s="339">
        <v>65</v>
      </c>
    </row>
    <row r="101" spans="1:8" x14ac:dyDescent="0.2">
      <c r="A101" s="333" t="s">
        <v>698</v>
      </c>
      <c r="B101" s="277" t="s">
        <v>699</v>
      </c>
      <c r="C101" s="334">
        <v>695</v>
      </c>
      <c r="D101" s="339">
        <v>301</v>
      </c>
      <c r="E101" s="333">
        <v>661</v>
      </c>
      <c r="F101" s="277" t="s">
        <v>468</v>
      </c>
      <c r="G101" s="334">
        <f t="shared" si="3"/>
        <v>399360</v>
      </c>
      <c r="H101" s="339">
        <v>66</v>
      </c>
    </row>
    <row r="102" spans="1:8" x14ac:dyDescent="0.2">
      <c r="A102" s="333" t="s">
        <v>700</v>
      </c>
      <c r="B102" s="277" t="s">
        <v>701</v>
      </c>
      <c r="C102" s="334">
        <v>0</v>
      </c>
      <c r="D102" s="339">
        <v>301</v>
      </c>
      <c r="E102" s="333">
        <v>662</v>
      </c>
      <c r="F102" s="277" t="s">
        <v>470</v>
      </c>
      <c r="G102" s="334">
        <f t="shared" si="3"/>
        <v>4323</v>
      </c>
      <c r="H102" s="339">
        <v>66</v>
      </c>
    </row>
    <row r="103" spans="1:8" x14ac:dyDescent="0.2">
      <c r="A103" s="333" t="s">
        <v>702</v>
      </c>
      <c r="B103" s="277" t="s">
        <v>703</v>
      </c>
      <c r="C103" s="334">
        <v>0</v>
      </c>
      <c r="D103" s="339">
        <v>301</v>
      </c>
      <c r="E103" s="333">
        <v>663</v>
      </c>
      <c r="F103" s="277" t="s">
        <v>472</v>
      </c>
      <c r="G103" s="334">
        <f t="shared" si="3"/>
        <v>2768270</v>
      </c>
      <c r="H103" s="339">
        <v>66</v>
      </c>
    </row>
    <row r="104" spans="1:8" x14ac:dyDescent="0.2">
      <c r="A104" s="333" t="s">
        <v>704</v>
      </c>
      <c r="B104" s="277" t="s">
        <v>705</v>
      </c>
      <c r="C104" s="334">
        <v>15582</v>
      </c>
      <c r="D104" s="339">
        <v>311</v>
      </c>
      <c r="E104" s="333">
        <v>669</v>
      </c>
      <c r="F104" s="277" t="s">
        <v>474</v>
      </c>
      <c r="G104" s="334">
        <f t="shared" si="3"/>
        <v>1010251</v>
      </c>
      <c r="H104" s="339">
        <v>66</v>
      </c>
    </row>
    <row r="105" spans="1:8" x14ac:dyDescent="0.2">
      <c r="A105" s="333" t="s">
        <v>706</v>
      </c>
      <c r="B105" s="277" t="s">
        <v>707</v>
      </c>
      <c r="C105" s="334">
        <v>5</v>
      </c>
      <c r="D105" s="339">
        <v>311</v>
      </c>
      <c r="E105" s="333">
        <v>671</v>
      </c>
      <c r="F105" s="277" t="s">
        <v>476</v>
      </c>
      <c r="G105" s="334">
        <f t="shared" si="3"/>
        <v>1991234</v>
      </c>
      <c r="H105" s="339">
        <v>67</v>
      </c>
    </row>
    <row r="106" spans="1:8" x14ac:dyDescent="0.2">
      <c r="A106" s="333" t="s">
        <v>708</v>
      </c>
      <c r="B106" s="277" t="s">
        <v>709</v>
      </c>
      <c r="C106" s="334">
        <v>41612</v>
      </c>
      <c r="D106" s="339">
        <v>311</v>
      </c>
      <c r="E106" s="333">
        <v>672</v>
      </c>
      <c r="F106" s="277" t="s">
        <v>478</v>
      </c>
      <c r="G106" s="334">
        <f t="shared" si="3"/>
        <v>12391808</v>
      </c>
      <c r="H106" s="339">
        <v>67</v>
      </c>
    </row>
    <row r="107" spans="1:8" x14ac:dyDescent="0.2">
      <c r="A107" s="333" t="s">
        <v>710</v>
      </c>
      <c r="B107" s="277" t="s">
        <v>711</v>
      </c>
      <c r="C107" s="334">
        <v>64</v>
      </c>
      <c r="D107" s="339">
        <v>311</v>
      </c>
      <c r="E107" s="333">
        <v>673</v>
      </c>
      <c r="F107" s="277" t="s">
        <v>480</v>
      </c>
      <c r="G107" s="334">
        <f t="shared" si="3"/>
        <v>3219951</v>
      </c>
      <c r="H107" s="339">
        <v>67</v>
      </c>
    </row>
    <row r="108" spans="1:8" x14ac:dyDescent="0.2">
      <c r="A108" s="333" t="s">
        <v>712</v>
      </c>
      <c r="B108" s="277" t="s">
        <v>713</v>
      </c>
      <c r="C108" s="334">
        <v>14226</v>
      </c>
      <c r="D108" s="339">
        <v>311</v>
      </c>
      <c r="E108" s="333">
        <v>674</v>
      </c>
      <c r="F108" s="277" t="s">
        <v>482</v>
      </c>
      <c r="G108" s="334">
        <f t="shared" si="3"/>
        <v>6767864</v>
      </c>
      <c r="H108" s="339">
        <v>67</v>
      </c>
    </row>
    <row r="109" spans="1:8" x14ac:dyDescent="0.2">
      <c r="A109" s="333" t="s">
        <v>714</v>
      </c>
      <c r="B109" s="277" t="s">
        <v>715</v>
      </c>
      <c r="C109" s="334">
        <v>0</v>
      </c>
      <c r="D109" s="339">
        <v>311</v>
      </c>
      <c r="E109" s="333">
        <v>675</v>
      </c>
      <c r="F109" s="277" t="s">
        <v>484</v>
      </c>
      <c r="G109" s="334">
        <f t="shared" si="3"/>
        <v>487040</v>
      </c>
      <c r="H109" s="339">
        <v>67</v>
      </c>
    </row>
    <row r="110" spans="1:8" x14ac:dyDescent="0.2">
      <c r="A110" s="333" t="s">
        <v>716</v>
      </c>
      <c r="B110" s="277" t="s">
        <v>375</v>
      </c>
      <c r="C110" s="334">
        <v>1519</v>
      </c>
      <c r="D110" s="339">
        <v>321</v>
      </c>
      <c r="E110" s="333">
        <v>679</v>
      </c>
      <c r="F110" s="277" t="s">
        <v>486</v>
      </c>
      <c r="G110" s="334">
        <f t="shared" si="3"/>
        <v>5474738</v>
      </c>
      <c r="H110" s="339">
        <v>67</v>
      </c>
    </row>
    <row r="111" spans="1:8" x14ac:dyDescent="0.2">
      <c r="A111" s="333" t="s">
        <v>717</v>
      </c>
      <c r="B111" s="277" t="s">
        <v>377</v>
      </c>
      <c r="C111" s="334">
        <v>33440</v>
      </c>
      <c r="D111" s="339">
        <v>329</v>
      </c>
      <c r="E111" s="333">
        <v>681</v>
      </c>
      <c r="F111" s="277" t="s">
        <v>520</v>
      </c>
      <c r="G111" s="334">
        <f t="shared" si="3"/>
        <v>0</v>
      </c>
      <c r="H111" s="339">
        <v>68</v>
      </c>
    </row>
    <row r="112" spans="1:8" ht="12.5" thickBot="1" x14ac:dyDescent="0.25">
      <c r="A112" s="333" t="s">
        <v>718</v>
      </c>
      <c r="B112" s="277" t="s">
        <v>379</v>
      </c>
      <c r="C112" s="334">
        <v>10316</v>
      </c>
      <c r="D112" s="339">
        <v>331</v>
      </c>
      <c r="E112" s="336">
        <v>691</v>
      </c>
      <c r="F112" s="337" t="s">
        <v>106</v>
      </c>
      <c r="G112" s="338">
        <f t="shared" si="3"/>
        <v>1818</v>
      </c>
      <c r="H112" s="339">
        <v>69</v>
      </c>
    </row>
    <row r="113" spans="1:7" x14ac:dyDescent="0.2">
      <c r="A113" s="333" t="s">
        <v>719</v>
      </c>
      <c r="B113" s="277" t="s">
        <v>381</v>
      </c>
      <c r="C113" s="334">
        <v>2471692</v>
      </c>
      <c r="D113" s="339">
        <v>332</v>
      </c>
      <c r="E113" s="326">
        <v>700</v>
      </c>
      <c r="F113" s="277" t="s">
        <v>107</v>
      </c>
      <c r="G113" s="327"/>
    </row>
    <row r="114" spans="1:7" x14ac:dyDescent="0.2">
      <c r="A114" s="333" t="s">
        <v>720</v>
      </c>
      <c r="B114" s="277" t="s">
        <v>721</v>
      </c>
      <c r="C114" s="334">
        <v>0</v>
      </c>
      <c r="D114" s="339">
        <v>333</v>
      </c>
      <c r="E114" s="326">
        <v>711</v>
      </c>
      <c r="F114" s="277" t="s">
        <v>124</v>
      </c>
      <c r="G114" s="327"/>
    </row>
    <row r="115" spans="1:7" x14ac:dyDescent="0.2">
      <c r="A115" s="333" t="s">
        <v>722</v>
      </c>
      <c r="B115" s="277" t="s">
        <v>723</v>
      </c>
      <c r="C115" s="334">
        <v>138</v>
      </c>
      <c r="D115" s="339">
        <v>333</v>
      </c>
      <c r="E115" s="326">
        <v>911</v>
      </c>
      <c r="F115" s="277" t="s">
        <v>125</v>
      </c>
      <c r="G115" s="327"/>
    </row>
    <row r="116" spans="1:7" x14ac:dyDescent="0.2">
      <c r="A116" s="333" t="s">
        <v>724</v>
      </c>
      <c r="B116" s="277" t="s">
        <v>385</v>
      </c>
      <c r="C116" s="334">
        <v>614574</v>
      </c>
      <c r="D116" s="339">
        <v>339</v>
      </c>
      <c r="E116" s="326">
        <v>921</v>
      </c>
      <c r="F116" s="277" t="s">
        <v>126</v>
      </c>
      <c r="G116" s="327"/>
    </row>
    <row r="117" spans="1:7" x14ac:dyDescent="0.2">
      <c r="A117" s="333" t="s">
        <v>725</v>
      </c>
      <c r="B117" s="277" t="s">
        <v>726</v>
      </c>
      <c r="C117" s="334">
        <v>2398020</v>
      </c>
      <c r="D117" s="339">
        <v>341</v>
      </c>
      <c r="E117" s="326">
        <v>931</v>
      </c>
      <c r="F117" s="277" t="s">
        <v>128</v>
      </c>
      <c r="G117" s="327"/>
    </row>
    <row r="118" spans="1:7" x14ac:dyDescent="0.2">
      <c r="A118" s="333" t="s">
        <v>727</v>
      </c>
      <c r="B118" s="277" t="s">
        <v>728</v>
      </c>
      <c r="C118" s="334">
        <v>396439</v>
      </c>
      <c r="D118" s="339">
        <v>341</v>
      </c>
      <c r="E118" s="326">
        <v>932</v>
      </c>
      <c r="F118" s="277" t="s">
        <v>729</v>
      </c>
      <c r="G118" s="327"/>
    </row>
    <row r="119" spans="1:7" x14ac:dyDescent="0.2">
      <c r="A119" s="333" t="s">
        <v>730</v>
      </c>
      <c r="B119" s="277" t="s">
        <v>389</v>
      </c>
      <c r="C119" s="334">
        <v>739511</v>
      </c>
      <c r="D119" s="339">
        <v>342</v>
      </c>
      <c r="E119" s="326">
        <v>941</v>
      </c>
      <c r="F119" s="277" t="s">
        <v>130</v>
      </c>
      <c r="G119" s="327"/>
    </row>
    <row r="120" spans="1:7" x14ac:dyDescent="0.2">
      <c r="A120" s="333" t="s">
        <v>731</v>
      </c>
      <c r="B120" s="277" t="s">
        <v>391</v>
      </c>
      <c r="C120" s="334">
        <v>5194935</v>
      </c>
      <c r="D120" s="339">
        <v>351</v>
      </c>
      <c r="E120" s="326">
        <v>951</v>
      </c>
      <c r="F120" s="277" t="s">
        <v>131</v>
      </c>
      <c r="G120" s="327"/>
    </row>
    <row r="121" spans="1:7" x14ac:dyDescent="0.2">
      <c r="A121" s="333" t="s">
        <v>732</v>
      </c>
      <c r="B121" s="277" t="s">
        <v>733</v>
      </c>
      <c r="C121" s="334">
        <v>268300</v>
      </c>
      <c r="D121" s="339">
        <v>352</v>
      </c>
      <c r="E121" s="326">
        <v>960</v>
      </c>
      <c r="F121" s="277" t="s">
        <v>132</v>
      </c>
      <c r="G121" s="327"/>
    </row>
    <row r="122" spans="1:7" x14ac:dyDescent="0.2">
      <c r="A122" s="333" t="s">
        <v>734</v>
      </c>
      <c r="B122" s="277" t="s">
        <v>735</v>
      </c>
      <c r="C122" s="334">
        <v>81742</v>
      </c>
      <c r="D122" s="339">
        <v>352</v>
      </c>
      <c r="E122" s="326">
        <v>970</v>
      </c>
      <c r="F122" s="277" t="s">
        <v>123</v>
      </c>
      <c r="G122" s="327"/>
    </row>
    <row r="123" spans="1:7" x14ac:dyDescent="0.2">
      <c r="A123" s="333" t="s">
        <v>736</v>
      </c>
      <c r="B123" s="277" t="s">
        <v>395</v>
      </c>
      <c r="C123" s="334">
        <v>10173</v>
      </c>
      <c r="D123" s="339">
        <v>353</v>
      </c>
      <c r="G123" s="327"/>
    </row>
    <row r="124" spans="1:7" x14ac:dyDescent="0.2">
      <c r="A124" s="333" t="s">
        <v>737</v>
      </c>
      <c r="B124" s="277" t="s">
        <v>397</v>
      </c>
      <c r="C124" s="334">
        <v>16997</v>
      </c>
      <c r="D124" s="339">
        <v>354</v>
      </c>
      <c r="G124" s="327"/>
    </row>
    <row r="125" spans="1:7" x14ac:dyDescent="0.2">
      <c r="A125" s="333" t="s">
        <v>738</v>
      </c>
      <c r="B125" s="277" t="s">
        <v>739</v>
      </c>
      <c r="C125" s="334">
        <v>0</v>
      </c>
      <c r="D125" s="339">
        <v>359</v>
      </c>
      <c r="G125" s="327"/>
    </row>
    <row r="126" spans="1:7" x14ac:dyDescent="0.2">
      <c r="A126" s="333" t="s">
        <v>740</v>
      </c>
      <c r="B126" s="277" t="s">
        <v>741</v>
      </c>
      <c r="C126" s="334">
        <v>0</v>
      </c>
      <c r="D126" s="339">
        <v>359</v>
      </c>
      <c r="G126" s="327"/>
    </row>
    <row r="127" spans="1:7" x14ac:dyDescent="0.2">
      <c r="A127" s="333" t="s">
        <v>742</v>
      </c>
      <c r="B127" s="277" t="s">
        <v>743</v>
      </c>
      <c r="C127" s="334">
        <v>122829</v>
      </c>
      <c r="D127" s="339">
        <v>359</v>
      </c>
      <c r="G127" s="327"/>
    </row>
    <row r="128" spans="1:7" x14ac:dyDescent="0.2">
      <c r="A128" s="333" t="s">
        <v>744</v>
      </c>
      <c r="B128" s="277" t="s">
        <v>745</v>
      </c>
      <c r="C128" s="334">
        <v>497660</v>
      </c>
      <c r="D128" s="339">
        <v>391</v>
      </c>
      <c r="G128" s="327"/>
    </row>
    <row r="129" spans="1:4" x14ac:dyDescent="0.2">
      <c r="A129" s="333" t="s">
        <v>746</v>
      </c>
      <c r="B129" s="277" t="s">
        <v>401</v>
      </c>
      <c r="C129" s="334">
        <v>890988</v>
      </c>
      <c r="D129" s="339">
        <v>391</v>
      </c>
    </row>
    <row r="130" spans="1:4" x14ac:dyDescent="0.2">
      <c r="A130" s="333" t="s">
        <v>747</v>
      </c>
      <c r="B130" s="277" t="s">
        <v>403</v>
      </c>
      <c r="C130" s="334">
        <v>64941</v>
      </c>
      <c r="D130" s="339">
        <v>392</v>
      </c>
    </row>
    <row r="131" spans="1:4" x14ac:dyDescent="0.2">
      <c r="A131" s="333" t="s">
        <v>748</v>
      </c>
      <c r="B131" s="277" t="s">
        <v>749</v>
      </c>
      <c r="C131" s="334">
        <v>0</v>
      </c>
      <c r="D131" s="339">
        <v>411</v>
      </c>
    </row>
    <row r="132" spans="1:4" x14ac:dyDescent="0.2">
      <c r="A132" s="333" t="s">
        <v>750</v>
      </c>
      <c r="B132" s="277" t="s">
        <v>751</v>
      </c>
      <c r="C132" s="334">
        <v>0</v>
      </c>
      <c r="D132" s="339">
        <v>411</v>
      </c>
    </row>
    <row r="133" spans="1:4" x14ac:dyDescent="0.2">
      <c r="A133" s="333" t="s">
        <v>752</v>
      </c>
      <c r="B133" s="277" t="s">
        <v>407</v>
      </c>
      <c r="C133" s="334">
        <v>0</v>
      </c>
      <c r="D133" s="339">
        <v>412</v>
      </c>
    </row>
    <row r="134" spans="1:4" x14ac:dyDescent="0.2">
      <c r="A134" s="333" t="s">
        <v>753</v>
      </c>
      <c r="B134" s="277" t="s">
        <v>409</v>
      </c>
      <c r="C134" s="334">
        <v>0</v>
      </c>
      <c r="D134" s="339">
        <v>413</v>
      </c>
    </row>
    <row r="135" spans="1:4" x14ac:dyDescent="0.2">
      <c r="A135" s="333" t="s">
        <v>754</v>
      </c>
      <c r="B135" s="277" t="s">
        <v>411</v>
      </c>
      <c r="C135" s="334">
        <v>0</v>
      </c>
      <c r="D135" s="339">
        <v>419</v>
      </c>
    </row>
    <row r="136" spans="1:4" x14ac:dyDescent="0.2">
      <c r="A136" s="333" t="s">
        <v>755</v>
      </c>
      <c r="B136" s="277" t="s">
        <v>413</v>
      </c>
      <c r="C136" s="334">
        <v>5805102</v>
      </c>
      <c r="D136" s="339">
        <v>461</v>
      </c>
    </row>
    <row r="137" spans="1:4" x14ac:dyDescent="0.2">
      <c r="A137" s="333" t="s">
        <v>756</v>
      </c>
      <c r="B137" s="277" t="s">
        <v>757</v>
      </c>
      <c r="C137" s="334">
        <v>1088279</v>
      </c>
      <c r="D137" s="339">
        <v>462</v>
      </c>
    </row>
    <row r="138" spans="1:4" x14ac:dyDescent="0.2">
      <c r="A138" s="333" t="s">
        <v>758</v>
      </c>
      <c r="B138" s="277" t="s">
        <v>759</v>
      </c>
      <c r="C138" s="334">
        <v>4643</v>
      </c>
      <c r="D138" s="339">
        <v>462</v>
      </c>
    </row>
    <row r="139" spans="1:4" x14ac:dyDescent="0.2">
      <c r="A139" s="333" t="s">
        <v>760</v>
      </c>
      <c r="B139" s="277" t="s">
        <v>417</v>
      </c>
      <c r="C139" s="334">
        <v>1945034</v>
      </c>
      <c r="D139" s="339">
        <v>471</v>
      </c>
    </row>
    <row r="140" spans="1:4" x14ac:dyDescent="0.2">
      <c r="A140" s="333" t="s">
        <v>761</v>
      </c>
      <c r="B140" s="277" t="s">
        <v>419</v>
      </c>
      <c r="C140" s="334">
        <v>517277</v>
      </c>
      <c r="D140" s="339">
        <v>481</v>
      </c>
    </row>
    <row r="141" spans="1:4" x14ac:dyDescent="0.2">
      <c r="A141" s="333" t="s">
        <v>762</v>
      </c>
      <c r="B141" s="277" t="s">
        <v>763</v>
      </c>
      <c r="C141" s="334">
        <v>12314950</v>
      </c>
      <c r="D141" s="339">
        <v>511</v>
      </c>
    </row>
    <row r="142" spans="1:4" x14ac:dyDescent="0.2">
      <c r="A142" s="333" t="s">
        <v>764</v>
      </c>
      <c r="B142" s="277" t="s">
        <v>765</v>
      </c>
      <c r="C142" s="334">
        <v>35385490</v>
      </c>
      <c r="D142" s="339">
        <v>511</v>
      </c>
    </row>
    <row r="143" spans="1:4" x14ac:dyDescent="0.2">
      <c r="A143" s="333" t="s">
        <v>766</v>
      </c>
      <c r="B143" s="277" t="s">
        <v>767</v>
      </c>
      <c r="C143" s="334">
        <v>6405201</v>
      </c>
      <c r="D143" s="339">
        <v>531</v>
      </c>
    </row>
    <row r="144" spans="1:4" x14ac:dyDescent="0.2">
      <c r="A144" s="333" t="s">
        <v>768</v>
      </c>
      <c r="B144" s="277" t="s">
        <v>769</v>
      </c>
      <c r="C144" s="334">
        <v>9718943</v>
      </c>
      <c r="D144" s="339">
        <v>531</v>
      </c>
    </row>
    <row r="145" spans="1:4" x14ac:dyDescent="0.2">
      <c r="A145" s="333" t="s">
        <v>770</v>
      </c>
      <c r="B145" s="277" t="s">
        <v>423</v>
      </c>
      <c r="C145" s="334">
        <v>466273</v>
      </c>
      <c r="D145" s="339">
        <v>551</v>
      </c>
    </row>
    <row r="146" spans="1:4" x14ac:dyDescent="0.2">
      <c r="A146" s="333" t="s">
        <v>771</v>
      </c>
      <c r="B146" s="277" t="s">
        <v>425</v>
      </c>
      <c r="C146" s="334">
        <v>14898417</v>
      </c>
      <c r="D146" s="339">
        <v>552</v>
      </c>
    </row>
    <row r="147" spans="1:4" x14ac:dyDescent="0.2">
      <c r="A147" s="333" t="s">
        <v>772</v>
      </c>
      <c r="B147" s="277" t="s">
        <v>656</v>
      </c>
      <c r="C147" s="334">
        <v>52214289</v>
      </c>
      <c r="D147" s="339">
        <v>553</v>
      </c>
    </row>
    <row r="148" spans="1:4" x14ac:dyDescent="0.2">
      <c r="A148" s="333" t="s">
        <v>773</v>
      </c>
      <c r="B148" s="277" t="s">
        <v>774</v>
      </c>
      <c r="C148" s="334">
        <v>2553046</v>
      </c>
      <c r="D148" s="339">
        <v>571</v>
      </c>
    </row>
    <row r="149" spans="1:4" x14ac:dyDescent="0.2">
      <c r="A149" s="333" t="s">
        <v>775</v>
      </c>
      <c r="B149" s="277" t="s">
        <v>776</v>
      </c>
      <c r="C149" s="334">
        <v>23053</v>
      </c>
      <c r="D149" s="339">
        <v>571</v>
      </c>
    </row>
    <row r="150" spans="1:4" x14ac:dyDescent="0.2">
      <c r="A150" s="333" t="s">
        <v>777</v>
      </c>
      <c r="B150" s="277" t="s">
        <v>778</v>
      </c>
      <c r="C150" s="334">
        <v>1084463</v>
      </c>
      <c r="D150" s="339">
        <v>572</v>
      </c>
    </row>
    <row r="151" spans="1:4" x14ac:dyDescent="0.2">
      <c r="A151" s="333" t="s">
        <v>779</v>
      </c>
      <c r="B151" s="277" t="s">
        <v>780</v>
      </c>
      <c r="C151" s="334">
        <v>3146921</v>
      </c>
      <c r="D151" s="339">
        <v>572</v>
      </c>
    </row>
    <row r="152" spans="1:4" x14ac:dyDescent="0.2">
      <c r="A152" s="333" t="s">
        <v>781</v>
      </c>
      <c r="B152" s="277" t="s">
        <v>782</v>
      </c>
      <c r="C152" s="334">
        <v>0</v>
      </c>
      <c r="D152" s="339">
        <v>573</v>
      </c>
    </row>
    <row r="153" spans="1:4" x14ac:dyDescent="0.2">
      <c r="A153" s="333" t="s">
        <v>783</v>
      </c>
      <c r="B153" s="277" t="s">
        <v>784</v>
      </c>
      <c r="C153" s="334">
        <v>0</v>
      </c>
      <c r="D153" s="339">
        <v>573</v>
      </c>
    </row>
    <row r="154" spans="1:4" x14ac:dyDescent="0.2">
      <c r="A154" s="333" t="s">
        <v>785</v>
      </c>
      <c r="B154" s="277" t="s">
        <v>786</v>
      </c>
      <c r="C154" s="334">
        <v>2912</v>
      </c>
      <c r="D154" s="339">
        <v>574</v>
      </c>
    </row>
    <row r="155" spans="1:4" x14ac:dyDescent="0.2">
      <c r="A155" s="333" t="s">
        <v>787</v>
      </c>
      <c r="B155" s="277" t="s">
        <v>788</v>
      </c>
      <c r="C155" s="334">
        <v>90311</v>
      </c>
      <c r="D155" s="339">
        <v>574</v>
      </c>
    </row>
    <row r="156" spans="1:4" x14ac:dyDescent="0.2">
      <c r="A156" s="333" t="s">
        <v>789</v>
      </c>
      <c r="B156" s="277" t="s">
        <v>790</v>
      </c>
      <c r="C156" s="334">
        <v>39931</v>
      </c>
      <c r="D156" s="339">
        <v>574</v>
      </c>
    </row>
    <row r="157" spans="1:4" x14ac:dyDescent="0.2">
      <c r="A157" s="333" t="s">
        <v>791</v>
      </c>
      <c r="B157" s="277" t="s">
        <v>433</v>
      </c>
      <c r="C157" s="334">
        <v>499934</v>
      </c>
      <c r="D157" s="339">
        <v>575</v>
      </c>
    </row>
    <row r="158" spans="1:4" x14ac:dyDescent="0.2">
      <c r="A158" s="333" t="s">
        <v>792</v>
      </c>
      <c r="B158" s="277" t="s">
        <v>435</v>
      </c>
      <c r="C158" s="334">
        <v>182006</v>
      </c>
      <c r="D158" s="339">
        <v>576</v>
      </c>
    </row>
    <row r="159" spans="1:4" x14ac:dyDescent="0.2">
      <c r="A159" s="333" t="s">
        <v>793</v>
      </c>
      <c r="B159" s="277" t="s">
        <v>437</v>
      </c>
      <c r="C159" s="334">
        <v>431164</v>
      </c>
      <c r="D159" s="339">
        <v>577</v>
      </c>
    </row>
    <row r="160" spans="1:4" x14ac:dyDescent="0.2">
      <c r="A160" s="333" t="s">
        <v>794</v>
      </c>
      <c r="B160" s="277" t="s">
        <v>795</v>
      </c>
      <c r="C160" s="334">
        <v>190112</v>
      </c>
      <c r="D160" s="339">
        <v>578</v>
      </c>
    </row>
    <row r="161" spans="1:4" x14ac:dyDescent="0.2">
      <c r="A161" s="333" t="s">
        <v>796</v>
      </c>
      <c r="B161" s="277" t="s">
        <v>797</v>
      </c>
      <c r="C161" s="334">
        <v>2350797</v>
      </c>
      <c r="D161" s="339">
        <v>578</v>
      </c>
    </row>
    <row r="162" spans="1:4" x14ac:dyDescent="0.2">
      <c r="A162" s="333" t="s">
        <v>798</v>
      </c>
      <c r="B162" s="277" t="s">
        <v>441</v>
      </c>
      <c r="C162" s="334">
        <v>160443</v>
      </c>
      <c r="D162" s="339">
        <v>579</v>
      </c>
    </row>
    <row r="163" spans="1:4" x14ac:dyDescent="0.2">
      <c r="A163" s="333" t="s">
        <v>799</v>
      </c>
      <c r="B163" s="277" t="s">
        <v>443</v>
      </c>
      <c r="C163" s="334">
        <v>8834910</v>
      </c>
      <c r="D163" s="339">
        <v>591</v>
      </c>
    </row>
    <row r="164" spans="1:4" x14ac:dyDescent="0.2">
      <c r="A164" s="333" t="s">
        <v>800</v>
      </c>
      <c r="B164" s="277" t="s">
        <v>445</v>
      </c>
      <c r="C164" s="334">
        <v>1614804</v>
      </c>
      <c r="D164" s="339">
        <v>592</v>
      </c>
    </row>
    <row r="165" spans="1:4" x14ac:dyDescent="0.2">
      <c r="A165" s="333" t="s">
        <v>801</v>
      </c>
      <c r="B165" s="277" t="s">
        <v>447</v>
      </c>
      <c r="C165" s="334">
        <v>3094071</v>
      </c>
      <c r="D165" s="339">
        <v>593</v>
      </c>
    </row>
    <row r="166" spans="1:4" x14ac:dyDescent="0.2">
      <c r="A166" s="333" t="s">
        <v>802</v>
      </c>
      <c r="B166" s="277" t="s">
        <v>449</v>
      </c>
      <c r="C166" s="334">
        <v>1827580</v>
      </c>
      <c r="D166" s="339">
        <v>594</v>
      </c>
    </row>
    <row r="167" spans="1:4" x14ac:dyDescent="0.2">
      <c r="A167" s="333" t="s">
        <v>803</v>
      </c>
      <c r="B167" s="277" t="s">
        <v>451</v>
      </c>
      <c r="C167" s="334">
        <v>1134123</v>
      </c>
      <c r="D167" s="339">
        <v>595</v>
      </c>
    </row>
    <row r="168" spans="1:4" x14ac:dyDescent="0.2">
      <c r="A168" s="333" t="s">
        <v>804</v>
      </c>
      <c r="B168" s="277" t="s">
        <v>805</v>
      </c>
      <c r="C168" s="334">
        <v>24403</v>
      </c>
      <c r="D168" s="339">
        <v>611</v>
      </c>
    </row>
    <row r="169" spans="1:4" x14ac:dyDescent="0.2">
      <c r="A169" s="333" t="s">
        <v>806</v>
      </c>
      <c r="B169" s="277" t="s">
        <v>807</v>
      </c>
      <c r="C169" s="334">
        <v>1208725</v>
      </c>
      <c r="D169" s="339">
        <v>611</v>
      </c>
    </row>
    <row r="170" spans="1:4" x14ac:dyDescent="0.2">
      <c r="A170" s="333" t="s">
        <v>808</v>
      </c>
      <c r="B170" s="277" t="s">
        <v>809</v>
      </c>
      <c r="C170" s="334">
        <v>4315120</v>
      </c>
      <c r="D170" s="339">
        <v>631</v>
      </c>
    </row>
    <row r="171" spans="1:4" x14ac:dyDescent="0.2">
      <c r="A171" s="333" t="s">
        <v>810</v>
      </c>
      <c r="B171" s="277" t="s">
        <v>811</v>
      </c>
      <c r="C171" s="334">
        <v>418573</v>
      </c>
      <c r="D171" s="339">
        <v>631</v>
      </c>
    </row>
    <row r="172" spans="1:4" x14ac:dyDescent="0.2">
      <c r="A172" s="333" t="s">
        <v>812</v>
      </c>
      <c r="B172" s="277" t="s">
        <v>813</v>
      </c>
      <c r="C172" s="334">
        <v>0</v>
      </c>
      <c r="D172" s="339">
        <v>632</v>
      </c>
    </row>
    <row r="173" spans="1:4" x14ac:dyDescent="0.2">
      <c r="A173" s="333" t="s">
        <v>814</v>
      </c>
      <c r="B173" s="277" t="s">
        <v>815</v>
      </c>
      <c r="C173" s="334">
        <v>0</v>
      </c>
      <c r="D173" s="339">
        <v>632</v>
      </c>
    </row>
    <row r="174" spans="1:4" x14ac:dyDescent="0.2">
      <c r="A174" s="333" t="s">
        <v>816</v>
      </c>
      <c r="B174" s="277" t="s">
        <v>458</v>
      </c>
      <c r="C174" s="334">
        <v>7722025</v>
      </c>
      <c r="D174" s="339">
        <v>641</v>
      </c>
    </row>
    <row r="175" spans="1:4" x14ac:dyDescent="0.2">
      <c r="A175" s="333" t="s">
        <v>817</v>
      </c>
      <c r="B175" s="277" t="s">
        <v>460</v>
      </c>
      <c r="C175" s="334">
        <v>54684</v>
      </c>
      <c r="D175" s="339">
        <v>642</v>
      </c>
    </row>
    <row r="176" spans="1:4" x14ac:dyDescent="0.2">
      <c r="A176" s="333" t="s">
        <v>818</v>
      </c>
      <c r="B176" s="277" t="s">
        <v>462</v>
      </c>
      <c r="C176" s="334">
        <v>1949037</v>
      </c>
      <c r="D176" s="339">
        <v>643</v>
      </c>
    </row>
    <row r="177" spans="1:4" x14ac:dyDescent="0.2">
      <c r="A177" s="333" t="s">
        <v>819</v>
      </c>
      <c r="B177" s="277" t="s">
        <v>464</v>
      </c>
      <c r="C177" s="334">
        <v>1151561</v>
      </c>
      <c r="D177" s="339">
        <v>644</v>
      </c>
    </row>
    <row r="178" spans="1:4" x14ac:dyDescent="0.2">
      <c r="A178" s="333" t="s">
        <v>820</v>
      </c>
      <c r="B178" s="277" t="s">
        <v>466</v>
      </c>
      <c r="C178" s="334">
        <v>2313849</v>
      </c>
      <c r="D178" s="339">
        <v>659</v>
      </c>
    </row>
    <row r="179" spans="1:4" x14ac:dyDescent="0.2">
      <c r="A179" s="333" t="s">
        <v>821</v>
      </c>
      <c r="B179" s="277" t="s">
        <v>822</v>
      </c>
      <c r="C179" s="334">
        <v>208266</v>
      </c>
      <c r="D179" s="339">
        <v>661</v>
      </c>
    </row>
    <row r="180" spans="1:4" x14ac:dyDescent="0.2">
      <c r="A180" s="333" t="s">
        <v>823</v>
      </c>
      <c r="B180" s="277" t="s">
        <v>824</v>
      </c>
      <c r="C180" s="334">
        <v>191094</v>
      </c>
      <c r="D180" s="339">
        <v>661</v>
      </c>
    </row>
    <row r="181" spans="1:4" x14ac:dyDescent="0.2">
      <c r="A181" s="333" t="s">
        <v>825</v>
      </c>
      <c r="B181" s="277" t="s">
        <v>470</v>
      </c>
      <c r="C181" s="334">
        <v>4323</v>
      </c>
      <c r="D181" s="339">
        <v>662</v>
      </c>
    </row>
    <row r="182" spans="1:4" x14ac:dyDescent="0.2">
      <c r="A182" s="333" t="s">
        <v>826</v>
      </c>
      <c r="B182" s="277" t="s">
        <v>827</v>
      </c>
      <c r="C182" s="334">
        <v>2666711</v>
      </c>
      <c r="D182" s="339">
        <v>663</v>
      </c>
    </row>
    <row r="183" spans="1:4" x14ac:dyDescent="0.2">
      <c r="A183" s="333" t="s">
        <v>828</v>
      </c>
      <c r="B183" s="277" t="s">
        <v>829</v>
      </c>
      <c r="C183" s="334">
        <v>101559</v>
      </c>
      <c r="D183" s="339">
        <v>663</v>
      </c>
    </row>
    <row r="184" spans="1:4" x14ac:dyDescent="0.2">
      <c r="A184" s="333" t="s">
        <v>830</v>
      </c>
      <c r="B184" s="277" t="s">
        <v>474</v>
      </c>
      <c r="C184" s="334">
        <v>1010251</v>
      </c>
      <c r="D184" s="339">
        <v>669</v>
      </c>
    </row>
    <row r="185" spans="1:4" x14ac:dyDescent="0.2">
      <c r="A185" s="333" t="s">
        <v>831</v>
      </c>
      <c r="B185" s="277" t="s">
        <v>476</v>
      </c>
      <c r="C185" s="334">
        <v>1991234</v>
      </c>
      <c r="D185" s="339">
        <v>671</v>
      </c>
    </row>
    <row r="186" spans="1:4" x14ac:dyDescent="0.2">
      <c r="A186" s="333" t="s">
        <v>832</v>
      </c>
      <c r="B186" s="277" t="s">
        <v>478</v>
      </c>
      <c r="C186" s="334">
        <v>12391808</v>
      </c>
      <c r="D186" s="339">
        <v>672</v>
      </c>
    </row>
    <row r="187" spans="1:4" x14ac:dyDescent="0.2">
      <c r="A187" s="333" t="s">
        <v>833</v>
      </c>
      <c r="B187" s="277" t="s">
        <v>480</v>
      </c>
      <c r="C187" s="334">
        <v>3219951</v>
      </c>
      <c r="D187" s="339">
        <v>673</v>
      </c>
    </row>
    <row r="188" spans="1:4" x14ac:dyDescent="0.2">
      <c r="A188" s="333" t="s">
        <v>834</v>
      </c>
      <c r="B188" s="277" t="s">
        <v>482</v>
      </c>
      <c r="C188" s="334">
        <v>6767864</v>
      </c>
      <c r="D188" s="339">
        <v>674</v>
      </c>
    </row>
    <row r="189" spans="1:4" x14ac:dyDescent="0.2">
      <c r="A189" s="333" t="s">
        <v>835</v>
      </c>
      <c r="B189" s="277" t="s">
        <v>484</v>
      </c>
      <c r="C189" s="334">
        <v>487040</v>
      </c>
      <c r="D189" s="339">
        <v>675</v>
      </c>
    </row>
    <row r="190" spans="1:4" x14ac:dyDescent="0.2">
      <c r="A190" s="333" t="s">
        <v>836</v>
      </c>
      <c r="B190" s="277" t="s">
        <v>486</v>
      </c>
      <c r="C190" s="334">
        <v>5474738</v>
      </c>
      <c r="D190" s="339">
        <v>679</v>
      </c>
    </row>
    <row r="191" spans="1:4" x14ac:dyDescent="0.2">
      <c r="A191" s="333" t="s">
        <v>837</v>
      </c>
      <c r="B191" s="277" t="s">
        <v>520</v>
      </c>
      <c r="C191" s="334">
        <v>0</v>
      </c>
      <c r="D191" s="339">
        <v>681</v>
      </c>
    </row>
    <row r="192" spans="1:4" ht="12.5" thickBot="1" x14ac:dyDescent="0.25">
      <c r="A192" s="336" t="s">
        <v>838</v>
      </c>
      <c r="B192" s="337" t="s">
        <v>106</v>
      </c>
      <c r="C192" s="338">
        <v>1818</v>
      </c>
      <c r="D192" s="339">
        <v>691</v>
      </c>
    </row>
    <row r="193" spans="1:3" x14ac:dyDescent="0.2">
      <c r="A193" s="326" t="s">
        <v>839</v>
      </c>
      <c r="B193" s="277" t="s">
        <v>107</v>
      </c>
      <c r="C193" s="327">
        <v>282506843</v>
      </c>
    </row>
    <row r="194" spans="1:3" x14ac:dyDescent="0.2">
      <c r="A194" s="326" t="s">
        <v>840</v>
      </c>
      <c r="B194" s="277" t="s">
        <v>124</v>
      </c>
      <c r="C194" s="327"/>
    </row>
    <row r="195" spans="1:3" x14ac:dyDescent="0.2">
      <c r="A195" s="326" t="s">
        <v>841</v>
      </c>
      <c r="B195" s="277" t="s">
        <v>842</v>
      </c>
      <c r="C195" s="327"/>
    </row>
    <row r="196" spans="1:3" x14ac:dyDescent="0.2">
      <c r="A196" s="326" t="s">
        <v>843</v>
      </c>
      <c r="B196" s="277" t="s">
        <v>844</v>
      </c>
      <c r="C196" s="327"/>
    </row>
    <row r="197" spans="1:3" x14ac:dyDescent="0.2">
      <c r="A197" s="326" t="s">
        <v>845</v>
      </c>
      <c r="B197" s="277" t="s">
        <v>846</v>
      </c>
      <c r="C197" s="327"/>
    </row>
    <row r="198" spans="1:3" x14ac:dyDescent="0.2">
      <c r="A198" s="326" t="s">
        <v>847</v>
      </c>
      <c r="B198" s="277" t="s">
        <v>126</v>
      </c>
      <c r="C198" s="327"/>
    </row>
    <row r="199" spans="1:3" x14ac:dyDescent="0.2">
      <c r="A199" s="326" t="s">
        <v>848</v>
      </c>
      <c r="B199" s="277" t="s">
        <v>128</v>
      </c>
      <c r="C199" s="327"/>
    </row>
    <row r="200" spans="1:3" x14ac:dyDescent="0.2">
      <c r="A200" s="326" t="s">
        <v>849</v>
      </c>
      <c r="B200" s="277" t="s">
        <v>729</v>
      </c>
      <c r="C200" s="327"/>
    </row>
    <row r="201" spans="1:3" x14ac:dyDescent="0.2">
      <c r="A201" s="326" t="s">
        <v>850</v>
      </c>
      <c r="B201" s="277" t="s">
        <v>130</v>
      </c>
      <c r="C201" s="327"/>
    </row>
    <row r="202" spans="1:3" x14ac:dyDescent="0.2">
      <c r="A202" s="326" t="s">
        <v>851</v>
      </c>
      <c r="B202" s="277" t="s">
        <v>131</v>
      </c>
      <c r="C202" s="327"/>
    </row>
    <row r="203" spans="1:3" x14ac:dyDescent="0.2">
      <c r="A203" s="326" t="s">
        <v>852</v>
      </c>
      <c r="B203" s="277" t="s">
        <v>132</v>
      </c>
      <c r="C203" s="327"/>
    </row>
    <row r="204" spans="1:3" x14ac:dyDescent="0.2">
      <c r="A204" s="326" t="s">
        <v>853</v>
      </c>
      <c r="B204" s="277" t="s">
        <v>123</v>
      </c>
      <c r="C204" s="327"/>
    </row>
    <row r="205" spans="1:3" x14ac:dyDescent="0.2">
      <c r="C205" s="327"/>
    </row>
    <row r="206" spans="1:3" x14ac:dyDescent="0.2">
      <c r="C206" s="327"/>
    </row>
  </sheetData>
  <phoneticPr fontId="3"/>
  <pageMargins left="0.7" right="0.7" top="0.75" bottom="0.75" header="0.3" footer="0.3"/>
  <pageSetup paperSize="9" scale="31"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2F0C7-FF9D-409D-9F89-B2A7B507B0DF}">
  <sheetPr>
    <pageSetUpPr fitToPage="1"/>
  </sheetPr>
  <dimension ref="A1:T206"/>
  <sheetViews>
    <sheetView view="pageBreakPreview" zoomScale="90" zoomScaleNormal="100" zoomScaleSheetLayoutView="90" workbookViewId="0"/>
  </sheetViews>
  <sheetFormatPr defaultRowHeight="12" x14ac:dyDescent="0.2"/>
  <cols>
    <col min="1" max="1" width="5.90625" style="870" customWidth="1"/>
    <col min="2" max="2" width="8.81640625" style="326" bestFit="1" customWidth="1"/>
    <col min="3" max="3" width="14.54296875" style="277" customWidth="1"/>
    <col min="4" max="4" width="14.1796875" style="277" bestFit="1" customWidth="1"/>
    <col min="5" max="5" width="7.1796875" style="277" customWidth="1"/>
    <col min="6" max="6" width="8.81640625" style="277" bestFit="1" customWidth="1"/>
    <col min="7" max="7" width="8.7265625" style="277"/>
    <col min="8" max="8" width="14.1796875" style="277" customWidth="1"/>
    <col min="9" max="9" width="7" style="277" customWidth="1"/>
    <col min="10" max="10" width="7.7265625" style="277" customWidth="1"/>
    <col min="11" max="11" width="8.7265625" style="277"/>
    <col min="12" max="12" width="13.1796875" style="277" customWidth="1"/>
    <col min="13" max="13" width="5.90625" style="277" customWidth="1"/>
    <col min="14" max="14" width="5.08984375" style="277" customWidth="1"/>
    <col min="15" max="15" width="14.08984375" style="277" customWidth="1"/>
    <col min="16" max="16" width="16" style="277" customWidth="1"/>
    <col min="17" max="17" width="4.7265625" style="316" customWidth="1"/>
    <col min="18" max="18" width="5.36328125" style="277" customWidth="1"/>
    <col min="19" max="19" width="11.54296875" style="277" customWidth="1"/>
    <col min="20" max="20" width="14.453125" style="277" customWidth="1"/>
    <col min="21" max="16384" width="8.7265625" style="870"/>
  </cols>
  <sheetData>
    <row r="1" spans="1:20" x14ac:dyDescent="0.2">
      <c r="A1" s="277" t="s">
        <v>989</v>
      </c>
      <c r="D1" s="327">
        <f>SUM(D5:D192)</f>
        <v>239101853</v>
      </c>
      <c r="F1" s="326"/>
      <c r="H1" s="327">
        <f>SUM(H5:H112)</f>
        <v>239101853</v>
      </c>
      <c r="J1" s="326"/>
      <c r="L1" s="327">
        <f>SUM(L5:L41)</f>
        <v>239101853</v>
      </c>
      <c r="P1" s="327">
        <f>SUM(P5:P17)</f>
        <v>239101853</v>
      </c>
      <c r="T1" s="327">
        <f>SUM(T5:T7)</f>
        <v>239101853</v>
      </c>
    </row>
    <row r="2" spans="1:20" x14ac:dyDescent="0.2">
      <c r="B2" s="328" t="s">
        <v>525</v>
      </c>
    </row>
    <row r="3" spans="1:20" x14ac:dyDescent="0.2">
      <c r="D3" s="277" t="s">
        <v>841</v>
      </c>
    </row>
    <row r="4" spans="1:20" ht="12.5" thickBot="1" x14ac:dyDescent="0.25">
      <c r="B4" s="326">
        <v>188</v>
      </c>
      <c r="D4" s="277" t="s">
        <v>842</v>
      </c>
      <c r="F4" s="326">
        <v>108</v>
      </c>
      <c r="J4" s="326">
        <v>37</v>
      </c>
      <c r="L4" s="327"/>
    </row>
    <row r="5" spans="1:20" x14ac:dyDescent="0.3">
      <c r="B5" s="329" t="s">
        <v>528</v>
      </c>
      <c r="C5" s="330" t="s">
        <v>529</v>
      </c>
      <c r="D5" s="331">
        <v>225431</v>
      </c>
      <c r="E5" s="332">
        <v>11</v>
      </c>
      <c r="F5" s="329">
        <v>11</v>
      </c>
      <c r="G5" s="330" t="s">
        <v>283</v>
      </c>
      <c r="H5" s="331">
        <f>SUMIF(E$5:E$192,F5,D$5:D$192)</f>
        <v>1137947</v>
      </c>
      <c r="I5" s="332">
        <v>1</v>
      </c>
      <c r="J5" s="329">
        <v>1</v>
      </c>
      <c r="K5" s="330" t="s">
        <v>94</v>
      </c>
      <c r="L5" s="331">
        <f>SUMIF(I$5:I$112,J5,H$5:H$112)</f>
        <v>1935828</v>
      </c>
      <c r="M5" s="339">
        <v>1</v>
      </c>
      <c r="N5" s="433">
        <v>1</v>
      </c>
      <c r="O5" s="434" t="s">
        <v>94</v>
      </c>
      <c r="P5" s="331">
        <f>SUMIF($M$5:$M$41,$N5,$L$5:$LK$41)</f>
        <v>1935828</v>
      </c>
      <c r="Q5" s="339">
        <v>1</v>
      </c>
      <c r="R5" s="342">
        <v>1</v>
      </c>
      <c r="S5" s="343" t="s">
        <v>3</v>
      </c>
      <c r="T5" s="344">
        <f>SUM(P5)</f>
        <v>1935828</v>
      </c>
    </row>
    <row r="6" spans="1:20" x14ac:dyDescent="0.3">
      <c r="B6" s="333" t="s">
        <v>530</v>
      </c>
      <c r="C6" s="340" t="s">
        <v>531</v>
      </c>
      <c r="D6" s="334">
        <v>53310</v>
      </c>
      <c r="E6" s="332">
        <v>11</v>
      </c>
      <c r="F6" s="333">
        <v>12</v>
      </c>
      <c r="G6" s="277" t="s">
        <v>285</v>
      </c>
      <c r="H6" s="334">
        <f t="shared" ref="H6:H69" si="0">SUMIF(E$5:E$192,F6,D$5:D$192)</f>
        <v>359043</v>
      </c>
      <c r="I6" s="332">
        <v>1</v>
      </c>
      <c r="J6" s="333">
        <v>6</v>
      </c>
      <c r="K6" s="277" t="s">
        <v>95</v>
      </c>
      <c r="L6" s="334">
        <f t="shared" ref="L6:L41" si="1">SUMIF(I$5:I$112,J6,H$5:H$112)</f>
        <v>85385</v>
      </c>
      <c r="M6" s="339">
        <v>2</v>
      </c>
      <c r="N6" s="435">
        <v>2</v>
      </c>
      <c r="O6" s="436" t="s">
        <v>854</v>
      </c>
      <c r="P6" s="334">
        <f t="shared" ref="P6:P17" si="2">SUMIF($M$5:$M$41,$N6,$L$5:$LK$41)</f>
        <v>85385</v>
      </c>
      <c r="Q6" s="339">
        <v>2</v>
      </c>
      <c r="R6" s="345">
        <v>2</v>
      </c>
      <c r="S6" s="346" t="s">
        <v>4</v>
      </c>
      <c r="T6" s="347">
        <f>SUM(P6:P8)</f>
        <v>60969090</v>
      </c>
    </row>
    <row r="7" spans="1:20" ht="12.5" thickBot="1" x14ac:dyDescent="0.35">
      <c r="B7" s="333" t="s">
        <v>532</v>
      </c>
      <c r="C7" s="340" t="s">
        <v>533</v>
      </c>
      <c r="D7" s="334">
        <v>531679</v>
      </c>
      <c r="E7" s="332">
        <v>11</v>
      </c>
      <c r="F7" s="333">
        <v>13</v>
      </c>
      <c r="G7" s="277" t="s">
        <v>287</v>
      </c>
      <c r="H7" s="334">
        <f t="shared" si="0"/>
        <v>66982</v>
      </c>
      <c r="I7" s="332">
        <v>1</v>
      </c>
      <c r="J7" s="333">
        <v>11</v>
      </c>
      <c r="K7" s="277" t="s">
        <v>501</v>
      </c>
      <c r="L7" s="334">
        <f t="shared" si="1"/>
        <v>4155493</v>
      </c>
      <c r="M7" s="339">
        <v>3</v>
      </c>
      <c r="N7" s="435">
        <v>3</v>
      </c>
      <c r="O7" s="436" t="s">
        <v>855</v>
      </c>
      <c r="P7" s="334">
        <f t="shared" si="2"/>
        <v>59683250</v>
      </c>
      <c r="Q7" s="339">
        <v>2</v>
      </c>
      <c r="R7" s="348">
        <v>3</v>
      </c>
      <c r="S7" s="349" t="s">
        <v>5</v>
      </c>
      <c r="T7" s="350">
        <f>SUM(P9:P17)</f>
        <v>176196935</v>
      </c>
    </row>
    <row r="8" spans="1:20" x14ac:dyDescent="0.3">
      <c r="B8" s="333" t="s">
        <v>534</v>
      </c>
      <c r="C8" s="340" t="s">
        <v>535</v>
      </c>
      <c r="D8" s="334">
        <v>179493</v>
      </c>
      <c r="E8" s="332">
        <v>11</v>
      </c>
      <c r="F8" s="333">
        <v>15</v>
      </c>
      <c r="G8" s="277" t="s">
        <v>289</v>
      </c>
      <c r="H8" s="334">
        <f t="shared" si="0"/>
        <v>158994</v>
      </c>
      <c r="I8" s="332">
        <v>1</v>
      </c>
      <c r="J8" s="333">
        <v>15</v>
      </c>
      <c r="K8" s="277" t="s">
        <v>502</v>
      </c>
      <c r="L8" s="334">
        <f t="shared" si="1"/>
        <v>703065</v>
      </c>
      <c r="M8" s="339">
        <v>3</v>
      </c>
      <c r="N8" s="435">
        <v>4</v>
      </c>
      <c r="O8" s="436" t="s">
        <v>856</v>
      </c>
      <c r="P8" s="334">
        <f t="shared" si="2"/>
        <v>1200455</v>
      </c>
      <c r="Q8" s="339">
        <v>2</v>
      </c>
    </row>
    <row r="9" spans="1:20" x14ac:dyDescent="0.3">
      <c r="B9" s="333" t="s">
        <v>536</v>
      </c>
      <c r="C9" s="340" t="s">
        <v>537</v>
      </c>
      <c r="D9" s="334">
        <v>26925</v>
      </c>
      <c r="E9" s="332">
        <v>11</v>
      </c>
      <c r="F9" s="333">
        <v>17</v>
      </c>
      <c r="G9" s="277" t="s">
        <v>291</v>
      </c>
      <c r="H9" s="334">
        <f t="shared" si="0"/>
        <v>212862</v>
      </c>
      <c r="I9" s="332">
        <v>1</v>
      </c>
      <c r="J9" s="333">
        <v>16</v>
      </c>
      <c r="K9" s="277" t="s">
        <v>503</v>
      </c>
      <c r="L9" s="334">
        <f t="shared" si="1"/>
        <v>1637055</v>
      </c>
      <c r="M9" s="339">
        <v>3</v>
      </c>
      <c r="N9" s="435">
        <v>5</v>
      </c>
      <c r="O9" s="436" t="s">
        <v>857</v>
      </c>
      <c r="P9" s="334">
        <f t="shared" si="2"/>
        <v>2829310</v>
      </c>
      <c r="Q9" s="339">
        <v>3</v>
      </c>
    </row>
    <row r="10" spans="1:20" x14ac:dyDescent="0.3">
      <c r="B10" s="333" t="s">
        <v>538</v>
      </c>
      <c r="C10" s="340" t="s">
        <v>539</v>
      </c>
      <c r="D10" s="334">
        <v>121109</v>
      </c>
      <c r="E10" s="332">
        <v>11</v>
      </c>
      <c r="F10" s="333">
        <v>61</v>
      </c>
      <c r="G10" s="277" t="s">
        <v>293</v>
      </c>
      <c r="H10" s="334">
        <f t="shared" si="0"/>
        <v>12831</v>
      </c>
      <c r="I10" s="332">
        <v>6</v>
      </c>
      <c r="J10" s="333">
        <v>20</v>
      </c>
      <c r="K10" s="277" t="s">
        <v>504</v>
      </c>
      <c r="L10" s="334">
        <f t="shared" si="1"/>
        <v>2440137</v>
      </c>
      <c r="M10" s="339">
        <v>3</v>
      </c>
      <c r="N10" s="435">
        <v>6</v>
      </c>
      <c r="O10" s="436" t="s">
        <v>858</v>
      </c>
      <c r="P10" s="334">
        <f t="shared" si="2"/>
        <v>34075695</v>
      </c>
      <c r="Q10" s="339">
        <v>3</v>
      </c>
    </row>
    <row r="11" spans="1:20" x14ac:dyDescent="0.3">
      <c r="B11" s="333" t="s">
        <v>540</v>
      </c>
      <c r="C11" s="340" t="s">
        <v>285</v>
      </c>
      <c r="D11" s="334">
        <v>359043</v>
      </c>
      <c r="E11" s="332">
        <v>12</v>
      </c>
      <c r="F11" s="333">
        <v>62</v>
      </c>
      <c r="G11" s="277" t="s">
        <v>295</v>
      </c>
      <c r="H11" s="334">
        <f t="shared" si="0"/>
        <v>72554</v>
      </c>
      <c r="I11" s="332">
        <v>6</v>
      </c>
      <c r="J11" s="333">
        <v>21</v>
      </c>
      <c r="K11" s="277" t="s">
        <v>505</v>
      </c>
      <c r="L11" s="334">
        <f t="shared" si="1"/>
        <v>162106</v>
      </c>
      <c r="M11" s="339">
        <v>3</v>
      </c>
      <c r="N11" s="435">
        <v>7</v>
      </c>
      <c r="O11" s="436" t="s">
        <v>859</v>
      </c>
      <c r="P11" s="334">
        <f t="shared" si="2"/>
        <v>9101353</v>
      </c>
      <c r="Q11" s="339">
        <v>3</v>
      </c>
    </row>
    <row r="12" spans="1:20" x14ac:dyDescent="0.3">
      <c r="B12" s="333" t="s">
        <v>541</v>
      </c>
      <c r="C12" s="340" t="s">
        <v>287</v>
      </c>
      <c r="D12" s="334">
        <v>66982</v>
      </c>
      <c r="E12" s="332">
        <v>13</v>
      </c>
      <c r="F12" s="333">
        <v>111</v>
      </c>
      <c r="G12" s="277" t="s">
        <v>297</v>
      </c>
      <c r="H12" s="334">
        <f t="shared" si="0"/>
        <v>3631043</v>
      </c>
      <c r="I12" s="332">
        <v>11</v>
      </c>
      <c r="J12" s="333">
        <v>22</v>
      </c>
      <c r="K12" s="277" t="s">
        <v>506</v>
      </c>
      <c r="L12" s="334">
        <f t="shared" si="1"/>
        <v>2721468</v>
      </c>
      <c r="M12" s="339">
        <v>3</v>
      </c>
      <c r="N12" s="435">
        <v>8</v>
      </c>
      <c r="O12" s="436" t="s">
        <v>860</v>
      </c>
      <c r="P12" s="334">
        <f t="shared" si="2"/>
        <v>5187039</v>
      </c>
      <c r="Q12" s="339">
        <v>3</v>
      </c>
    </row>
    <row r="13" spans="1:20" x14ac:dyDescent="0.3">
      <c r="B13" s="333" t="s">
        <v>542</v>
      </c>
      <c r="C13" s="340" t="s">
        <v>543</v>
      </c>
      <c r="D13" s="334">
        <v>47853</v>
      </c>
      <c r="E13" s="332">
        <v>15</v>
      </c>
      <c r="F13" s="333">
        <v>112</v>
      </c>
      <c r="G13" s="277" t="s">
        <v>299</v>
      </c>
      <c r="H13" s="334">
        <f t="shared" si="0"/>
        <v>390519</v>
      </c>
      <c r="I13" s="332">
        <v>11</v>
      </c>
      <c r="J13" s="333">
        <v>25</v>
      </c>
      <c r="K13" s="277" t="s">
        <v>507</v>
      </c>
      <c r="L13" s="334">
        <f t="shared" si="1"/>
        <v>1265028</v>
      </c>
      <c r="M13" s="339">
        <v>3</v>
      </c>
      <c r="N13" s="435">
        <v>9</v>
      </c>
      <c r="O13" s="436" t="s">
        <v>861</v>
      </c>
      <c r="P13" s="334">
        <f t="shared" si="2"/>
        <v>13439782</v>
      </c>
      <c r="Q13" s="339">
        <v>3</v>
      </c>
    </row>
    <row r="14" spans="1:20" x14ac:dyDescent="0.3">
      <c r="B14" s="333" t="s">
        <v>544</v>
      </c>
      <c r="C14" s="340" t="s">
        <v>545</v>
      </c>
      <c r="D14" s="334">
        <v>60935</v>
      </c>
      <c r="E14" s="332">
        <v>15</v>
      </c>
      <c r="F14" s="333">
        <v>113</v>
      </c>
      <c r="G14" s="277" t="s">
        <v>301</v>
      </c>
      <c r="H14" s="334">
        <f t="shared" si="0"/>
        <v>73494</v>
      </c>
      <c r="I14" s="332">
        <v>11</v>
      </c>
      <c r="J14" s="333">
        <v>26</v>
      </c>
      <c r="K14" s="277" t="s">
        <v>508</v>
      </c>
      <c r="L14" s="334">
        <f t="shared" si="1"/>
        <v>1317614</v>
      </c>
      <c r="M14" s="339">
        <v>3</v>
      </c>
      <c r="N14" s="435">
        <v>10</v>
      </c>
      <c r="O14" s="436" t="s">
        <v>862</v>
      </c>
      <c r="P14" s="334">
        <f t="shared" si="2"/>
        <v>12465924</v>
      </c>
      <c r="Q14" s="339">
        <v>3</v>
      </c>
    </row>
    <row r="15" spans="1:20" x14ac:dyDescent="0.3">
      <c r="B15" s="333" t="s">
        <v>546</v>
      </c>
      <c r="C15" s="340" t="s">
        <v>547</v>
      </c>
      <c r="D15" s="334">
        <v>50206</v>
      </c>
      <c r="E15" s="332">
        <v>15</v>
      </c>
      <c r="F15" s="333">
        <v>114</v>
      </c>
      <c r="G15" s="277" t="s">
        <v>303</v>
      </c>
      <c r="H15" s="334">
        <f t="shared" si="0"/>
        <v>60437</v>
      </c>
      <c r="I15" s="332">
        <v>11</v>
      </c>
      <c r="J15" s="333">
        <v>27</v>
      </c>
      <c r="K15" s="277" t="s">
        <v>509</v>
      </c>
      <c r="L15" s="334">
        <f t="shared" si="1"/>
        <v>711350</v>
      </c>
      <c r="M15" s="339">
        <v>3</v>
      </c>
      <c r="N15" s="435">
        <v>11</v>
      </c>
      <c r="O15" s="436" t="s">
        <v>863</v>
      </c>
      <c r="P15" s="334">
        <f t="shared" si="2"/>
        <v>10730437</v>
      </c>
      <c r="Q15" s="339">
        <v>3</v>
      </c>
    </row>
    <row r="16" spans="1:20" x14ac:dyDescent="0.3">
      <c r="B16" s="333" t="s">
        <v>548</v>
      </c>
      <c r="C16" s="340" t="s">
        <v>549</v>
      </c>
      <c r="D16" s="334">
        <v>200626</v>
      </c>
      <c r="E16" s="332">
        <v>17</v>
      </c>
      <c r="F16" s="333">
        <v>151</v>
      </c>
      <c r="G16" s="277" t="s">
        <v>305</v>
      </c>
      <c r="H16" s="334">
        <f t="shared" si="0"/>
        <v>244568</v>
      </c>
      <c r="I16" s="332">
        <v>15</v>
      </c>
      <c r="J16" s="333">
        <v>28</v>
      </c>
      <c r="K16" s="277" t="s">
        <v>510</v>
      </c>
      <c r="L16" s="334">
        <f t="shared" si="1"/>
        <v>3105192</v>
      </c>
      <c r="M16" s="339">
        <v>3</v>
      </c>
      <c r="N16" s="435">
        <v>12</v>
      </c>
      <c r="O16" s="436" t="s">
        <v>105</v>
      </c>
      <c r="P16" s="334">
        <f t="shared" si="2"/>
        <v>88314452</v>
      </c>
      <c r="Q16" s="339">
        <v>3</v>
      </c>
    </row>
    <row r="17" spans="2:17" ht="12.5" thickBot="1" x14ac:dyDescent="0.35">
      <c r="B17" s="333" t="s">
        <v>550</v>
      </c>
      <c r="C17" s="340" t="s">
        <v>551</v>
      </c>
      <c r="D17" s="334">
        <v>12236</v>
      </c>
      <c r="E17" s="332">
        <v>17</v>
      </c>
      <c r="F17" s="333">
        <v>152</v>
      </c>
      <c r="G17" s="277" t="s">
        <v>307</v>
      </c>
      <c r="H17" s="334">
        <f t="shared" si="0"/>
        <v>458497</v>
      </c>
      <c r="I17" s="332">
        <v>15</v>
      </c>
      <c r="J17" s="333">
        <v>29</v>
      </c>
      <c r="K17" s="277" t="s">
        <v>369</v>
      </c>
      <c r="L17" s="334">
        <f t="shared" si="1"/>
        <v>2122427</v>
      </c>
      <c r="M17" s="339">
        <v>3</v>
      </c>
      <c r="N17" s="437">
        <v>13</v>
      </c>
      <c r="O17" s="438" t="s">
        <v>864</v>
      </c>
      <c r="P17" s="338">
        <f t="shared" si="2"/>
        <v>52943</v>
      </c>
      <c r="Q17" s="339">
        <v>3</v>
      </c>
    </row>
    <row r="18" spans="2:17" x14ac:dyDescent="0.3">
      <c r="B18" s="333" t="s">
        <v>552</v>
      </c>
      <c r="C18" s="340" t="s">
        <v>293</v>
      </c>
      <c r="D18" s="334">
        <v>12831</v>
      </c>
      <c r="E18" s="332">
        <v>61</v>
      </c>
      <c r="F18" s="333">
        <v>161</v>
      </c>
      <c r="G18" s="277" t="s">
        <v>309</v>
      </c>
      <c r="H18" s="334">
        <f t="shared" si="0"/>
        <v>323494</v>
      </c>
      <c r="I18" s="332">
        <v>16</v>
      </c>
      <c r="J18" s="333">
        <v>30</v>
      </c>
      <c r="K18" s="277" t="s">
        <v>371</v>
      </c>
      <c r="L18" s="334">
        <f t="shared" si="1"/>
        <v>3881101</v>
      </c>
      <c r="M18" s="339">
        <v>3</v>
      </c>
      <c r="N18" s="871"/>
      <c r="O18" s="436"/>
      <c r="P18" s="327"/>
    </row>
    <row r="19" spans="2:17" x14ac:dyDescent="0.3">
      <c r="B19" s="333" t="s">
        <v>553</v>
      </c>
      <c r="C19" s="340" t="s">
        <v>554</v>
      </c>
      <c r="D19" s="334">
        <v>48517</v>
      </c>
      <c r="E19" s="332">
        <v>62</v>
      </c>
      <c r="F19" s="333">
        <v>162</v>
      </c>
      <c r="G19" s="277" t="s">
        <v>311</v>
      </c>
      <c r="H19" s="334">
        <f t="shared" si="0"/>
        <v>350496</v>
      </c>
      <c r="I19" s="332">
        <v>16</v>
      </c>
      <c r="J19" s="333">
        <v>31</v>
      </c>
      <c r="K19" s="277" t="s">
        <v>373</v>
      </c>
      <c r="L19" s="334">
        <f t="shared" si="1"/>
        <v>1287077</v>
      </c>
      <c r="M19" s="339">
        <v>3</v>
      </c>
      <c r="N19" s="871"/>
      <c r="O19" s="436"/>
    </row>
    <row r="20" spans="2:17" x14ac:dyDescent="0.3">
      <c r="B20" s="333" t="s">
        <v>555</v>
      </c>
      <c r="C20" s="340" t="s">
        <v>556</v>
      </c>
      <c r="D20" s="334">
        <v>24037</v>
      </c>
      <c r="E20" s="332">
        <v>62</v>
      </c>
      <c r="F20" s="333">
        <v>163</v>
      </c>
      <c r="G20" s="277" t="s">
        <v>313</v>
      </c>
      <c r="H20" s="334">
        <f t="shared" si="0"/>
        <v>306818</v>
      </c>
      <c r="I20" s="332">
        <v>16</v>
      </c>
      <c r="J20" s="333">
        <v>32</v>
      </c>
      <c r="K20" s="277" t="s">
        <v>511</v>
      </c>
      <c r="L20" s="334">
        <f t="shared" si="1"/>
        <v>2329346</v>
      </c>
      <c r="M20" s="339">
        <v>3</v>
      </c>
      <c r="N20" s="871"/>
      <c r="O20" s="436"/>
    </row>
    <row r="21" spans="2:17" x14ac:dyDescent="0.3">
      <c r="B21" s="333" t="s">
        <v>557</v>
      </c>
      <c r="C21" s="340" t="s">
        <v>558</v>
      </c>
      <c r="D21" s="334">
        <v>598452</v>
      </c>
      <c r="E21" s="332">
        <v>111</v>
      </c>
      <c r="F21" s="333">
        <v>164</v>
      </c>
      <c r="G21" s="277" t="s">
        <v>315</v>
      </c>
      <c r="H21" s="334">
        <f t="shared" si="0"/>
        <v>656247</v>
      </c>
      <c r="I21" s="332">
        <v>16</v>
      </c>
      <c r="J21" s="333">
        <v>33</v>
      </c>
      <c r="K21" s="277" t="s">
        <v>512</v>
      </c>
      <c r="L21" s="334">
        <f t="shared" si="1"/>
        <v>2596589</v>
      </c>
      <c r="M21" s="339">
        <v>3</v>
      </c>
      <c r="N21" s="871"/>
      <c r="O21" s="436"/>
    </row>
    <row r="22" spans="2:17" x14ac:dyDescent="0.3">
      <c r="B22" s="333" t="s">
        <v>559</v>
      </c>
      <c r="C22" s="340" t="s">
        <v>560</v>
      </c>
      <c r="D22" s="334">
        <v>348189</v>
      </c>
      <c r="E22" s="332">
        <v>111</v>
      </c>
      <c r="F22" s="333">
        <v>191</v>
      </c>
      <c r="G22" s="277" t="s">
        <v>317</v>
      </c>
      <c r="H22" s="334">
        <f t="shared" si="0"/>
        <v>994876</v>
      </c>
      <c r="I22" s="335">
        <v>39</v>
      </c>
      <c r="J22" s="333">
        <v>34</v>
      </c>
      <c r="K22" s="277" t="s">
        <v>513</v>
      </c>
      <c r="L22" s="334">
        <f t="shared" si="1"/>
        <v>728271</v>
      </c>
      <c r="M22" s="339">
        <v>3</v>
      </c>
      <c r="N22" s="871"/>
      <c r="O22" s="436"/>
    </row>
    <row r="23" spans="2:17" x14ac:dyDescent="0.3">
      <c r="B23" s="333" t="s">
        <v>561</v>
      </c>
      <c r="C23" s="340" t="s">
        <v>562</v>
      </c>
      <c r="D23" s="334">
        <v>89181</v>
      </c>
      <c r="E23" s="332">
        <v>111</v>
      </c>
      <c r="F23" s="333">
        <v>201</v>
      </c>
      <c r="G23" s="277" t="s">
        <v>319</v>
      </c>
      <c r="H23" s="334">
        <f t="shared" si="0"/>
        <v>27188</v>
      </c>
      <c r="I23" s="332">
        <v>20</v>
      </c>
      <c r="J23" s="333">
        <v>35</v>
      </c>
      <c r="K23" s="277" t="s">
        <v>514</v>
      </c>
      <c r="L23" s="334">
        <f t="shared" si="1"/>
        <v>5851163</v>
      </c>
      <c r="M23" s="339">
        <v>3</v>
      </c>
      <c r="N23" s="871"/>
      <c r="O23" s="436"/>
    </row>
    <row r="24" spans="2:17" x14ac:dyDescent="0.3">
      <c r="B24" s="333" t="s">
        <v>563</v>
      </c>
      <c r="C24" s="340" t="s">
        <v>564</v>
      </c>
      <c r="D24" s="334">
        <v>1124260</v>
      </c>
      <c r="E24" s="332">
        <v>111</v>
      </c>
      <c r="F24" s="333">
        <v>202</v>
      </c>
      <c r="G24" s="277" t="s">
        <v>321</v>
      </c>
      <c r="H24" s="334">
        <f t="shared" si="0"/>
        <v>203911</v>
      </c>
      <c r="I24" s="332">
        <v>20</v>
      </c>
      <c r="J24" s="333">
        <v>39</v>
      </c>
      <c r="K24" s="277" t="s">
        <v>401</v>
      </c>
      <c r="L24" s="334">
        <f t="shared" si="1"/>
        <v>2057501</v>
      </c>
      <c r="M24" s="339">
        <v>3</v>
      </c>
      <c r="N24" s="871"/>
      <c r="O24" s="436"/>
    </row>
    <row r="25" spans="2:17" x14ac:dyDescent="0.3">
      <c r="B25" s="333" t="s">
        <v>565</v>
      </c>
      <c r="C25" s="340" t="s">
        <v>566</v>
      </c>
      <c r="D25" s="334">
        <v>122514</v>
      </c>
      <c r="E25" s="332">
        <v>111</v>
      </c>
      <c r="F25" s="333">
        <v>203</v>
      </c>
      <c r="G25" s="277" t="s">
        <v>323</v>
      </c>
      <c r="H25" s="334">
        <f t="shared" si="0"/>
        <v>34580</v>
      </c>
      <c r="I25" s="332">
        <v>20</v>
      </c>
      <c r="J25" s="333">
        <v>41</v>
      </c>
      <c r="K25" s="277" t="s">
        <v>97</v>
      </c>
      <c r="L25" s="334">
        <f t="shared" si="1"/>
        <v>20611267</v>
      </c>
      <c r="M25" s="339">
        <v>3</v>
      </c>
      <c r="N25" s="871"/>
      <c r="O25" s="436"/>
    </row>
    <row r="26" spans="2:17" x14ac:dyDescent="0.3">
      <c r="B26" s="333" t="s">
        <v>567</v>
      </c>
      <c r="C26" s="340" t="s">
        <v>568</v>
      </c>
      <c r="D26" s="334">
        <v>333019</v>
      </c>
      <c r="E26" s="332">
        <v>111</v>
      </c>
      <c r="F26" s="333">
        <v>204</v>
      </c>
      <c r="G26" s="277" t="s">
        <v>325</v>
      </c>
      <c r="H26" s="334">
        <f t="shared" si="0"/>
        <v>350567</v>
      </c>
      <c r="I26" s="332">
        <v>20</v>
      </c>
      <c r="J26" s="333">
        <v>46</v>
      </c>
      <c r="K26" s="277" t="s">
        <v>515</v>
      </c>
      <c r="L26" s="334">
        <f t="shared" si="1"/>
        <v>1200455</v>
      </c>
      <c r="M26" s="339">
        <v>4</v>
      </c>
      <c r="N26" s="871"/>
      <c r="O26" s="436"/>
    </row>
    <row r="27" spans="2:17" x14ac:dyDescent="0.3">
      <c r="B27" s="333" t="s">
        <v>569</v>
      </c>
      <c r="C27" s="340" t="s">
        <v>570</v>
      </c>
      <c r="D27" s="334">
        <v>1015428</v>
      </c>
      <c r="E27" s="332">
        <v>111</v>
      </c>
      <c r="F27" s="333">
        <v>205</v>
      </c>
      <c r="G27" s="277" t="s">
        <v>327</v>
      </c>
      <c r="H27" s="334">
        <f t="shared" si="0"/>
        <v>147242</v>
      </c>
      <c r="I27" s="332">
        <v>20</v>
      </c>
      <c r="J27" s="333">
        <v>47</v>
      </c>
      <c r="K27" s="277" t="s">
        <v>417</v>
      </c>
      <c r="L27" s="334">
        <f t="shared" si="1"/>
        <v>454063</v>
      </c>
      <c r="M27" s="339">
        <v>5</v>
      </c>
      <c r="N27" s="871"/>
      <c r="O27" s="436"/>
    </row>
    <row r="28" spans="2:17" x14ac:dyDescent="0.3">
      <c r="B28" s="333" t="s">
        <v>571</v>
      </c>
      <c r="C28" s="340" t="s">
        <v>572</v>
      </c>
      <c r="D28" s="334">
        <v>136276</v>
      </c>
      <c r="E28" s="332">
        <v>112</v>
      </c>
      <c r="F28" s="333">
        <v>206</v>
      </c>
      <c r="G28" s="277" t="s">
        <v>329</v>
      </c>
      <c r="H28" s="334">
        <f t="shared" si="0"/>
        <v>54082</v>
      </c>
      <c r="I28" s="332">
        <v>20</v>
      </c>
      <c r="J28" s="333">
        <v>48</v>
      </c>
      <c r="K28" s="277" t="s">
        <v>419</v>
      </c>
      <c r="L28" s="334">
        <f t="shared" si="1"/>
        <v>2375247</v>
      </c>
      <c r="M28" s="339">
        <v>5</v>
      </c>
      <c r="N28" s="871"/>
      <c r="O28" s="436"/>
    </row>
    <row r="29" spans="2:17" x14ac:dyDescent="0.3">
      <c r="B29" s="333" t="s">
        <v>573</v>
      </c>
      <c r="C29" s="340" t="s">
        <v>574</v>
      </c>
      <c r="D29" s="334">
        <v>254243</v>
      </c>
      <c r="E29" s="332">
        <v>112</v>
      </c>
      <c r="F29" s="333">
        <v>207</v>
      </c>
      <c r="G29" s="277" t="s">
        <v>331</v>
      </c>
      <c r="H29" s="334">
        <f t="shared" si="0"/>
        <v>798131</v>
      </c>
      <c r="I29" s="332">
        <v>20</v>
      </c>
      <c r="J29" s="333">
        <v>51</v>
      </c>
      <c r="K29" s="277" t="s">
        <v>99</v>
      </c>
      <c r="L29" s="334">
        <f t="shared" si="1"/>
        <v>34075695</v>
      </c>
      <c r="M29" s="339">
        <v>6</v>
      </c>
      <c r="N29" s="871"/>
      <c r="O29" s="436"/>
    </row>
    <row r="30" spans="2:17" x14ac:dyDescent="0.3">
      <c r="B30" s="333" t="s">
        <v>575</v>
      </c>
      <c r="C30" s="340" t="s">
        <v>301</v>
      </c>
      <c r="D30" s="334">
        <v>73494</v>
      </c>
      <c r="E30" s="332">
        <v>113</v>
      </c>
      <c r="F30" s="333">
        <v>208</v>
      </c>
      <c r="G30" s="277" t="s">
        <v>333</v>
      </c>
      <c r="H30" s="334">
        <f t="shared" si="0"/>
        <v>824436</v>
      </c>
      <c r="I30" s="332">
        <v>20</v>
      </c>
      <c r="J30" s="333">
        <v>53</v>
      </c>
      <c r="K30" s="277" t="s">
        <v>100</v>
      </c>
      <c r="L30" s="334">
        <f t="shared" si="1"/>
        <v>9101353</v>
      </c>
      <c r="M30" s="339">
        <v>7</v>
      </c>
      <c r="N30" s="871"/>
      <c r="O30" s="436"/>
    </row>
    <row r="31" spans="2:17" x14ac:dyDescent="0.3">
      <c r="B31" s="333" t="s">
        <v>576</v>
      </c>
      <c r="C31" s="340" t="s">
        <v>303</v>
      </c>
      <c r="D31" s="334">
        <v>60437</v>
      </c>
      <c r="E31" s="332">
        <v>114</v>
      </c>
      <c r="F31" s="333">
        <v>211</v>
      </c>
      <c r="G31" s="277" t="s">
        <v>335</v>
      </c>
      <c r="H31" s="334">
        <f t="shared" si="0"/>
        <v>117436</v>
      </c>
      <c r="I31" s="332">
        <v>21</v>
      </c>
      <c r="J31" s="333">
        <v>55</v>
      </c>
      <c r="K31" s="277" t="s">
        <v>101</v>
      </c>
      <c r="L31" s="334">
        <f t="shared" si="1"/>
        <v>5187039</v>
      </c>
      <c r="M31" s="339">
        <v>8</v>
      </c>
      <c r="N31" s="871"/>
      <c r="O31" s="436"/>
    </row>
    <row r="32" spans="2:17" x14ac:dyDescent="0.3">
      <c r="B32" s="333" t="s">
        <v>577</v>
      </c>
      <c r="C32" s="340" t="s">
        <v>578</v>
      </c>
      <c r="D32" s="334">
        <v>25235</v>
      </c>
      <c r="E32" s="332">
        <v>151</v>
      </c>
      <c r="F32" s="333">
        <v>212</v>
      </c>
      <c r="G32" s="277" t="s">
        <v>337</v>
      </c>
      <c r="H32" s="334">
        <f t="shared" si="0"/>
        <v>44670</v>
      </c>
      <c r="I32" s="332">
        <v>21</v>
      </c>
      <c r="J32" s="333">
        <v>57</v>
      </c>
      <c r="K32" s="277" t="s">
        <v>102</v>
      </c>
      <c r="L32" s="334">
        <f t="shared" si="1"/>
        <v>13439782</v>
      </c>
      <c r="M32" s="339">
        <v>9</v>
      </c>
      <c r="N32" s="871"/>
      <c r="O32" s="436"/>
    </row>
    <row r="33" spans="2:15" x14ac:dyDescent="0.3">
      <c r="B33" s="333" t="s">
        <v>579</v>
      </c>
      <c r="C33" s="340" t="s">
        <v>580</v>
      </c>
      <c r="D33" s="334">
        <v>47627</v>
      </c>
      <c r="E33" s="332">
        <v>151</v>
      </c>
      <c r="F33" s="333">
        <v>221</v>
      </c>
      <c r="G33" s="277" t="s">
        <v>339</v>
      </c>
      <c r="H33" s="334">
        <f t="shared" si="0"/>
        <v>2138228</v>
      </c>
      <c r="I33" s="332">
        <v>22</v>
      </c>
      <c r="J33" s="333">
        <v>59</v>
      </c>
      <c r="K33" s="277" t="s">
        <v>103</v>
      </c>
      <c r="L33" s="334">
        <f t="shared" si="1"/>
        <v>12465924</v>
      </c>
      <c r="M33" s="339">
        <v>10</v>
      </c>
      <c r="N33" s="871"/>
      <c r="O33" s="436"/>
    </row>
    <row r="34" spans="2:15" x14ac:dyDescent="0.3">
      <c r="B34" s="333" t="s">
        <v>581</v>
      </c>
      <c r="C34" s="340" t="s">
        <v>582</v>
      </c>
      <c r="D34" s="334">
        <v>15364</v>
      </c>
      <c r="E34" s="332">
        <v>151</v>
      </c>
      <c r="F34" s="333">
        <v>222</v>
      </c>
      <c r="G34" s="277" t="s">
        <v>341</v>
      </c>
      <c r="H34" s="334">
        <f t="shared" si="0"/>
        <v>583240</v>
      </c>
      <c r="I34" s="332">
        <v>22</v>
      </c>
      <c r="J34" s="333">
        <v>61</v>
      </c>
      <c r="K34" s="277" t="s">
        <v>104</v>
      </c>
      <c r="L34" s="334">
        <f t="shared" si="1"/>
        <v>10730437</v>
      </c>
      <c r="M34" s="339">
        <v>11</v>
      </c>
      <c r="N34" s="871"/>
      <c r="O34" s="436"/>
    </row>
    <row r="35" spans="2:15" x14ac:dyDescent="0.3">
      <c r="B35" s="333" t="s">
        <v>583</v>
      </c>
      <c r="C35" s="340" t="s">
        <v>584</v>
      </c>
      <c r="D35" s="334">
        <v>69717</v>
      </c>
      <c r="E35" s="332">
        <v>151</v>
      </c>
      <c r="F35" s="333">
        <v>231</v>
      </c>
      <c r="G35" s="277" t="s">
        <v>343</v>
      </c>
      <c r="H35" s="334">
        <f t="shared" si="0"/>
        <v>90733</v>
      </c>
      <c r="I35" s="335">
        <v>39</v>
      </c>
      <c r="J35" s="333">
        <v>63</v>
      </c>
      <c r="K35" s="277" t="s">
        <v>516</v>
      </c>
      <c r="L35" s="334">
        <f t="shared" si="1"/>
        <v>18011043</v>
      </c>
      <c r="M35" s="339">
        <v>12</v>
      </c>
      <c r="N35" s="871"/>
      <c r="O35" s="436"/>
    </row>
    <row r="36" spans="2:15" x14ac:dyDescent="0.3">
      <c r="B36" s="333" t="s">
        <v>585</v>
      </c>
      <c r="C36" s="340" t="s">
        <v>586</v>
      </c>
      <c r="D36" s="334">
        <v>86625</v>
      </c>
      <c r="E36" s="332">
        <v>151</v>
      </c>
      <c r="F36" s="333">
        <v>251</v>
      </c>
      <c r="G36" s="277" t="s">
        <v>345</v>
      </c>
      <c r="H36" s="334">
        <f t="shared" si="0"/>
        <v>230599</v>
      </c>
      <c r="I36" s="332">
        <v>25</v>
      </c>
      <c r="J36" s="333">
        <v>64</v>
      </c>
      <c r="K36" s="277" t="s">
        <v>517</v>
      </c>
      <c r="L36" s="334">
        <f t="shared" si="1"/>
        <v>31762228</v>
      </c>
      <c r="M36" s="339">
        <v>12</v>
      </c>
      <c r="N36" s="871"/>
      <c r="O36" s="436"/>
    </row>
    <row r="37" spans="2:15" x14ac:dyDescent="0.3">
      <c r="B37" s="333" t="s">
        <v>587</v>
      </c>
      <c r="C37" s="340" t="s">
        <v>588</v>
      </c>
      <c r="D37" s="334">
        <v>266619</v>
      </c>
      <c r="E37" s="332">
        <v>152</v>
      </c>
      <c r="F37" s="333">
        <v>252</v>
      </c>
      <c r="G37" s="277" t="s">
        <v>347</v>
      </c>
      <c r="H37" s="334">
        <f t="shared" si="0"/>
        <v>463252</v>
      </c>
      <c r="I37" s="332">
        <v>25</v>
      </c>
      <c r="J37" s="333">
        <v>65</v>
      </c>
      <c r="K37" s="277" t="s">
        <v>466</v>
      </c>
      <c r="L37" s="334">
        <f t="shared" si="1"/>
        <v>2278393</v>
      </c>
      <c r="M37" s="339">
        <v>12</v>
      </c>
      <c r="N37" s="871"/>
      <c r="O37" s="436"/>
    </row>
    <row r="38" spans="2:15" x14ac:dyDescent="0.3">
      <c r="B38" s="333" t="s">
        <v>589</v>
      </c>
      <c r="C38" s="340" t="s">
        <v>590</v>
      </c>
      <c r="D38" s="334">
        <v>35775</v>
      </c>
      <c r="E38" s="332">
        <v>152</v>
      </c>
      <c r="F38" s="333">
        <v>253</v>
      </c>
      <c r="G38" s="277" t="s">
        <v>349</v>
      </c>
      <c r="H38" s="334">
        <f t="shared" si="0"/>
        <v>149266</v>
      </c>
      <c r="I38" s="332">
        <v>25</v>
      </c>
      <c r="J38" s="333">
        <v>66</v>
      </c>
      <c r="K38" s="277" t="s">
        <v>518</v>
      </c>
      <c r="L38" s="334">
        <f t="shared" si="1"/>
        <v>25366586</v>
      </c>
      <c r="M38" s="339">
        <v>12</v>
      </c>
      <c r="N38" s="871"/>
      <c r="O38" s="436"/>
    </row>
    <row r="39" spans="2:15" x14ac:dyDescent="0.3">
      <c r="B39" s="333" t="s">
        <v>591</v>
      </c>
      <c r="C39" s="340" t="s">
        <v>592</v>
      </c>
      <c r="D39" s="334">
        <v>156103</v>
      </c>
      <c r="E39" s="332">
        <v>152</v>
      </c>
      <c r="F39" s="333">
        <v>259</v>
      </c>
      <c r="G39" s="277" t="s">
        <v>351</v>
      </c>
      <c r="H39" s="334">
        <f t="shared" si="0"/>
        <v>421911</v>
      </c>
      <c r="I39" s="332">
        <v>25</v>
      </c>
      <c r="J39" s="333">
        <v>67</v>
      </c>
      <c r="K39" s="277" t="s">
        <v>519</v>
      </c>
      <c r="L39" s="334">
        <f t="shared" si="1"/>
        <v>10896202</v>
      </c>
      <c r="M39" s="339">
        <v>12</v>
      </c>
      <c r="N39" s="871"/>
      <c r="O39" s="436"/>
    </row>
    <row r="40" spans="2:15" x14ac:dyDescent="0.3">
      <c r="B40" s="333" t="s">
        <v>593</v>
      </c>
      <c r="C40" s="340" t="s">
        <v>594</v>
      </c>
      <c r="D40" s="334">
        <v>150879</v>
      </c>
      <c r="E40" s="332">
        <v>161</v>
      </c>
      <c r="F40" s="333">
        <v>261</v>
      </c>
      <c r="G40" s="277" t="s">
        <v>353</v>
      </c>
      <c r="H40" s="334">
        <f t="shared" si="0"/>
        <v>164146</v>
      </c>
      <c r="I40" s="332">
        <v>26</v>
      </c>
      <c r="J40" s="333">
        <v>68</v>
      </c>
      <c r="K40" s="277" t="s">
        <v>520</v>
      </c>
      <c r="L40" s="334">
        <f t="shared" si="1"/>
        <v>0</v>
      </c>
      <c r="M40" s="339">
        <v>12</v>
      </c>
      <c r="N40" s="871"/>
      <c r="O40" s="436"/>
    </row>
    <row r="41" spans="2:15" ht="12.5" thickBot="1" x14ac:dyDescent="0.35">
      <c r="B41" s="333" t="s">
        <v>595</v>
      </c>
      <c r="C41" s="340" t="s">
        <v>596</v>
      </c>
      <c r="D41" s="334">
        <v>172615</v>
      </c>
      <c r="E41" s="332">
        <v>161</v>
      </c>
      <c r="F41" s="333">
        <v>262</v>
      </c>
      <c r="G41" s="277" t="s">
        <v>355</v>
      </c>
      <c r="H41" s="334">
        <f t="shared" si="0"/>
        <v>672213</v>
      </c>
      <c r="I41" s="332">
        <v>26</v>
      </c>
      <c r="J41" s="336">
        <v>69</v>
      </c>
      <c r="K41" s="337" t="s">
        <v>106</v>
      </c>
      <c r="L41" s="338">
        <f t="shared" si="1"/>
        <v>52943</v>
      </c>
      <c r="M41" s="339">
        <v>13</v>
      </c>
      <c r="N41" s="871"/>
      <c r="O41" s="436"/>
    </row>
    <row r="42" spans="2:15" x14ac:dyDescent="0.2">
      <c r="B42" s="333" t="s">
        <v>597</v>
      </c>
      <c r="C42" s="340" t="s">
        <v>311</v>
      </c>
      <c r="D42" s="334">
        <v>350496</v>
      </c>
      <c r="E42" s="332">
        <v>162</v>
      </c>
      <c r="F42" s="333">
        <v>263</v>
      </c>
      <c r="G42" s="277" t="s">
        <v>357</v>
      </c>
      <c r="H42" s="334">
        <f t="shared" si="0"/>
        <v>282292</v>
      </c>
      <c r="I42" s="332">
        <v>26</v>
      </c>
      <c r="J42" s="326"/>
    </row>
    <row r="43" spans="2:15" x14ac:dyDescent="0.2">
      <c r="B43" s="333" t="s">
        <v>598</v>
      </c>
      <c r="C43" s="340" t="s">
        <v>599</v>
      </c>
      <c r="D43" s="334">
        <v>26801</v>
      </c>
      <c r="E43" s="332">
        <v>163</v>
      </c>
      <c r="F43" s="333">
        <v>269</v>
      </c>
      <c r="G43" s="277" t="s">
        <v>359</v>
      </c>
      <c r="H43" s="334">
        <f t="shared" si="0"/>
        <v>198963</v>
      </c>
      <c r="I43" s="332">
        <v>26</v>
      </c>
      <c r="J43" s="326"/>
    </row>
    <row r="44" spans="2:15" x14ac:dyDescent="0.2">
      <c r="B44" s="333" t="s">
        <v>600</v>
      </c>
      <c r="C44" s="340" t="s">
        <v>601</v>
      </c>
      <c r="D44" s="334">
        <v>204486</v>
      </c>
      <c r="E44" s="332">
        <v>163</v>
      </c>
      <c r="F44" s="333">
        <v>271</v>
      </c>
      <c r="G44" s="277" t="s">
        <v>361</v>
      </c>
      <c r="H44" s="334">
        <f t="shared" si="0"/>
        <v>143475</v>
      </c>
      <c r="I44" s="332">
        <v>27</v>
      </c>
      <c r="J44" s="326"/>
    </row>
    <row r="45" spans="2:15" x14ac:dyDescent="0.2">
      <c r="B45" s="333" t="s">
        <v>602</v>
      </c>
      <c r="C45" s="340" t="s">
        <v>603</v>
      </c>
      <c r="D45" s="334">
        <v>75531</v>
      </c>
      <c r="E45" s="332">
        <v>163</v>
      </c>
      <c r="F45" s="333">
        <v>272</v>
      </c>
      <c r="G45" s="277" t="s">
        <v>363</v>
      </c>
      <c r="H45" s="334">
        <f t="shared" si="0"/>
        <v>567875</v>
      </c>
      <c r="I45" s="332">
        <v>27</v>
      </c>
      <c r="J45" s="326"/>
    </row>
    <row r="46" spans="2:15" x14ac:dyDescent="0.2">
      <c r="B46" s="333" t="s">
        <v>604</v>
      </c>
      <c r="C46" s="340" t="s">
        <v>605</v>
      </c>
      <c r="D46" s="334">
        <v>366800</v>
      </c>
      <c r="E46" s="332">
        <v>164</v>
      </c>
      <c r="F46" s="333">
        <v>281</v>
      </c>
      <c r="G46" s="277" t="s">
        <v>365</v>
      </c>
      <c r="H46" s="334">
        <f t="shared" si="0"/>
        <v>949145</v>
      </c>
      <c r="I46" s="332">
        <v>28</v>
      </c>
      <c r="J46" s="326"/>
    </row>
    <row r="47" spans="2:15" x14ac:dyDescent="0.2">
      <c r="B47" s="333" t="s">
        <v>606</v>
      </c>
      <c r="C47" s="340" t="s">
        <v>607</v>
      </c>
      <c r="D47" s="334">
        <v>289447</v>
      </c>
      <c r="E47" s="332">
        <v>164</v>
      </c>
      <c r="F47" s="333">
        <v>289</v>
      </c>
      <c r="G47" s="277" t="s">
        <v>367</v>
      </c>
      <c r="H47" s="334">
        <f t="shared" si="0"/>
        <v>2156047</v>
      </c>
      <c r="I47" s="332">
        <v>28</v>
      </c>
      <c r="J47" s="326"/>
    </row>
    <row r="48" spans="2:15" x14ac:dyDescent="0.2">
      <c r="B48" s="333" t="s">
        <v>608</v>
      </c>
      <c r="C48" s="340" t="s">
        <v>317</v>
      </c>
      <c r="D48" s="334">
        <v>994876</v>
      </c>
      <c r="E48" s="332">
        <v>191</v>
      </c>
      <c r="F48" s="333">
        <v>291</v>
      </c>
      <c r="G48" s="277" t="s">
        <v>369</v>
      </c>
      <c r="H48" s="334">
        <f t="shared" si="0"/>
        <v>2122427</v>
      </c>
      <c r="I48" s="332">
        <v>29</v>
      </c>
      <c r="J48" s="326"/>
    </row>
    <row r="49" spans="2:10" x14ac:dyDescent="0.2">
      <c r="B49" s="333" t="s">
        <v>609</v>
      </c>
      <c r="C49" s="340" t="s">
        <v>319</v>
      </c>
      <c r="D49" s="334">
        <v>27188</v>
      </c>
      <c r="E49" s="332">
        <v>201</v>
      </c>
      <c r="F49" s="333">
        <v>301</v>
      </c>
      <c r="G49" s="277" t="s">
        <v>371</v>
      </c>
      <c r="H49" s="334">
        <f t="shared" si="0"/>
        <v>3881101</v>
      </c>
      <c r="I49" s="332">
        <v>30</v>
      </c>
      <c r="J49" s="326"/>
    </row>
    <row r="50" spans="2:10" x14ac:dyDescent="0.2">
      <c r="B50" s="333" t="s">
        <v>610</v>
      </c>
      <c r="C50" s="340" t="s">
        <v>611</v>
      </c>
      <c r="D50" s="334">
        <v>21752</v>
      </c>
      <c r="E50" s="332">
        <v>202</v>
      </c>
      <c r="F50" s="333">
        <v>311</v>
      </c>
      <c r="G50" s="277" t="s">
        <v>373</v>
      </c>
      <c r="H50" s="334">
        <f t="shared" si="0"/>
        <v>1287077</v>
      </c>
      <c r="I50" s="332">
        <v>31</v>
      </c>
      <c r="J50" s="326"/>
    </row>
    <row r="51" spans="2:10" x14ac:dyDescent="0.2">
      <c r="B51" s="333" t="s">
        <v>612</v>
      </c>
      <c r="C51" s="340" t="s">
        <v>613</v>
      </c>
      <c r="D51" s="334">
        <v>182159</v>
      </c>
      <c r="E51" s="332">
        <v>202</v>
      </c>
      <c r="F51" s="333">
        <v>321</v>
      </c>
      <c r="G51" s="277" t="s">
        <v>375</v>
      </c>
      <c r="H51" s="334">
        <f t="shared" si="0"/>
        <v>704331</v>
      </c>
      <c r="I51" s="332">
        <v>32</v>
      </c>
      <c r="J51" s="326"/>
    </row>
    <row r="52" spans="2:10" x14ac:dyDescent="0.2">
      <c r="B52" s="333" t="s">
        <v>614</v>
      </c>
      <c r="C52" s="340" t="s">
        <v>323</v>
      </c>
      <c r="D52" s="334">
        <v>34580</v>
      </c>
      <c r="E52" s="332">
        <v>203</v>
      </c>
      <c r="F52" s="333">
        <v>329</v>
      </c>
      <c r="G52" s="277" t="s">
        <v>377</v>
      </c>
      <c r="H52" s="334">
        <f t="shared" si="0"/>
        <v>1625015</v>
      </c>
      <c r="I52" s="332">
        <v>32</v>
      </c>
      <c r="J52" s="326"/>
    </row>
    <row r="53" spans="2:10" x14ac:dyDescent="0.2">
      <c r="B53" s="333" t="s">
        <v>615</v>
      </c>
      <c r="C53" s="340" t="s">
        <v>616</v>
      </c>
      <c r="D53" s="334">
        <v>143623</v>
      </c>
      <c r="E53" s="332">
        <v>204</v>
      </c>
      <c r="F53" s="333">
        <v>331</v>
      </c>
      <c r="G53" s="277" t="s">
        <v>379</v>
      </c>
      <c r="H53" s="334">
        <f t="shared" si="0"/>
        <v>1455467</v>
      </c>
      <c r="I53" s="332">
        <v>33</v>
      </c>
      <c r="J53" s="326"/>
    </row>
    <row r="54" spans="2:10" x14ac:dyDescent="0.2">
      <c r="B54" s="333" t="s">
        <v>617</v>
      </c>
      <c r="C54" s="340" t="s">
        <v>618</v>
      </c>
      <c r="D54" s="334">
        <v>51482</v>
      </c>
      <c r="E54" s="332">
        <v>204</v>
      </c>
      <c r="F54" s="333">
        <v>332</v>
      </c>
      <c r="G54" s="277" t="s">
        <v>381</v>
      </c>
      <c r="H54" s="334">
        <f t="shared" si="0"/>
        <v>319715</v>
      </c>
      <c r="I54" s="332">
        <v>33</v>
      </c>
      <c r="J54" s="326"/>
    </row>
    <row r="55" spans="2:10" x14ac:dyDescent="0.2">
      <c r="B55" s="333" t="s">
        <v>619</v>
      </c>
      <c r="C55" s="340" t="s">
        <v>620</v>
      </c>
      <c r="D55" s="334">
        <v>155462</v>
      </c>
      <c r="E55" s="332">
        <v>204</v>
      </c>
      <c r="F55" s="333">
        <v>333</v>
      </c>
      <c r="G55" s="277" t="s">
        <v>383</v>
      </c>
      <c r="H55" s="334">
        <f t="shared" si="0"/>
        <v>427721</v>
      </c>
      <c r="I55" s="332">
        <v>33</v>
      </c>
      <c r="J55" s="326"/>
    </row>
    <row r="56" spans="2:10" x14ac:dyDescent="0.2">
      <c r="B56" s="333" t="s">
        <v>621</v>
      </c>
      <c r="C56" s="340" t="s">
        <v>327</v>
      </c>
      <c r="D56" s="334">
        <v>147242</v>
      </c>
      <c r="E56" s="332">
        <v>205</v>
      </c>
      <c r="F56" s="333">
        <v>339</v>
      </c>
      <c r="G56" s="277" t="s">
        <v>385</v>
      </c>
      <c r="H56" s="334">
        <f t="shared" si="0"/>
        <v>393686</v>
      </c>
      <c r="I56" s="332">
        <v>33</v>
      </c>
      <c r="J56" s="326"/>
    </row>
    <row r="57" spans="2:10" x14ac:dyDescent="0.2">
      <c r="B57" s="333" t="s">
        <v>622</v>
      </c>
      <c r="C57" s="340" t="s">
        <v>329</v>
      </c>
      <c r="D57" s="334">
        <v>54082</v>
      </c>
      <c r="E57" s="332">
        <v>206</v>
      </c>
      <c r="F57" s="333">
        <v>341</v>
      </c>
      <c r="G57" s="277" t="s">
        <v>387</v>
      </c>
      <c r="H57" s="334">
        <f t="shared" si="0"/>
        <v>513473</v>
      </c>
      <c r="I57" s="332">
        <v>34</v>
      </c>
      <c r="J57" s="326"/>
    </row>
    <row r="58" spans="2:10" x14ac:dyDescent="0.2">
      <c r="B58" s="333" t="s">
        <v>623</v>
      </c>
      <c r="C58" s="340" t="s">
        <v>331</v>
      </c>
      <c r="D58" s="334">
        <v>798131</v>
      </c>
      <c r="E58" s="332">
        <v>207</v>
      </c>
      <c r="F58" s="333">
        <v>342</v>
      </c>
      <c r="G58" s="277" t="s">
        <v>389</v>
      </c>
      <c r="H58" s="334">
        <f t="shared" si="0"/>
        <v>214798</v>
      </c>
      <c r="I58" s="332">
        <v>34</v>
      </c>
      <c r="J58" s="326"/>
    </row>
    <row r="59" spans="2:10" x14ac:dyDescent="0.2">
      <c r="B59" s="333" t="s">
        <v>624</v>
      </c>
      <c r="C59" s="340" t="s">
        <v>625</v>
      </c>
      <c r="D59" s="334">
        <v>107610</v>
      </c>
      <c r="E59" s="332">
        <v>208</v>
      </c>
      <c r="F59" s="333">
        <v>351</v>
      </c>
      <c r="G59" s="277" t="s">
        <v>391</v>
      </c>
      <c r="H59" s="334">
        <f t="shared" si="0"/>
        <v>945313</v>
      </c>
      <c r="I59" s="332">
        <v>35</v>
      </c>
      <c r="J59" s="326"/>
    </row>
    <row r="60" spans="2:10" x14ac:dyDescent="0.2">
      <c r="B60" s="333" t="s">
        <v>626</v>
      </c>
      <c r="C60" s="340" t="s">
        <v>627</v>
      </c>
      <c r="D60" s="334">
        <v>176195</v>
      </c>
      <c r="E60" s="332">
        <v>208</v>
      </c>
      <c r="F60" s="333">
        <v>352</v>
      </c>
      <c r="G60" s="277" t="s">
        <v>393</v>
      </c>
      <c r="H60" s="334">
        <f t="shared" si="0"/>
        <v>316098</v>
      </c>
      <c r="I60" s="332">
        <v>35</v>
      </c>
      <c r="J60" s="326"/>
    </row>
    <row r="61" spans="2:10" x14ac:dyDescent="0.2">
      <c r="B61" s="333" t="s">
        <v>628</v>
      </c>
      <c r="C61" s="340" t="s">
        <v>629</v>
      </c>
      <c r="D61" s="334">
        <v>121750</v>
      </c>
      <c r="E61" s="332">
        <v>208</v>
      </c>
      <c r="F61" s="333">
        <v>353</v>
      </c>
      <c r="G61" s="277" t="s">
        <v>395</v>
      </c>
      <c r="H61" s="334">
        <f t="shared" si="0"/>
        <v>3589226</v>
      </c>
      <c r="I61" s="332">
        <v>35</v>
      </c>
      <c r="J61" s="326"/>
    </row>
    <row r="62" spans="2:10" x14ac:dyDescent="0.2">
      <c r="B62" s="333" t="s">
        <v>630</v>
      </c>
      <c r="C62" s="340" t="s">
        <v>631</v>
      </c>
      <c r="D62" s="334">
        <v>29762</v>
      </c>
      <c r="E62" s="332">
        <v>208</v>
      </c>
      <c r="F62" s="333">
        <v>354</v>
      </c>
      <c r="G62" s="277" t="s">
        <v>397</v>
      </c>
      <c r="H62" s="334">
        <f t="shared" si="0"/>
        <v>353568</v>
      </c>
      <c r="I62" s="332">
        <v>35</v>
      </c>
      <c r="J62" s="326"/>
    </row>
    <row r="63" spans="2:10" x14ac:dyDescent="0.2">
      <c r="B63" s="333" t="s">
        <v>632</v>
      </c>
      <c r="C63" s="340" t="s">
        <v>633</v>
      </c>
      <c r="D63" s="334">
        <v>389119</v>
      </c>
      <c r="E63" s="332">
        <v>208</v>
      </c>
      <c r="F63" s="333">
        <v>359</v>
      </c>
      <c r="G63" s="277" t="s">
        <v>399</v>
      </c>
      <c r="H63" s="334">
        <f t="shared" si="0"/>
        <v>646958</v>
      </c>
      <c r="I63" s="332">
        <v>35</v>
      </c>
      <c r="J63" s="326"/>
    </row>
    <row r="64" spans="2:10" x14ac:dyDescent="0.2">
      <c r="B64" s="333" t="s">
        <v>634</v>
      </c>
      <c r="C64" s="340" t="s">
        <v>335</v>
      </c>
      <c r="D64" s="334">
        <v>117436</v>
      </c>
      <c r="E64" s="332">
        <v>211</v>
      </c>
      <c r="F64" s="333">
        <v>391</v>
      </c>
      <c r="G64" s="277" t="s">
        <v>401</v>
      </c>
      <c r="H64" s="334">
        <f t="shared" si="0"/>
        <v>776486</v>
      </c>
      <c r="I64" s="332">
        <v>39</v>
      </c>
      <c r="J64" s="326"/>
    </row>
    <row r="65" spans="2:10" x14ac:dyDescent="0.2">
      <c r="B65" s="333" t="s">
        <v>635</v>
      </c>
      <c r="C65" s="340" t="s">
        <v>337</v>
      </c>
      <c r="D65" s="334">
        <v>44670</v>
      </c>
      <c r="E65" s="332">
        <v>212</v>
      </c>
      <c r="F65" s="333">
        <v>392</v>
      </c>
      <c r="G65" s="277" t="s">
        <v>403</v>
      </c>
      <c r="H65" s="334">
        <f t="shared" si="0"/>
        <v>195406</v>
      </c>
      <c r="I65" s="332">
        <v>39</v>
      </c>
      <c r="J65" s="326"/>
    </row>
    <row r="66" spans="2:10" x14ac:dyDescent="0.2">
      <c r="B66" s="333" t="s">
        <v>636</v>
      </c>
      <c r="C66" s="340" t="s">
        <v>339</v>
      </c>
      <c r="D66" s="334">
        <v>2138228</v>
      </c>
      <c r="E66" s="332">
        <v>221</v>
      </c>
      <c r="F66" s="333">
        <v>411</v>
      </c>
      <c r="G66" s="277" t="s">
        <v>405</v>
      </c>
      <c r="H66" s="334">
        <f t="shared" si="0"/>
        <v>8810375</v>
      </c>
      <c r="I66" s="332">
        <v>41</v>
      </c>
      <c r="J66" s="326"/>
    </row>
    <row r="67" spans="2:10" x14ac:dyDescent="0.2">
      <c r="B67" s="333" t="s">
        <v>637</v>
      </c>
      <c r="C67" s="340" t="s">
        <v>638</v>
      </c>
      <c r="D67" s="334">
        <v>127677</v>
      </c>
      <c r="E67" s="332">
        <v>222</v>
      </c>
      <c r="F67" s="333">
        <v>412</v>
      </c>
      <c r="G67" s="277" t="s">
        <v>407</v>
      </c>
      <c r="H67" s="334">
        <f t="shared" si="0"/>
        <v>4654912</v>
      </c>
      <c r="I67" s="332">
        <v>41</v>
      </c>
      <c r="J67" s="326"/>
    </row>
    <row r="68" spans="2:10" x14ac:dyDescent="0.2">
      <c r="B68" s="333" t="s">
        <v>639</v>
      </c>
      <c r="C68" s="340" t="s">
        <v>640</v>
      </c>
      <c r="D68" s="334">
        <v>455563</v>
      </c>
      <c r="E68" s="332">
        <v>222</v>
      </c>
      <c r="F68" s="333">
        <v>413</v>
      </c>
      <c r="G68" s="277" t="s">
        <v>409</v>
      </c>
      <c r="H68" s="334">
        <f t="shared" si="0"/>
        <v>3828662</v>
      </c>
      <c r="I68" s="332">
        <v>41</v>
      </c>
      <c r="J68" s="326"/>
    </row>
    <row r="69" spans="2:10" x14ac:dyDescent="0.2">
      <c r="B69" s="333" t="s">
        <v>641</v>
      </c>
      <c r="C69" s="340" t="s">
        <v>642</v>
      </c>
      <c r="D69" s="334">
        <v>24448</v>
      </c>
      <c r="E69" s="332">
        <v>231</v>
      </c>
      <c r="F69" s="333">
        <v>419</v>
      </c>
      <c r="G69" s="277" t="s">
        <v>411</v>
      </c>
      <c r="H69" s="334">
        <f t="shared" si="0"/>
        <v>3317318</v>
      </c>
      <c r="I69" s="332">
        <v>41</v>
      </c>
      <c r="J69" s="326"/>
    </row>
    <row r="70" spans="2:10" x14ac:dyDescent="0.2">
      <c r="B70" s="333" t="s">
        <v>643</v>
      </c>
      <c r="C70" s="340" t="s">
        <v>644</v>
      </c>
      <c r="D70" s="334">
        <v>66285</v>
      </c>
      <c r="E70" s="332">
        <v>231</v>
      </c>
      <c r="F70" s="333">
        <v>461</v>
      </c>
      <c r="G70" s="277" t="s">
        <v>413</v>
      </c>
      <c r="H70" s="334">
        <f t="shared" ref="H70:H112" si="3">SUMIF(E$5:E$192,F70,D$5:D$192)</f>
        <v>977071</v>
      </c>
      <c r="I70" s="332">
        <v>46</v>
      </c>
      <c r="J70" s="326"/>
    </row>
    <row r="71" spans="2:10" x14ac:dyDescent="0.2">
      <c r="B71" s="333" t="s">
        <v>645</v>
      </c>
      <c r="C71" s="340" t="s">
        <v>345</v>
      </c>
      <c r="D71" s="334">
        <v>230599</v>
      </c>
      <c r="E71" s="332">
        <v>251</v>
      </c>
      <c r="F71" s="333">
        <v>462</v>
      </c>
      <c r="G71" s="277" t="s">
        <v>415</v>
      </c>
      <c r="H71" s="334">
        <f t="shared" si="3"/>
        <v>223384</v>
      </c>
      <c r="I71" s="332">
        <v>46</v>
      </c>
      <c r="J71" s="326"/>
    </row>
    <row r="72" spans="2:10" x14ac:dyDescent="0.2">
      <c r="B72" s="333" t="s">
        <v>646</v>
      </c>
      <c r="C72" s="340" t="s">
        <v>347</v>
      </c>
      <c r="D72" s="334">
        <v>463252</v>
      </c>
      <c r="E72" s="332">
        <v>252</v>
      </c>
      <c r="F72" s="333">
        <v>471</v>
      </c>
      <c r="G72" s="277" t="s">
        <v>417</v>
      </c>
      <c r="H72" s="334">
        <f t="shared" si="3"/>
        <v>454063</v>
      </c>
      <c r="I72" s="332">
        <v>47</v>
      </c>
      <c r="J72" s="326"/>
    </row>
    <row r="73" spans="2:10" x14ac:dyDescent="0.2">
      <c r="B73" s="333" t="s">
        <v>647</v>
      </c>
      <c r="C73" s="340" t="s">
        <v>349</v>
      </c>
      <c r="D73" s="334">
        <v>149266</v>
      </c>
      <c r="E73" s="332">
        <v>253</v>
      </c>
      <c r="F73" s="333">
        <v>481</v>
      </c>
      <c r="G73" s="277" t="s">
        <v>419</v>
      </c>
      <c r="H73" s="334">
        <f t="shared" si="3"/>
        <v>2375247</v>
      </c>
      <c r="I73" s="332">
        <v>48</v>
      </c>
      <c r="J73" s="326"/>
    </row>
    <row r="74" spans="2:10" x14ac:dyDescent="0.2">
      <c r="B74" s="333" t="s">
        <v>648</v>
      </c>
      <c r="C74" s="340" t="s">
        <v>649</v>
      </c>
      <c r="D74" s="334">
        <v>67917</v>
      </c>
      <c r="E74" s="332">
        <v>259</v>
      </c>
      <c r="F74" s="333">
        <v>511</v>
      </c>
      <c r="G74" s="277" t="s">
        <v>99</v>
      </c>
      <c r="H74" s="334">
        <f t="shared" si="3"/>
        <v>34075695</v>
      </c>
      <c r="I74" s="332">
        <v>51</v>
      </c>
      <c r="J74" s="326"/>
    </row>
    <row r="75" spans="2:10" x14ac:dyDescent="0.2">
      <c r="B75" s="333" t="s">
        <v>650</v>
      </c>
      <c r="C75" s="340" t="s">
        <v>351</v>
      </c>
      <c r="D75" s="334">
        <v>353994</v>
      </c>
      <c r="E75" s="332">
        <v>259</v>
      </c>
      <c r="F75" s="333">
        <v>531</v>
      </c>
      <c r="G75" s="277" t="s">
        <v>100</v>
      </c>
      <c r="H75" s="334">
        <f t="shared" si="3"/>
        <v>9101353</v>
      </c>
      <c r="I75" s="332">
        <v>53</v>
      </c>
      <c r="J75" s="326"/>
    </row>
    <row r="76" spans="2:10" x14ac:dyDescent="0.2">
      <c r="B76" s="333" t="s">
        <v>651</v>
      </c>
      <c r="C76" s="340" t="s">
        <v>353</v>
      </c>
      <c r="D76" s="334">
        <v>164146</v>
      </c>
      <c r="E76" s="332">
        <v>261</v>
      </c>
      <c r="F76" s="333">
        <v>551</v>
      </c>
      <c r="G76" s="277" t="s">
        <v>423</v>
      </c>
      <c r="H76" s="334">
        <f t="shared" si="3"/>
        <v>3821831</v>
      </c>
      <c r="I76" s="332">
        <v>55</v>
      </c>
      <c r="J76" s="326"/>
    </row>
    <row r="77" spans="2:10" x14ac:dyDescent="0.2">
      <c r="B77" s="333" t="s">
        <v>652</v>
      </c>
      <c r="C77" s="340" t="s">
        <v>653</v>
      </c>
      <c r="D77" s="334">
        <v>0</v>
      </c>
      <c r="E77" s="332">
        <v>261</v>
      </c>
      <c r="F77" s="333">
        <v>552</v>
      </c>
      <c r="G77" s="277" t="s">
        <v>425</v>
      </c>
      <c r="H77" s="334">
        <f t="shared" si="3"/>
        <v>1365208</v>
      </c>
      <c r="I77" s="332">
        <v>55</v>
      </c>
      <c r="J77" s="326"/>
    </row>
    <row r="78" spans="2:10" x14ac:dyDescent="0.2">
      <c r="B78" s="333" t="s">
        <v>654</v>
      </c>
      <c r="C78" s="340" t="s">
        <v>655</v>
      </c>
      <c r="D78" s="334">
        <v>319732</v>
      </c>
      <c r="E78" s="332">
        <v>262</v>
      </c>
      <c r="F78" s="333">
        <v>553</v>
      </c>
      <c r="G78" s="277" t="s">
        <v>656</v>
      </c>
      <c r="H78" s="334">
        <f t="shared" si="3"/>
        <v>0</v>
      </c>
      <c r="I78" s="332">
        <v>55</v>
      </c>
      <c r="J78" s="326"/>
    </row>
    <row r="79" spans="2:10" x14ac:dyDescent="0.2">
      <c r="B79" s="333" t="s">
        <v>657</v>
      </c>
      <c r="C79" s="340" t="s">
        <v>658</v>
      </c>
      <c r="D79" s="334">
        <v>86289</v>
      </c>
      <c r="E79" s="332">
        <v>262</v>
      </c>
      <c r="F79" s="333">
        <v>571</v>
      </c>
      <c r="G79" s="277" t="s">
        <v>427</v>
      </c>
      <c r="H79" s="334">
        <f t="shared" si="3"/>
        <v>1120749</v>
      </c>
      <c r="I79" s="332">
        <v>57</v>
      </c>
      <c r="J79" s="326"/>
    </row>
    <row r="80" spans="2:10" x14ac:dyDescent="0.2">
      <c r="B80" s="333" t="s">
        <v>659</v>
      </c>
      <c r="C80" s="340" t="s">
        <v>660</v>
      </c>
      <c r="D80" s="334">
        <v>266192</v>
      </c>
      <c r="E80" s="332">
        <v>262</v>
      </c>
      <c r="F80" s="333">
        <v>572</v>
      </c>
      <c r="G80" s="277" t="s">
        <v>429</v>
      </c>
      <c r="H80" s="334">
        <f t="shared" si="3"/>
        <v>7921419</v>
      </c>
      <c r="I80" s="332">
        <v>57</v>
      </c>
      <c r="J80" s="326"/>
    </row>
    <row r="81" spans="2:10" x14ac:dyDescent="0.2">
      <c r="B81" s="333" t="s">
        <v>661</v>
      </c>
      <c r="C81" s="340" t="s">
        <v>357</v>
      </c>
      <c r="D81" s="334">
        <v>282292</v>
      </c>
      <c r="E81" s="332">
        <v>263</v>
      </c>
      <c r="F81" s="333">
        <v>573</v>
      </c>
      <c r="G81" s="277" t="s">
        <v>662</v>
      </c>
      <c r="H81" s="334">
        <f t="shared" si="3"/>
        <v>0</v>
      </c>
      <c r="I81" s="332">
        <v>57</v>
      </c>
      <c r="J81" s="326"/>
    </row>
    <row r="82" spans="2:10" x14ac:dyDescent="0.2">
      <c r="B82" s="333" t="s">
        <v>663</v>
      </c>
      <c r="C82" s="340" t="s">
        <v>359</v>
      </c>
      <c r="D82" s="334">
        <v>198963</v>
      </c>
      <c r="E82" s="332">
        <v>269</v>
      </c>
      <c r="F82" s="333">
        <v>574</v>
      </c>
      <c r="G82" s="277" t="s">
        <v>431</v>
      </c>
      <c r="H82" s="334">
        <f t="shared" si="3"/>
        <v>715178</v>
      </c>
      <c r="I82" s="332">
        <v>57</v>
      </c>
      <c r="J82" s="326"/>
    </row>
    <row r="83" spans="2:10" x14ac:dyDescent="0.2">
      <c r="B83" s="333" t="s">
        <v>664</v>
      </c>
      <c r="C83" s="340" t="s">
        <v>361</v>
      </c>
      <c r="D83" s="334">
        <v>143475</v>
      </c>
      <c r="E83" s="332">
        <v>271</v>
      </c>
      <c r="F83" s="333">
        <v>575</v>
      </c>
      <c r="G83" s="277" t="s">
        <v>433</v>
      </c>
      <c r="H83" s="334">
        <f t="shared" si="3"/>
        <v>275326</v>
      </c>
      <c r="I83" s="332">
        <v>57</v>
      </c>
      <c r="J83" s="326"/>
    </row>
    <row r="84" spans="2:10" x14ac:dyDescent="0.2">
      <c r="B84" s="333" t="s">
        <v>665</v>
      </c>
      <c r="C84" s="340" t="s">
        <v>666</v>
      </c>
      <c r="D84" s="334">
        <v>0</v>
      </c>
      <c r="E84" s="332">
        <v>271</v>
      </c>
      <c r="F84" s="333">
        <v>576</v>
      </c>
      <c r="G84" s="277" t="s">
        <v>435</v>
      </c>
      <c r="H84" s="334">
        <f t="shared" si="3"/>
        <v>311771</v>
      </c>
      <c r="I84" s="332">
        <v>57</v>
      </c>
      <c r="J84" s="326"/>
    </row>
    <row r="85" spans="2:10" x14ac:dyDescent="0.2">
      <c r="B85" s="333" t="s">
        <v>667</v>
      </c>
      <c r="C85" s="340" t="s">
        <v>668</v>
      </c>
      <c r="D85" s="334">
        <v>132910</v>
      </c>
      <c r="E85" s="332">
        <v>272</v>
      </c>
      <c r="F85" s="333">
        <v>577</v>
      </c>
      <c r="G85" s="277" t="s">
        <v>437</v>
      </c>
      <c r="H85" s="334">
        <f t="shared" si="3"/>
        <v>823435</v>
      </c>
      <c r="I85" s="332">
        <v>57</v>
      </c>
      <c r="J85" s="326"/>
    </row>
    <row r="86" spans="2:10" x14ac:dyDescent="0.2">
      <c r="B86" s="333" t="s">
        <v>669</v>
      </c>
      <c r="C86" s="340" t="s">
        <v>670</v>
      </c>
      <c r="D86" s="334">
        <v>434965</v>
      </c>
      <c r="E86" s="332">
        <v>272</v>
      </c>
      <c r="F86" s="333">
        <v>578</v>
      </c>
      <c r="G86" s="277" t="s">
        <v>439</v>
      </c>
      <c r="H86" s="334">
        <f t="shared" si="3"/>
        <v>1510141</v>
      </c>
      <c r="I86" s="332">
        <v>57</v>
      </c>
      <c r="J86" s="326"/>
    </row>
    <row r="87" spans="2:10" x14ac:dyDescent="0.2">
      <c r="B87" s="333" t="s">
        <v>671</v>
      </c>
      <c r="C87" s="340" t="s">
        <v>672</v>
      </c>
      <c r="D87" s="334">
        <v>524620</v>
      </c>
      <c r="E87" s="332">
        <v>281</v>
      </c>
      <c r="F87" s="333">
        <v>579</v>
      </c>
      <c r="G87" s="277" t="s">
        <v>441</v>
      </c>
      <c r="H87" s="334">
        <f t="shared" si="3"/>
        <v>761763</v>
      </c>
      <c r="I87" s="332">
        <v>57</v>
      </c>
      <c r="J87" s="326"/>
    </row>
    <row r="88" spans="2:10" x14ac:dyDescent="0.2">
      <c r="B88" s="333" t="s">
        <v>673</v>
      </c>
      <c r="C88" s="340" t="s">
        <v>674</v>
      </c>
      <c r="D88" s="334">
        <v>424525</v>
      </c>
      <c r="E88" s="332">
        <v>281</v>
      </c>
      <c r="F88" s="333">
        <v>591</v>
      </c>
      <c r="G88" s="277" t="s">
        <v>443</v>
      </c>
      <c r="H88" s="334">
        <f t="shared" si="3"/>
        <v>1027714</v>
      </c>
      <c r="I88" s="332">
        <v>59</v>
      </c>
      <c r="J88" s="326"/>
    </row>
    <row r="89" spans="2:10" x14ac:dyDescent="0.2">
      <c r="B89" s="333" t="s">
        <v>675</v>
      </c>
      <c r="C89" s="340" t="s">
        <v>676</v>
      </c>
      <c r="D89" s="334">
        <v>103426</v>
      </c>
      <c r="E89" s="332">
        <v>289</v>
      </c>
      <c r="F89" s="333">
        <v>592</v>
      </c>
      <c r="G89" s="277" t="s">
        <v>445</v>
      </c>
      <c r="H89" s="334">
        <f t="shared" si="3"/>
        <v>613706</v>
      </c>
      <c r="I89" s="332">
        <v>59</v>
      </c>
      <c r="J89" s="326"/>
    </row>
    <row r="90" spans="2:10" x14ac:dyDescent="0.2">
      <c r="B90" s="333" t="s">
        <v>677</v>
      </c>
      <c r="C90" s="340" t="s">
        <v>367</v>
      </c>
      <c r="D90" s="334">
        <v>2052621</v>
      </c>
      <c r="E90" s="332">
        <v>289</v>
      </c>
      <c r="F90" s="333">
        <v>593</v>
      </c>
      <c r="G90" s="277" t="s">
        <v>447</v>
      </c>
      <c r="H90" s="334">
        <f t="shared" si="3"/>
        <v>8065358</v>
      </c>
      <c r="I90" s="332">
        <v>59</v>
      </c>
      <c r="J90" s="326"/>
    </row>
    <row r="91" spans="2:10" x14ac:dyDescent="0.2">
      <c r="B91" s="333" t="s">
        <v>678</v>
      </c>
      <c r="C91" s="340" t="s">
        <v>679</v>
      </c>
      <c r="D91" s="334">
        <v>319536</v>
      </c>
      <c r="E91" s="332">
        <v>291</v>
      </c>
      <c r="F91" s="333">
        <v>594</v>
      </c>
      <c r="G91" s="277" t="s">
        <v>449</v>
      </c>
      <c r="H91" s="334">
        <f t="shared" si="3"/>
        <v>1371735</v>
      </c>
      <c r="I91" s="332">
        <v>59</v>
      </c>
      <c r="J91" s="326"/>
    </row>
    <row r="92" spans="2:10" x14ac:dyDescent="0.2">
      <c r="B92" s="333" t="s">
        <v>680</v>
      </c>
      <c r="C92" s="340" t="s">
        <v>681</v>
      </c>
      <c r="D92" s="334">
        <v>416238</v>
      </c>
      <c r="E92" s="332">
        <v>291</v>
      </c>
      <c r="F92" s="333">
        <v>595</v>
      </c>
      <c r="G92" s="277" t="s">
        <v>451</v>
      </c>
      <c r="H92" s="334">
        <f t="shared" si="3"/>
        <v>1387411</v>
      </c>
      <c r="I92" s="332">
        <v>59</v>
      </c>
      <c r="J92" s="326"/>
    </row>
    <row r="93" spans="2:10" x14ac:dyDescent="0.2">
      <c r="B93" s="333" t="s">
        <v>682</v>
      </c>
      <c r="C93" s="340" t="s">
        <v>683</v>
      </c>
      <c r="D93" s="334">
        <v>282360</v>
      </c>
      <c r="E93" s="332">
        <v>291</v>
      </c>
      <c r="F93" s="333">
        <v>611</v>
      </c>
      <c r="G93" s="277" t="s">
        <v>104</v>
      </c>
      <c r="H93" s="334">
        <f t="shared" si="3"/>
        <v>10730437</v>
      </c>
      <c r="I93" s="332">
        <v>61</v>
      </c>
      <c r="J93" s="326"/>
    </row>
    <row r="94" spans="2:10" x14ac:dyDescent="0.2">
      <c r="B94" s="333" t="s">
        <v>684</v>
      </c>
      <c r="C94" s="340" t="s">
        <v>685</v>
      </c>
      <c r="D94" s="334">
        <v>213219</v>
      </c>
      <c r="E94" s="332">
        <v>291</v>
      </c>
      <c r="F94" s="333">
        <v>631</v>
      </c>
      <c r="G94" s="277" t="s">
        <v>454</v>
      </c>
      <c r="H94" s="334">
        <f t="shared" si="3"/>
        <v>12367897</v>
      </c>
      <c r="I94" s="332">
        <v>63</v>
      </c>
      <c r="J94" s="326"/>
    </row>
    <row r="95" spans="2:10" x14ac:dyDescent="0.2">
      <c r="B95" s="333" t="s">
        <v>686</v>
      </c>
      <c r="C95" s="340" t="s">
        <v>687</v>
      </c>
      <c r="D95" s="334">
        <v>891074</v>
      </c>
      <c r="E95" s="332">
        <v>291</v>
      </c>
      <c r="F95" s="333">
        <v>632</v>
      </c>
      <c r="G95" s="277" t="s">
        <v>456</v>
      </c>
      <c r="H95" s="334">
        <f t="shared" si="3"/>
        <v>5643146</v>
      </c>
      <c r="I95" s="332">
        <v>63</v>
      </c>
      <c r="J95" s="326"/>
    </row>
    <row r="96" spans="2:10" x14ac:dyDescent="0.2">
      <c r="B96" s="333" t="s">
        <v>688</v>
      </c>
      <c r="C96" s="340" t="s">
        <v>689</v>
      </c>
      <c r="D96" s="334">
        <v>141566</v>
      </c>
      <c r="E96" s="332">
        <v>301</v>
      </c>
      <c r="F96" s="333">
        <v>641</v>
      </c>
      <c r="G96" s="277" t="s">
        <v>458</v>
      </c>
      <c r="H96" s="334">
        <f t="shared" si="3"/>
        <v>18101181</v>
      </c>
      <c r="I96" s="332">
        <v>64</v>
      </c>
      <c r="J96" s="326"/>
    </row>
    <row r="97" spans="2:10" x14ac:dyDescent="0.2">
      <c r="B97" s="333" t="s">
        <v>690</v>
      </c>
      <c r="C97" s="340" t="s">
        <v>691</v>
      </c>
      <c r="D97" s="334">
        <v>311682</v>
      </c>
      <c r="E97" s="332">
        <v>301</v>
      </c>
      <c r="F97" s="333">
        <v>642</v>
      </c>
      <c r="G97" s="277" t="s">
        <v>460</v>
      </c>
      <c r="H97" s="334">
        <f t="shared" si="3"/>
        <v>788860</v>
      </c>
      <c r="I97" s="332">
        <v>64</v>
      </c>
      <c r="J97" s="326"/>
    </row>
    <row r="98" spans="2:10" x14ac:dyDescent="0.2">
      <c r="B98" s="333" t="s">
        <v>692</v>
      </c>
      <c r="C98" s="340" t="s">
        <v>693</v>
      </c>
      <c r="D98" s="334">
        <v>78076</v>
      </c>
      <c r="E98" s="332">
        <v>301</v>
      </c>
      <c r="F98" s="333">
        <v>643</v>
      </c>
      <c r="G98" s="277" t="s">
        <v>462</v>
      </c>
      <c r="H98" s="334">
        <f t="shared" si="3"/>
        <v>6249076</v>
      </c>
      <c r="I98" s="332">
        <v>64</v>
      </c>
      <c r="J98" s="326"/>
    </row>
    <row r="99" spans="2:10" x14ac:dyDescent="0.2">
      <c r="B99" s="333" t="s">
        <v>694</v>
      </c>
      <c r="C99" s="340" t="s">
        <v>695</v>
      </c>
      <c r="D99" s="334">
        <v>321748</v>
      </c>
      <c r="E99" s="332">
        <v>301</v>
      </c>
      <c r="F99" s="333">
        <v>644</v>
      </c>
      <c r="G99" s="277" t="s">
        <v>464</v>
      </c>
      <c r="H99" s="334">
        <f t="shared" si="3"/>
        <v>6623111</v>
      </c>
      <c r="I99" s="332">
        <v>64</v>
      </c>
      <c r="J99" s="326"/>
    </row>
    <row r="100" spans="2:10" x14ac:dyDescent="0.2">
      <c r="B100" s="333" t="s">
        <v>696</v>
      </c>
      <c r="C100" s="340" t="s">
        <v>697</v>
      </c>
      <c r="D100" s="334">
        <v>344047</v>
      </c>
      <c r="E100" s="332">
        <v>301</v>
      </c>
      <c r="F100" s="333">
        <v>659</v>
      </c>
      <c r="G100" s="277" t="s">
        <v>466</v>
      </c>
      <c r="H100" s="334">
        <f t="shared" si="3"/>
        <v>2278393</v>
      </c>
      <c r="I100" s="332">
        <v>65</v>
      </c>
      <c r="J100" s="326"/>
    </row>
    <row r="101" spans="2:10" x14ac:dyDescent="0.2">
      <c r="B101" s="333" t="s">
        <v>698</v>
      </c>
      <c r="C101" s="340" t="s">
        <v>699</v>
      </c>
      <c r="D101" s="334">
        <v>1026254</v>
      </c>
      <c r="E101" s="332">
        <v>301</v>
      </c>
      <c r="F101" s="333">
        <v>661</v>
      </c>
      <c r="G101" s="277" t="s">
        <v>468</v>
      </c>
      <c r="H101" s="334">
        <f t="shared" si="3"/>
        <v>936099</v>
      </c>
      <c r="I101" s="332">
        <v>66</v>
      </c>
      <c r="J101" s="326"/>
    </row>
    <row r="102" spans="2:10" x14ac:dyDescent="0.2">
      <c r="B102" s="333" t="s">
        <v>700</v>
      </c>
      <c r="C102" s="340" t="s">
        <v>701</v>
      </c>
      <c r="D102" s="334">
        <v>534205</v>
      </c>
      <c r="E102" s="332">
        <v>301</v>
      </c>
      <c r="F102" s="333">
        <v>662</v>
      </c>
      <c r="G102" s="277" t="s">
        <v>470</v>
      </c>
      <c r="H102" s="334">
        <f t="shared" si="3"/>
        <v>639937</v>
      </c>
      <c r="I102" s="332">
        <v>66</v>
      </c>
      <c r="J102" s="326"/>
    </row>
    <row r="103" spans="2:10" x14ac:dyDescent="0.2">
      <c r="B103" s="333" t="s">
        <v>702</v>
      </c>
      <c r="C103" s="340" t="s">
        <v>703</v>
      </c>
      <c r="D103" s="334">
        <v>1123523</v>
      </c>
      <c r="E103" s="332">
        <v>301</v>
      </c>
      <c r="F103" s="333">
        <v>663</v>
      </c>
      <c r="G103" s="277" t="s">
        <v>472</v>
      </c>
      <c r="H103" s="334">
        <f t="shared" si="3"/>
        <v>2830202</v>
      </c>
      <c r="I103" s="332">
        <v>66</v>
      </c>
      <c r="J103" s="326"/>
    </row>
    <row r="104" spans="2:10" x14ac:dyDescent="0.2">
      <c r="B104" s="333" t="s">
        <v>704</v>
      </c>
      <c r="C104" s="340" t="s">
        <v>705</v>
      </c>
      <c r="D104" s="334">
        <v>203374</v>
      </c>
      <c r="E104" s="332">
        <v>311</v>
      </c>
      <c r="F104" s="333">
        <v>669</v>
      </c>
      <c r="G104" s="277" t="s">
        <v>474</v>
      </c>
      <c r="H104" s="334">
        <f t="shared" si="3"/>
        <v>20960348</v>
      </c>
      <c r="I104" s="332">
        <v>66</v>
      </c>
      <c r="J104" s="326"/>
    </row>
    <row r="105" spans="2:10" x14ac:dyDescent="0.2">
      <c r="B105" s="333" t="s">
        <v>706</v>
      </c>
      <c r="C105" s="340" t="s">
        <v>707</v>
      </c>
      <c r="D105" s="334">
        <v>172862</v>
      </c>
      <c r="E105" s="332">
        <v>311</v>
      </c>
      <c r="F105" s="333">
        <v>671</v>
      </c>
      <c r="G105" s="277" t="s">
        <v>476</v>
      </c>
      <c r="H105" s="334">
        <f t="shared" si="3"/>
        <v>920452</v>
      </c>
      <c r="I105" s="332">
        <v>67</v>
      </c>
      <c r="J105" s="326"/>
    </row>
    <row r="106" spans="2:10" x14ac:dyDescent="0.2">
      <c r="B106" s="333" t="s">
        <v>708</v>
      </c>
      <c r="C106" s="340" t="s">
        <v>709</v>
      </c>
      <c r="D106" s="334">
        <v>387770</v>
      </c>
      <c r="E106" s="332">
        <v>311</v>
      </c>
      <c r="F106" s="333">
        <v>672</v>
      </c>
      <c r="G106" s="277" t="s">
        <v>478</v>
      </c>
      <c r="H106" s="334">
        <f t="shared" si="3"/>
        <v>4714171</v>
      </c>
      <c r="I106" s="332">
        <v>67</v>
      </c>
      <c r="J106" s="326"/>
    </row>
    <row r="107" spans="2:10" x14ac:dyDescent="0.2">
      <c r="B107" s="333" t="s">
        <v>710</v>
      </c>
      <c r="C107" s="340" t="s">
        <v>711</v>
      </c>
      <c r="D107" s="334">
        <v>379346</v>
      </c>
      <c r="E107" s="332">
        <v>311</v>
      </c>
      <c r="F107" s="333">
        <v>673</v>
      </c>
      <c r="G107" s="277" t="s">
        <v>480</v>
      </c>
      <c r="H107" s="334">
        <f t="shared" si="3"/>
        <v>1225735</v>
      </c>
      <c r="I107" s="332">
        <v>67</v>
      </c>
      <c r="J107" s="326"/>
    </row>
    <row r="108" spans="2:10" x14ac:dyDescent="0.2">
      <c r="B108" s="333" t="s">
        <v>712</v>
      </c>
      <c r="C108" s="340" t="s">
        <v>713</v>
      </c>
      <c r="D108" s="334">
        <v>89128</v>
      </c>
      <c r="E108" s="332">
        <v>311</v>
      </c>
      <c r="F108" s="333">
        <v>674</v>
      </c>
      <c r="G108" s="277" t="s">
        <v>482</v>
      </c>
      <c r="H108" s="334">
        <f t="shared" si="3"/>
        <v>1829649</v>
      </c>
      <c r="I108" s="332">
        <v>67</v>
      </c>
      <c r="J108" s="326"/>
    </row>
    <row r="109" spans="2:10" x14ac:dyDescent="0.2">
      <c r="B109" s="333" t="s">
        <v>714</v>
      </c>
      <c r="C109" s="340" t="s">
        <v>715</v>
      </c>
      <c r="D109" s="334">
        <v>54597</v>
      </c>
      <c r="E109" s="332">
        <v>311</v>
      </c>
      <c r="F109" s="333">
        <v>675</v>
      </c>
      <c r="G109" s="277" t="s">
        <v>484</v>
      </c>
      <c r="H109" s="334">
        <f t="shared" si="3"/>
        <v>164198</v>
      </c>
      <c r="I109" s="332">
        <v>67</v>
      </c>
      <c r="J109" s="326"/>
    </row>
    <row r="110" spans="2:10" x14ac:dyDescent="0.2">
      <c r="B110" s="333" t="s">
        <v>716</v>
      </c>
      <c r="C110" s="340" t="s">
        <v>375</v>
      </c>
      <c r="D110" s="334">
        <v>704331</v>
      </c>
      <c r="E110" s="332">
        <v>321</v>
      </c>
      <c r="F110" s="333">
        <v>679</v>
      </c>
      <c r="G110" s="277" t="s">
        <v>486</v>
      </c>
      <c r="H110" s="334">
        <f t="shared" si="3"/>
        <v>2041997</v>
      </c>
      <c r="I110" s="332">
        <v>67</v>
      </c>
      <c r="J110" s="326"/>
    </row>
    <row r="111" spans="2:10" x14ac:dyDescent="0.2">
      <c r="B111" s="333" t="s">
        <v>717</v>
      </c>
      <c r="C111" s="340" t="s">
        <v>377</v>
      </c>
      <c r="D111" s="334">
        <v>1625015</v>
      </c>
      <c r="E111" s="332">
        <v>329</v>
      </c>
      <c r="F111" s="333">
        <v>681</v>
      </c>
      <c r="G111" s="277" t="s">
        <v>520</v>
      </c>
      <c r="H111" s="334">
        <f t="shared" si="3"/>
        <v>0</v>
      </c>
      <c r="I111" s="332">
        <v>68</v>
      </c>
      <c r="J111" s="326"/>
    </row>
    <row r="112" spans="2:10" ht="12.5" thickBot="1" x14ac:dyDescent="0.25">
      <c r="B112" s="333" t="s">
        <v>718</v>
      </c>
      <c r="C112" s="340" t="s">
        <v>379</v>
      </c>
      <c r="D112" s="334">
        <v>1455467</v>
      </c>
      <c r="E112" s="332">
        <v>331</v>
      </c>
      <c r="F112" s="336">
        <v>691</v>
      </c>
      <c r="G112" s="337" t="s">
        <v>106</v>
      </c>
      <c r="H112" s="338">
        <f t="shared" si="3"/>
        <v>52943</v>
      </c>
      <c r="I112" s="332">
        <v>69</v>
      </c>
      <c r="J112" s="326"/>
    </row>
    <row r="113" spans="2:10" x14ac:dyDescent="0.2">
      <c r="B113" s="333" t="s">
        <v>719</v>
      </c>
      <c r="C113" s="340" t="s">
        <v>381</v>
      </c>
      <c r="D113" s="334">
        <v>319715</v>
      </c>
      <c r="E113" s="332">
        <v>332</v>
      </c>
      <c r="F113" s="326">
        <v>700</v>
      </c>
      <c r="G113" s="277" t="s">
        <v>107</v>
      </c>
      <c r="H113" s="327"/>
      <c r="J113" s="326"/>
    </row>
    <row r="114" spans="2:10" x14ac:dyDescent="0.2">
      <c r="B114" s="333" t="s">
        <v>720</v>
      </c>
      <c r="C114" s="340" t="s">
        <v>721</v>
      </c>
      <c r="D114" s="334">
        <v>195594</v>
      </c>
      <c r="E114" s="332">
        <v>333</v>
      </c>
      <c r="F114" s="326">
        <v>711</v>
      </c>
      <c r="G114" s="277" t="s">
        <v>124</v>
      </c>
      <c r="H114" s="327"/>
      <c r="J114" s="326"/>
    </row>
    <row r="115" spans="2:10" x14ac:dyDescent="0.2">
      <c r="B115" s="333" t="s">
        <v>722</v>
      </c>
      <c r="C115" s="340" t="s">
        <v>723</v>
      </c>
      <c r="D115" s="334">
        <v>232127</v>
      </c>
      <c r="E115" s="332">
        <v>333</v>
      </c>
      <c r="F115" s="326">
        <v>911</v>
      </c>
      <c r="G115" s="277" t="s">
        <v>125</v>
      </c>
      <c r="H115" s="327"/>
      <c r="J115" s="326"/>
    </row>
    <row r="116" spans="2:10" x14ac:dyDescent="0.2">
      <c r="B116" s="333" t="s">
        <v>724</v>
      </c>
      <c r="C116" s="340" t="s">
        <v>385</v>
      </c>
      <c r="D116" s="334">
        <v>393686</v>
      </c>
      <c r="E116" s="332">
        <v>339</v>
      </c>
      <c r="F116" s="326">
        <v>921</v>
      </c>
      <c r="G116" s="277" t="s">
        <v>126</v>
      </c>
      <c r="H116" s="327"/>
      <c r="J116" s="326"/>
    </row>
    <row r="117" spans="2:10" x14ac:dyDescent="0.2">
      <c r="B117" s="333" t="s">
        <v>725</v>
      </c>
      <c r="C117" s="340" t="s">
        <v>726</v>
      </c>
      <c r="D117" s="334">
        <v>400524</v>
      </c>
      <c r="E117" s="332">
        <v>341</v>
      </c>
      <c r="F117" s="326">
        <v>931</v>
      </c>
      <c r="G117" s="277" t="s">
        <v>128</v>
      </c>
      <c r="H117" s="327"/>
      <c r="J117" s="326"/>
    </row>
    <row r="118" spans="2:10" x14ac:dyDescent="0.2">
      <c r="B118" s="333" t="s">
        <v>727</v>
      </c>
      <c r="C118" s="340" t="s">
        <v>728</v>
      </c>
      <c r="D118" s="334">
        <v>112949</v>
      </c>
      <c r="E118" s="332">
        <v>341</v>
      </c>
      <c r="F118" s="326">
        <v>932</v>
      </c>
      <c r="G118" s="277" t="s">
        <v>729</v>
      </c>
      <c r="H118" s="327"/>
      <c r="J118" s="326"/>
    </row>
    <row r="119" spans="2:10" x14ac:dyDescent="0.2">
      <c r="B119" s="333" t="s">
        <v>730</v>
      </c>
      <c r="C119" s="340" t="s">
        <v>389</v>
      </c>
      <c r="D119" s="334">
        <v>214798</v>
      </c>
      <c r="E119" s="332">
        <v>342</v>
      </c>
      <c r="F119" s="326">
        <v>941</v>
      </c>
      <c r="G119" s="277" t="s">
        <v>130</v>
      </c>
      <c r="H119" s="327"/>
      <c r="J119" s="326"/>
    </row>
    <row r="120" spans="2:10" x14ac:dyDescent="0.2">
      <c r="B120" s="333" t="s">
        <v>731</v>
      </c>
      <c r="C120" s="340" t="s">
        <v>391</v>
      </c>
      <c r="D120" s="334">
        <v>945313</v>
      </c>
      <c r="E120" s="332">
        <v>351</v>
      </c>
      <c r="F120" s="326">
        <v>951</v>
      </c>
      <c r="G120" s="277" t="s">
        <v>131</v>
      </c>
      <c r="H120" s="327"/>
      <c r="J120" s="326"/>
    </row>
    <row r="121" spans="2:10" x14ac:dyDescent="0.2">
      <c r="B121" s="333" t="s">
        <v>732</v>
      </c>
      <c r="C121" s="340" t="s">
        <v>733</v>
      </c>
      <c r="D121" s="334">
        <v>273034</v>
      </c>
      <c r="E121" s="332">
        <v>352</v>
      </c>
      <c r="F121" s="326">
        <v>960</v>
      </c>
      <c r="G121" s="277" t="s">
        <v>132</v>
      </c>
      <c r="H121" s="327"/>
      <c r="J121" s="326"/>
    </row>
    <row r="122" spans="2:10" x14ac:dyDescent="0.2">
      <c r="B122" s="333" t="s">
        <v>734</v>
      </c>
      <c r="C122" s="340" t="s">
        <v>735</v>
      </c>
      <c r="D122" s="334">
        <v>43064</v>
      </c>
      <c r="E122" s="332">
        <v>352</v>
      </c>
      <c r="F122" s="326">
        <v>970</v>
      </c>
      <c r="G122" s="277" t="s">
        <v>123</v>
      </c>
      <c r="H122" s="327"/>
      <c r="J122" s="326"/>
    </row>
    <row r="123" spans="2:10" x14ac:dyDescent="0.2">
      <c r="B123" s="333" t="s">
        <v>736</v>
      </c>
      <c r="C123" s="340" t="s">
        <v>395</v>
      </c>
      <c r="D123" s="334">
        <v>3589226</v>
      </c>
      <c r="E123" s="332">
        <v>353</v>
      </c>
      <c r="F123" s="326"/>
      <c r="H123" s="327"/>
      <c r="J123" s="326"/>
    </row>
    <row r="124" spans="2:10" x14ac:dyDescent="0.2">
      <c r="B124" s="333" t="s">
        <v>737</v>
      </c>
      <c r="C124" s="340" t="s">
        <v>397</v>
      </c>
      <c r="D124" s="334">
        <v>353568</v>
      </c>
      <c r="E124" s="332">
        <v>354</v>
      </c>
      <c r="F124" s="326"/>
      <c r="H124" s="327"/>
      <c r="J124" s="326"/>
    </row>
    <row r="125" spans="2:10" x14ac:dyDescent="0.2">
      <c r="B125" s="333" t="s">
        <v>738</v>
      </c>
      <c r="C125" s="340" t="s">
        <v>739</v>
      </c>
      <c r="D125" s="334">
        <v>170166</v>
      </c>
      <c r="E125" s="332">
        <v>359</v>
      </c>
      <c r="F125" s="326"/>
      <c r="H125" s="327"/>
      <c r="J125" s="326"/>
    </row>
    <row r="126" spans="2:10" x14ac:dyDescent="0.2">
      <c r="B126" s="333" t="s">
        <v>740</v>
      </c>
      <c r="C126" s="340" t="s">
        <v>741</v>
      </c>
      <c r="D126" s="334">
        <v>278863</v>
      </c>
      <c r="E126" s="332">
        <v>359</v>
      </c>
      <c r="F126" s="326"/>
      <c r="H126" s="327"/>
      <c r="J126" s="326"/>
    </row>
    <row r="127" spans="2:10" x14ac:dyDescent="0.2">
      <c r="B127" s="333" t="s">
        <v>742</v>
      </c>
      <c r="C127" s="340" t="s">
        <v>743</v>
      </c>
      <c r="D127" s="334">
        <v>197929</v>
      </c>
      <c r="E127" s="332">
        <v>359</v>
      </c>
      <c r="F127" s="326"/>
      <c r="H127" s="327"/>
      <c r="J127" s="326"/>
    </row>
    <row r="128" spans="2:10" x14ac:dyDescent="0.2">
      <c r="B128" s="333" t="s">
        <v>744</v>
      </c>
      <c r="C128" s="340" t="s">
        <v>745</v>
      </c>
      <c r="D128" s="334">
        <v>93189</v>
      </c>
      <c r="E128" s="332">
        <v>391</v>
      </c>
      <c r="F128" s="326"/>
      <c r="H128" s="327"/>
      <c r="J128" s="326"/>
    </row>
    <row r="129" spans="2:10" x14ac:dyDescent="0.2">
      <c r="B129" s="333" t="s">
        <v>746</v>
      </c>
      <c r="C129" s="340" t="s">
        <v>401</v>
      </c>
      <c r="D129" s="334">
        <v>683297</v>
      </c>
      <c r="E129" s="332">
        <v>391</v>
      </c>
      <c r="F129" s="326"/>
      <c r="J129" s="326"/>
    </row>
    <row r="130" spans="2:10" x14ac:dyDescent="0.2">
      <c r="B130" s="333" t="s">
        <v>747</v>
      </c>
      <c r="C130" s="340" t="s">
        <v>403</v>
      </c>
      <c r="D130" s="334">
        <v>195406</v>
      </c>
      <c r="E130" s="332">
        <v>392</v>
      </c>
      <c r="F130" s="326"/>
      <c r="J130" s="326"/>
    </row>
    <row r="131" spans="2:10" x14ac:dyDescent="0.2">
      <c r="B131" s="333" t="s">
        <v>748</v>
      </c>
      <c r="C131" s="340" t="s">
        <v>749</v>
      </c>
      <c r="D131" s="334">
        <v>4473088</v>
      </c>
      <c r="E131" s="332">
        <v>411</v>
      </c>
      <c r="F131" s="326"/>
      <c r="J131" s="326"/>
    </row>
    <row r="132" spans="2:10" x14ac:dyDescent="0.2">
      <c r="B132" s="333" t="s">
        <v>750</v>
      </c>
      <c r="C132" s="340" t="s">
        <v>751</v>
      </c>
      <c r="D132" s="334">
        <v>4337287</v>
      </c>
      <c r="E132" s="332">
        <v>411</v>
      </c>
      <c r="F132" s="326"/>
      <c r="J132" s="326"/>
    </row>
    <row r="133" spans="2:10" x14ac:dyDescent="0.2">
      <c r="B133" s="333" t="s">
        <v>752</v>
      </c>
      <c r="C133" s="340" t="s">
        <v>407</v>
      </c>
      <c r="D133" s="334">
        <v>4654912</v>
      </c>
      <c r="E133" s="332">
        <v>412</v>
      </c>
      <c r="F133" s="326"/>
      <c r="J133" s="326"/>
    </row>
    <row r="134" spans="2:10" x14ac:dyDescent="0.2">
      <c r="B134" s="333" t="s">
        <v>753</v>
      </c>
      <c r="C134" s="340" t="s">
        <v>409</v>
      </c>
      <c r="D134" s="334">
        <v>3828662</v>
      </c>
      <c r="E134" s="332">
        <v>413</v>
      </c>
      <c r="F134" s="326"/>
      <c r="J134" s="326"/>
    </row>
    <row r="135" spans="2:10" x14ac:dyDescent="0.2">
      <c r="B135" s="333" t="s">
        <v>754</v>
      </c>
      <c r="C135" s="340" t="s">
        <v>411</v>
      </c>
      <c r="D135" s="334">
        <v>3317318</v>
      </c>
      <c r="E135" s="332">
        <v>419</v>
      </c>
      <c r="F135" s="326"/>
      <c r="J135" s="326"/>
    </row>
    <row r="136" spans="2:10" x14ac:dyDescent="0.2">
      <c r="B136" s="333" t="s">
        <v>755</v>
      </c>
      <c r="C136" s="340" t="s">
        <v>413</v>
      </c>
      <c r="D136" s="334">
        <v>977071</v>
      </c>
      <c r="E136" s="332">
        <v>461</v>
      </c>
      <c r="F136" s="326"/>
      <c r="J136" s="326"/>
    </row>
    <row r="137" spans="2:10" x14ac:dyDescent="0.2">
      <c r="B137" s="333" t="s">
        <v>756</v>
      </c>
      <c r="C137" s="340" t="s">
        <v>757</v>
      </c>
      <c r="D137" s="334">
        <v>210360</v>
      </c>
      <c r="E137" s="332">
        <v>462</v>
      </c>
      <c r="F137" s="326"/>
      <c r="J137" s="326"/>
    </row>
    <row r="138" spans="2:10" x14ac:dyDescent="0.2">
      <c r="B138" s="333" t="s">
        <v>758</v>
      </c>
      <c r="C138" s="340" t="s">
        <v>759</v>
      </c>
      <c r="D138" s="334">
        <v>13024</v>
      </c>
      <c r="E138" s="332">
        <v>462</v>
      </c>
      <c r="F138" s="326"/>
      <c r="J138" s="326"/>
    </row>
    <row r="139" spans="2:10" x14ac:dyDescent="0.2">
      <c r="B139" s="333" t="s">
        <v>760</v>
      </c>
      <c r="C139" s="340" t="s">
        <v>417</v>
      </c>
      <c r="D139" s="334">
        <v>454063</v>
      </c>
      <c r="E139" s="332">
        <v>471</v>
      </c>
      <c r="F139" s="326"/>
      <c r="J139" s="326"/>
    </row>
    <row r="140" spans="2:10" x14ac:dyDescent="0.2">
      <c r="B140" s="333" t="s">
        <v>761</v>
      </c>
      <c r="C140" s="340" t="s">
        <v>419</v>
      </c>
      <c r="D140" s="334">
        <v>2375247</v>
      </c>
      <c r="E140" s="332">
        <v>481</v>
      </c>
      <c r="F140" s="326"/>
      <c r="J140" s="326"/>
    </row>
    <row r="141" spans="2:10" x14ac:dyDescent="0.2">
      <c r="B141" s="333" t="s">
        <v>762</v>
      </c>
      <c r="C141" s="340" t="s">
        <v>763</v>
      </c>
      <c r="D141" s="334">
        <v>17339120</v>
      </c>
      <c r="E141" s="332">
        <v>511</v>
      </c>
      <c r="F141" s="326"/>
      <c r="J141" s="326"/>
    </row>
    <row r="142" spans="2:10" x14ac:dyDescent="0.2">
      <c r="B142" s="333" t="s">
        <v>764</v>
      </c>
      <c r="C142" s="340" t="s">
        <v>765</v>
      </c>
      <c r="D142" s="334">
        <v>16736575</v>
      </c>
      <c r="E142" s="332">
        <v>511</v>
      </c>
      <c r="F142" s="326"/>
      <c r="J142" s="326"/>
    </row>
    <row r="143" spans="2:10" x14ac:dyDescent="0.2">
      <c r="B143" s="333" t="s">
        <v>766</v>
      </c>
      <c r="C143" s="340" t="s">
        <v>767</v>
      </c>
      <c r="D143" s="334">
        <v>5748343</v>
      </c>
      <c r="E143" s="332">
        <v>531</v>
      </c>
      <c r="F143" s="326"/>
      <c r="J143" s="326"/>
    </row>
    <row r="144" spans="2:10" x14ac:dyDescent="0.2">
      <c r="B144" s="333" t="s">
        <v>768</v>
      </c>
      <c r="C144" s="340" t="s">
        <v>769</v>
      </c>
      <c r="D144" s="334">
        <v>3353010</v>
      </c>
      <c r="E144" s="332">
        <v>531</v>
      </c>
      <c r="F144" s="326"/>
      <c r="J144" s="326"/>
    </row>
    <row r="145" spans="2:10" x14ac:dyDescent="0.2">
      <c r="B145" s="333" t="s">
        <v>770</v>
      </c>
      <c r="C145" s="340" t="s">
        <v>423</v>
      </c>
      <c r="D145" s="334">
        <v>3821831</v>
      </c>
      <c r="E145" s="332">
        <v>551</v>
      </c>
      <c r="F145" s="326"/>
      <c r="J145" s="326"/>
    </row>
    <row r="146" spans="2:10" x14ac:dyDescent="0.2">
      <c r="B146" s="333" t="s">
        <v>771</v>
      </c>
      <c r="C146" s="340" t="s">
        <v>425</v>
      </c>
      <c r="D146" s="334">
        <v>1365208</v>
      </c>
      <c r="E146" s="332">
        <v>552</v>
      </c>
      <c r="F146" s="326"/>
      <c r="J146" s="326"/>
    </row>
    <row r="147" spans="2:10" x14ac:dyDescent="0.2">
      <c r="B147" s="333" t="s">
        <v>772</v>
      </c>
      <c r="C147" s="340" t="s">
        <v>656</v>
      </c>
      <c r="D147" s="334">
        <v>0</v>
      </c>
      <c r="E147" s="332">
        <v>553</v>
      </c>
      <c r="F147" s="326"/>
      <c r="J147" s="326"/>
    </row>
    <row r="148" spans="2:10" x14ac:dyDescent="0.2">
      <c r="B148" s="333" t="s">
        <v>773</v>
      </c>
      <c r="C148" s="340" t="s">
        <v>774</v>
      </c>
      <c r="D148" s="334">
        <v>1084261</v>
      </c>
      <c r="E148" s="332">
        <v>571</v>
      </c>
      <c r="F148" s="326"/>
      <c r="J148" s="326"/>
    </row>
    <row r="149" spans="2:10" x14ac:dyDescent="0.2">
      <c r="B149" s="333" t="s">
        <v>775</v>
      </c>
      <c r="C149" s="340" t="s">
        <v>776</v>
      </c>
      <c r="D149" s="334">
        <v>36488</v>
      </c>
      <c r="E149" s="332">
        <v>571</v>
      </c>
      <c r="F149" s="326"/>
      <c r="J149" s="326"/>
    </row>
    <row r="150" spans="2:10" x14ac:dyDescent="0.2">
      <c r="B150" s="333" t="s">
        <v>777</v>
      </c>
      <c r="C150" s="340" t="s">
        <v>778</v>
      </c>
      <c r="D150" s="334">
        <v>1409949</v>
      </c>
      <c r="E150" s="332">
        <v>572</v>
      </c>
      <c r="F150" s="326"/>
      <c r="J150" s="326"/>
    </row>
    <row r="151" spans="2:10" x14ac:dyDescent="0.2">
      <c r="B151" s="333" t="s">
        <v>779</v>
      </c>
      <c r="C151" s="340" t="s">
        <v>780</v>
      </c>
      <c r="D151" s="334">
        <v>6511470</v>
      </c>
      <c r="E151" s="332">
        <v>572</v>
      </c>
      <c r="F151" s="326"/>
      <c r="J151" s="326"/>
    </row>
    <row r="152" spans="2:10" x14ac:dyDescent="0.2">
      <c r="B152" s="333" t="s">
        <v>781</v>
      </c>
      <c r="C152" s="340" t="s">
        <v>782</v>
      </c>
      <c r="D152" s="334">
        <v>0</v>
      </c>
      <c r="E152" s="332">
        <v>573</v>
      </c>
      <c r="F152" s="326"/>
      <c r="J152" s="326"/>
    </row>
    <row r="153" spans="2:10" x14ac:dyDescent="0.2">
      <c r="B153" s="333" t="s">
        <v>783</v>
      </c>
      <c r="C153" s="340" t="s">
        <v>784</v>
      </c>
      <c r="D153" s="334">
        <v>0</v>
      </c>
      <c r="E153" s="332">
        <v>573</v>
      </c>
      <c r="F153" s="326"/>
      <c r="J153" s="326"/>
    </row>
    <row r="154" spans="2:10" x14ac:dyDescent="0.2">
      <c r="B154" s="333" t="s">
        <v>785</v>
      </c>
      <c r="C154" s="340" t="s">
        <v>786</v>
      </c>
      <c r="D154" s="334">
        <v>130625</v>
      </c>
      <c r="E154" s="332">
        <v>574</v>
      </c>
      <c r="F154" s="326"/>
      <c r="J154" s="326"/>
    </row>
    <row r="155" spans="2:10" x14ac:dyDescent="0.2">
      <c r="B155" s="333" t="s">
        <v>787</v>
      </c>
      <c r="C155" s="340" t="s">
        <v>788</v>
      </c>
      <c r="D155" s="334">
        <v>180604</v>
      </c>
      <c r="E155" s="332">
        <v>574</v>
      </c>
      <c r="F155" s="326"/>
      <c r="J155" s="326"/>
    </row>
    <row r="156" spans="2:10" x14ac:dyDescent="0.2">
      <c r="B156" s="333" t="s">
        <v>789</v>
      </c>
      <c r="C156" s="340" t="s">
        <v>790</v>
      </c>
      <c r="D156" s="334">
        <v>403949</v>
      </c>
      <c r="E156" s="332">
        <v>574</v>
      </c>
      <c r="F156" s="326"/>
      <c r="J156" s="326"/>
    </row>
    <row r="157" spans="2:10" x14ac:dyDescent="0.2">
      <c r="B157" s="333" t="s">
        <v>791</v>
      </c>
      <c r="C157" s="340" t="s">
        <v>433</v>
      </c>
      <c r="D157" s="334">
        <v>275326</v>
      </c>
      <c r="E157" s="332">
        <v>575</v>
      </c>
      <c r="F157" s="326"/>
      <c r="J157" s="326"/>
    </row>
    <row r="158" spans="2:10" x14ac:dyDescent="0.2">
      <c r="B158" s="333" t="s">
        <v>792</v>
      </c>
      <c r="C158" s="340" t="s">
        <v>435</v>
      </c>
      <c r="D158" s="334">
        <v>311771</v>
      </c>
      <c r="E158" s="332">
        <v>576</v>
      </c>
      <c r="F158" s="326"/>
      <c r="J158" s="326"/>
    </row>
    <row r="159" spans="2:10" x14ac:dyDescent="0.2">
      <c r="B159" s="333" t="s">
        <v>793</v>
      </c>
      <c r="C159" s="340" t="s">
        <v>437</v>
      </c>
      <c r="D159" s="334">
        <v>823435</v>
      </c>
      <c r="E159" s="332">
        <v>577</v>
      </c>
      <c r="F159" s="326"/>
      <c r="J159" s="326"/>
    </row>
    <row r="160" spans="2:10" x14ac:dyDescent="0.2">
      <c r="B160" s="333" t="s">
        <v>794</v>
      </c>
      <c r="C160" s="340" t="s">
        <v>795</v>
      </c>
      <c r="D160" s="334">
        <v>430760</v>
      </c>
      <c r="E160" s="332">
        <v>578</v>
      </c>
      <c r="F160" s="326"/>
      <c r="J160" s="326"/>
    </row>
    <row r="161" spans="2:10" x14ac:dyDescent="0.2">
      <c r="B161" s="333" t="s">
        <v>796</v>
      </c>
      <c r="C161" s="340" t="s">
        <v>797</v>
      </c>
      <c r="D161" s="334">
        <v>1079381</v>
      </c>
      <c r="E161" s="332">
        <v>578</v>
      </c>
      <c r="F161" s="326"/>
      <c r="J161" s="326"/>
    </row>
    <row r="162" spans="2:10" x14ac:dyDescent="0.2">
      <c r="B162" s="333" t="s">
        <v>798</v>
      </c>
      <c r="C162" s="340" t="s">
        <v>441</v>
      </c>
      <c r="D162" s="334">
        <v>761763</v>
      </c>
      <c r="E162" s="332">
        <v>579</v>
      </c>
      <c r="F162" s="326"/>
      <c r="J162" s="326"/>
    </row>
    <row r="163" spans="2:10" x14ac:dyDescent="0.2">
      <c r="B163" s="333" t="s">
        <v>799</v>
      </c>
      <c r="C163" s="340" t="s">
        <v>443</v>
      </c>
      <c r="D163" s="334">
        <v>1027714</v>
      </c>
      <c r="E163" s="332">
        <v>591</v>
      </c>
      <c r="F163" s="326"/>
      <c r="J163" s="326"/>
    </row>
    <row r="164" spans="2:10" x14ac:dyDescent="0.2">
      <c r="B164" s="333" t="s">
        <v>800</v>
      </c>
      <c r="C164" s="340" t="s">
        <v>445</v>
      </c>
      <c r="D164" s="334">
        <v>613706</v>
      </c>
      <c r="E164" s="332">
        <v>592</v>
      </c>
      <c r="F164" s="326"/>
      <c r="J164" s="326"/>
    </row>
    <row r="165" spans="2:10" x14ac:dyDescent="0.2">
      <c r="B165" s="333" t="s">
        <v>801</v>
      </c>
      <c r="C165" s="340" t="s">
        <v>447</v>
      </c>
      <c r="D165" s="334">
        <v>8065358</v>
      </c>
      <c r="E165" s="332">
        <v>593</v>
      </c>
      <c r="F165" s="326"/>
      <c r="J165" s="326"/>
    </row>
    <row r="166" spans="2:10" x14ac:dyDescent="0.2">
      <c r="B166" s="333" t="s">
        <v>802</v>
      </c>
      <c r="C166" s="340" t="s">
        <v>449</v>
      </c>
      <c r="D166" s="334">
        <v>1371735</v>
      </c>
      <c r="E166" s="332">
        <v>594</v>
      </c>
      <c r="F166" s="326"/>
      <c r="J166" s="326"/>
    </row>
    <row r="167" spans="2:10" x14ac:dyDescent="0.2">
      <c r="B167" s="333" t="s">
        <v>803</v>
      </c>
      <c r="C167" s="340" t="s">
        <v>451</v>
      </c>
      <c r="D167" s="334">
        <v>1387411</v>
      </c>
      <c r="E167" s="332">
        <v>595</v>
      </c>
      <c r="F167" s="326"/>
      <c r="J167" s="326"/>
    </row>
    <row r="168" spans="2:10" x14ac:dyDescent="0.2">
      <c r="B168" s="333" t="s">
        <v>804</v>
      </c>
      <c r="C168" s="340" t="s">
        <v>805</v>
      </c>
      <c r="D168" s="334">
        <v>3503541</v>
      </c>
      <c r="E168" s="332">
        <v>611</v>
      </c>
      <c r="F168" s="326"/>
      <c r="J168" s="326"/>
    </row>
    <row r="169" spans="2:10" x14ac:dyDescent="0.2">
      <c r="B169" s="333" t="s">
        <v>806</v>
      </c>
      <c r="C169" s="340" t="s">
        <v>807</v>
      </c>
      <c r="D169" s="334">
        <v>7226896</v>
      </c>
      <c r="E169" s="332">
        <v>611</v>
      </c>
      <c r="F169" s="326"/>
      <c r="J169" s="326"/>
    </row>
    <row r="170" spans="2:10" x14ac:dyDescent="0.2">
      <c r="B170" s="333" t="s">
        <v>808</v>
      </c>
      <c r="C170" s="340" t="s">
        <v>809</v>
      </c>
      <c r="D170" s="334">
        <v>11342344</v>
      </c>
      <c r="E170" s="332">
        <v>631</v>
      </c>
      <c r="F170" s="326"/>
      <c r="J170" s="326"/>
    </row>
    <row r="171" spans="2:10" x14ac:dyDescent="0.2">
      <c r="B171" s="333" t="s">
        <v>810</v>
      </c>
      <c r="C171" s="340" t="s">
        <v>811</v>
      </c>
      <c r="D171" s="334">
        <v>1025553</v>
      </c>
      <c r="E171" s="332">
        <v>631</v>
      </c>
      <c r="F171" s="326"/>
      <c r="J171" s="326"/>
    </row>
    <row r="172" spans="2:10" x14ac:dyDescent="0.2">
      <c r="B172" s="333" t="s">
        <v>812</v>
      </c>
      <c r="C172" s="340" t="s">
        <v>813</v>
      </c>
      <c r="D172" s="334">
        <v>1171928</v>
      </c>
      <c r="E172" s="332">
        <v>632</v>
      </c>
      <c r="F172" s="326"/>
      <c r="J172" s="326"/>
    </row>
    <row r="173" spans="2:10" x14ac:dyDescent="0.2">
      <c r="B173" s="333" t="s">
        <v>814</v>
      </c>
      <c r="C173" s="340" t="s">
        <v>815</v>
      </c>
      <c r="D173" s="334">
        <v>4471218</v>
      </c>
      <c r="E173" s="332">
        <v>632</v>
      </c>
      <c r="F173" s="326"/>
      <c r="J173" s="326"/>
    </row>
    <row r="174" spans="2:10" x14ac:dyDescent="0.2">
      <c r="B174" s="333" t="s">
        <v>816</v>
      </c>
      <c r="C174" s="340" t="s">
        <v>458</v>
      </c>
      <c r="D174" s="334">
        <v>18101181</v>
      </c>
      <c r="E174" s="332">
        <v>641</v>
      </c>
      <c r="F174" s="326"/>
      <c r="J174" s="326"/>
    </row>
    <row r="175" spans="2:10" x14ac:dyDescent="0.2">
      <c r="B175" s="333" t="s">
        <v>817</v>
      </c>
      <c r="C175" s="340" t="s">
        <v>460</v>
      </c>
      <c r="D175" s="334">
        <v>788860</v>
      </c>
      <c r="E175" s="332">
        <v>642</v>
      </c>
      <c r="F175" s="326"/>
      <c r="J175" s="326"/>
    </row>
    <row r="176" spans="2:10" x14ac:dyDescent="0.2">
      <c r="B176" s="333" t="s">
        <v>818</v>
      </c>
      <c r="C176" s="340" t="s">
        <v>462</v>
      </c>
      <c r="D176" s="334">
        <v>6249076</v>
      </c>
      <c r="E176" s="332">
        <v>643</v>
      </c>
      <c r="F176" s="326"/>
      <c r="J176" s="326"/>
    </row>
    <row r="177" spans="2:10" x14ac:dyDescent="0.2">
      <c r="B177" s="333" t="s">
        <v>819</v>
      </c>
      <c r="C177" s="340" t="s">
        <v>464</v>
      </c>
      <c r="D177" s="334">
        <v>6623111</v>
      </c>
      <c r="E177" s="332">
        <v>644</v>
      </c>
      <c r="F177" s="326"/>
      <c r="J177" s="326"/>
    </row>
    <row r="178" spans="2:10" x14ac:dyDescent="0.2">
      <c r="B178" s="333" t="s">
        <v>820</v>
      </c>
      <c r="C178" s="340" t="s">
        <v>466</v>
      </c>
      <c r="D178" s="334">
        <v>2278393</v>
      </c>
      <c r="E178" s="332">
        <v>659</v>
      </c>
      <c r="F178" s="326"/>
      <c r="J178" s="326"/>
    </row>
    <row r="179" spans="2:10" x14ac:dyDescent="0.2">
      <c r="B179" s="333" t="s">
        <v>821</v>
      </c>
      <c r="C179" s="340" t="s">
        <v>822</v>
      </c>
      <c r="D179" s="334">
        <v>712042</v>
      </c>
      <c r="E179" s="332">
        <v>661</v>
      </c>
      <c r="F179" s="326"/>
      <c r="J179" s="326"/>
    </row>
    <row r="180" spans="2:10" x14ac:dyDescent="0.2">
      <c r="B180" s="333" t="s">
        <v>823</v>
      </c>
      <c r="C180" s="340" t="s">
        <v>824</v>
      </c>
      <c r="D180" s="334">
        <v>224057</v>
      </c>
      <c r="E180" s="332">
        <v>661</v>
      </c>
      <c r="F180" s="326"/>
      <c r="J180" s="326"/>
    </row>
    <row r="181" spans="2:10" x14ac:dyDescent="0.2">
      <c r="B181" s="333" t="s">
        <v>825</v>
      </c>
      <c r="C181" s="340" t="s">
        <v>470</v>
      </c>
      <c r="D181" s="334">
        <v>639937</v>
      </c>
      <c r="E181" s="332">
        <v>662</v>
      </c>
      <c r="F181" s="326"/>
      <c r="J181" s="326"/>
    </row>
    <row r="182" spans="2:10" x14ac:dyDescent="0.2">
      <c r="B182" s="333" t="s">
        <v>826</v>
      </c>
      <c r="C182" s="340" t="s">
        <v>827</v>
      </c>
      <c r="D182" s="334">
        <v>1901394</v>
      </c>
      <c r="E182" s="332">
        <v>663</v>
      </c>
      <c r="F182" s="326"/>
      <c r="J182" s="326"/>
    </row>
    <row r="183" spans="2:10" x14ac:dyDescent="0.2">
      <c r="B183" s="333" t="s">
        <v>828</v>
      </c>
      <c r="C183" s="340" t="s">
        <v>829</v>
      </c>
      <c r="D183" s="334">
        <v>928808</v>
      </c>
      <c r="E183" s="332">
        <v>663</v>
      </c>
      <c r="F183" s="326"/>
      <c r="J183" s="326"/>
    </row>
    <row r="184" spans="2:10" x14ac:dyDescent="0.2">
      <c r="B184" s="333" t="s">
        <v>830</v>
      </c>
      <c r="C184" s="340" t="s">
        <v>474</v>
      </c>
      <c r="D184" s="334">
        <v>20960348</v>
      </c>
      <c r="E184" s="332">
        <v>669</v>
      </c>
      <c r="F184" s="326"/>
      <c r="J184" s="326"/>
    </row>
    <row r="185" spans="2:10" x14ac:dyDescent="0.2">
      <c r="B185" s="333" t="s">
        <v>831</v>
      </c>
      <c r="C185" s="340" t="s">
        <v>476</v>
      </c>
      <c r="D185" s="334">
        <v>920452</v>
      </c>
      <c r="E185" s="332">
        <v>671</v>
      </c>
      <c r="F185" s="326"/>
      <c r="J185" s="326"/>
    </row>
    <row r="186" spans="2:10" x14ac:dyDescent="0.2">
      <c r="B186" s="333" t="s">
        <v>832</v>
      </c>
      <c r="C186" s="340" t="s">
        <v>478</v>
      </c>
      <c r="D186" s="334">
        <v>4714171</v>
      </c>
      <c r="E186" s="332">
        <v>672</v>
      </c>
      <c r="F186" s="326"/>
      <c r="J186" s="326"/>
    </row>
    <row r="187" spans="2:10" x14ac:dyDescent="0.2">
      <c r="B187" s="333" t="s">
        <v>833</v>
      </c>
      <c r="C187" s="340" t="s">
        <v>480</v>
      </c>
      <c r="D187" s="334">
        <v>1225735</v>
      </c>
      <c r="E187" s="332">
        <v>673</v>
      </c>
      <c r="F187" s="326"/>
      <c r="J187" s="326"/>
    </row>
    <row r="188" spans="2:10" x14ac:dyDescent="0.2">
      <c r="B188" s="333" t="s">
        <v>834</v>
      </c>
      <c r="C188" s="340" t="s">
        <v>482</v>
      </c>
      <c r="D188" s="334">
        <v>1829649</v>
      </c>
      <c r="E188" s="332">
        <v>674</v>
      </c>
      <c r="F188" s="326"/>
      <c r="J188" s="326"/>
    </row>
    <row r="189" spans="2:10" x14ac:dyDescent="0.2">
      <c r="B189" s="333" t="s">
        <v>835</v>
      </c>
      <c r="C189" s="340" t="s">
        <v>484</v>
      </c>
      <c r="D189" s="334">
        <v>164198</v>
      </c>
      <c r="E189" s="332">
        <v>675</v>
      </c>
      <c r="F189" s="326"/>
      <c r="J189" s="326"/>
    </row>
    <row r="190" spans="2:10" x14ac:dyDescent="0.2">
      <c r="B190" s="333" t="s">
        <v>836</v>
      </c>
      <c r="C190" s="340" t="s">
        <v>486</v>
      </c>
      <c r="D190" s="334">
        <v>2041997</v>
      </c>
      <c r="E190" s="332">
        <v>679</v>
      </c>
      <c r="F190" s="326"/>
      <c r="J190" s="326"/>
    </row>
    <row r="191" spans="2:10" x14ac:dyDescent="0.2">
      <c r="B191" s="333" t="s">
        <v>837</v>
      </c>
      <c r="C191" s="340" t="s">
        <v>520</v>
      </c>
      <c r="D191" s="334">
        <v>0</v>
      </c>
      <c r="E191" s="332">
        <v>681</v>
      </c>
      <c r="F191" s="326"/>
      <c r="J191" s="326"/>
    </row>
    <row r="192" spans="2:10" ht="12.5" thickBot="1" x14ac:dyDescent="0.25">
      <c r="B192" s="336" t="s">
        <v>838</v>
      </c>
      <c r="C192" s="337" t="s">
        <v>106</v>
      </c>
      <c r="D192" s="338">
        <v>52943</v>
      </c>
      <c r="E192" s="332">
        <v>691</v>
      </c>
      <c r="F192" s="326"/>
      <c r="J192" s="326"/>
    </row>
    <row r="193" spans="2:4" x14ac:dyDescent="0.2">
      <c r="B193" s="326" t="s">
        <v>839</v>
      </c>
      <c r="C193" s="277" t="s">
        <v>107</v>
      </c>
      <c r="D193" s="327">
        <v>239101853</v>
      </c>
    </row>
    <row r="194" spans="2:4" x14ac:dyDescent="0.2">
      <c r="B194" s="326" t="s">
        <v>840</v>
      </c>
      <c r="C194" s="277" t="s">
        <v>124</v>
      </c>
      <c r="D194" s="327"/>
    </row>
    <row r="195" spans="2:4" x14ac:dyDescent="0.2">
      <c r="B195" s="326" t="s">
        <v>841</v>
      </c>
      <c r="C195" s="277" t="s">
        <v>842</v>
      </c>
      <c r="D195" s="327"/>
    </row>
    <row r="196" spans="2:4" x14ac:dyDescent="0.2">
      <c r="B196" s="326" t="s">
        <v>843</v>
      </c>
      <c r="C196" s="277" t="s">
        <v>844</v>
      </c>
      <c r="D196" s="327"/>
    </row>
    <row r="197" spans="2:4" x14ac:dyDescent="0.2">
      <c r="B197" s="326" t="s">
        <v>845</v>
      </c>
      <c r="C197" s="277" t="s">
        <v>846</v>
      </c>
      <c r="D197" s="327"/>
    </row>
    <row r="198" spans="2:4" x14ac:dyDescent="0.2">
      <c r="B198" s="326" t="s">
        <v>847</v>
      </c>
      <c r="C198" s="277" t="s">
        <v>126</v>
      </c>
      <c r="D198" s="327"/>
    </row>
    <row r="199" spans="2:4" x14ac:dyDescent="0.2">
      <c r="B199" s="326" t="s">
        <v>848</v>
      </c>
      <c r="C199" s="277" t="s">
        <v>128</v>
      </c>
      <c r="D199" s="327"/>
    </row>
    <row r="200" spans="2:4" x14ac:dyDescent="0.2">
      <c r="B200" s="326" t="s">
        <v>849</v>
      </c>
      <c r="C200" s="277" t="s">
        <v>729</v>
      </c>
      <c r="D200" s="327"/>
    </row>
    <row r="201" spans="2:4" x14ac:dyDescent="0.2">
      <c r="B201" s="326" t="s">
        <v>850</v>
      </c>
      <c r="C201" s="277" t="s">
        <v>130</v>
      </c>
      <c r="D201" s="327"/>
    </row>
    <row r="202" spans="2:4" x14ac:dyDescent="0.2">
      <c r="B202" s="326" t="s">
        <v>851</v>
      </c>
      <c r="C202" s="277" t="s">
        <v>131</v>
      </c>
      <c r="D202" s="327"/>
    </row>
    <row r="203" spans="2:4" x14ac:dyDescent="0.2">
      <c r="B203" s="326" t="s">
        <v>852</v>
      </c>
      <c r="C203" s="277" t="s">
        <v>132</v>
      </c>
      <c r="D203" s="327"/>
    </row>
    <row r="204" spans="2:4" x14ac:dyDescent="0.2">
      <c r="B204" s="326" t="s">
        <v>853</v>
      </c>
      <c r="C204" s="277" t="s">
        <v>123</v>
      </c>
      <c r="D204" s="327"/>
    </row>
    <row r="205" spans="2:4" x14ac:dyDescent="0.2">
      <c r="D205" s="327"/>
    </row>
    <row r="206" spans="2:4" x14ac:dyDescent="0.2">
      <c r="D206" s="327"/>
    </row>
  </sheetData>
  <phoneticPr fontId="3"/>
  <pageMargins left="0.7" right="0.7" top="0.75" bottom="0.75" header="0.3" footer="0.3"/>
  <pageSetup paperSize="9" scale="31"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01078-AD88-47CC-8A7C-E1F4F4BBD992}">
  <sheetPr>
    <pageSetUpPr fitToPage="1"/>
  </sheetPr>
  <dimension ref="A1:BE112"/>
  <sheetViews>
    <sheetView view="pageBreakPreview" zoomScale="90" zoomScaleNormal="100" zoomScaleSheetLayoutView="90" workbookViewId="0"/>
  </sheetViews>
  <sheetFormatPr defaultRowHeight="12" x14ac:dyDescent="0.2"/>
  <cols>
    <col min="1" max="1" width="5.1796875" style="272" customWidth="1"/>
    <col min="2" max="2" width="4.7265625" style="273" customWidth="1"/>
    <col min="3" max="3" width="11.1796875" style="273" customWidth="1"/>
    <col min="4" max="4" width="13.90625" style="273" customWidth="1"/>
    <col min="5" max="13" width="11.6328125" style="273" customWidth="1"/>
    <col min="14" max="14" width="1.1796875" style="273" customWidth="1"/>
    <col min="15" max="15" width="3.7265625" style="272" customWidth="1"/>
    <col min="16" max="16" width="3.81640625" style="273" customWidth="1"/>
    <col min="17" max="17" width="12.453125" style="273" customWidth="1"/>
    <col min="18" max="18" width="13.90625" style="273" customWidth="1"/>
    <col min="19" max="27" width="11.6328125" style="273" customWidth="1"/>
    <col min="28" max="28" width="1.08984375" style="273" customWidth="1"/>
    <col min="29" max="29" width="4.26953125" style="272" customWidth="1"/>
    <col min="30" max="30" width="6.453125" style="273" customWidth="1"/>
    <col min="31" max="31" width="18.453125" style="273" customWidth="1"/>
    <col min="32" max="32" width="13.90625" style="273" customWidth="1"/>
    <col min="33" max="41" width="11.6328125" style="273" customWidth="1"/>
    <col min="42" max="42" width="1.6328125" style="273" customWidth="1"/>
    <col min="43" max="43" width="4.36328125" style="273" customWidth="1"/>
    <col min="44" max="44" width="7" style="274" customWidth="1"/>
    <col min="45" max="45" width="18.36328125" style="273" customWidth="1"/>
    <col min="46" max="46" width="12.54296875" style="273" bestFit="1" customWidth="1"/>
    <col min="47" max="48" width="11.08984375" style="273" bestFit="1" customWidth="1"/>
    <col min="49" max="49" width="12.54296875" style="273" bestFit="1" customWidth="1"/>
    <col min="50" max="50" width="11.08984375" style="273" bestFit="1" customWidth="1"/>
    <col min="51" max="54" width="12.54296875" style="273" bestFit="1" customWidth="1"/>
    <col min="55" max="55" width="11.08984375" style="273" bestFit="1" customWidth="1"/>
    <col min="56" max="57" width="8.81640625" style="273" bestFit="1" customWidth="1"/>
    <col min="58" max="16384" width="8.7265625" style="273"/>
  </cols>
  <sheetData>
    <row r="1" spans="1:57" ht="16.5" customHeight="1" x14ac:dyDescent="0.2"/>
    <row r="2" spans="1:57" ht="4" customHeight="1" x14ac:dyDescent="0.2"/>
    <row r="3" spans="1:57" ht="14.5" customHeight="1" x14ac:dyDescent="0.2"/>
    <row r="4" spans="1:57" ht="14.5" customHeight="1" x14ac:dyDescent="0.2">
      <c r="AR4" s="275"/>
      <c r="AS4" s="276"/>
      <c r="AT4" s="277"/>
      <c r="AU4" s="277"/>
      <c r="AV4" s="277"/>
      <c r="AW4" s="275" t="s">
        <v>266</v>
      </c>
      <c r="AX4" s="277"/>
      <c r="AY4" s="277"/>
      <c r="AZ4" s="277"/>
      <c r="BA4" s="277"/>
      <c r="BB4" s="277"/>
      <c r="BC4" s="277"/>
      <c r="BD4" s="277"/>
      <c r="BE4" s="278" t="s">
        <v>267</v>
      </c>
    </row>
    <row r="5" spans="1:57" ht="26" customHeight="1" thickBot="1" x14ac:dyDescent="0.25">
      <c r="C5" s="279"/>
      <c r="Q5" s="279"/>
      <c r="AE5" s="279"/>
      <c r="AR5" s="280"/>
      <c r="AS5" s="281"/>
      <c r="AT5" s="282">
        <v>1</v>
      </c>
      <c r="AU5" s="282">
        <v>1</v>
      </c>
      <c r="AV5" s="282">
        <v>1</v>
      </c>
      <c r="AW5" s="282">
        <v>1</v>
      </c>
      <c r="AX5" s="282">
        <v>2</v>
      </c>
      <c r="AY5" s="282">
        <v>2</v>
      </c>
      <c r="AZ5" s="282">
        <v>3</v>
      </c>
      <c r="BA5" s="282">
        <v>4</v>
      </c>
      <c r="BB5" s="282">
        <v>4</v>
      </c>
      <c r="BC5" s="282">
        <v>3</v>
      </c>
      <c r="BD5" s="282">
        <v>1</v>
      </c>
      <c r="BE5" s="282">
        <v>1</v>
      </c>
    </row>
    <row r="6" spans="1:57" ht="43.5" customHeight="1" thickBot="1" x14ac:dyDescent="0.25">
      <c r="B6" s="1076" t="s">
        <v>523</v>
      </c>
      <c r="C6" s="1077"/>
      <c r="D6" s="325" t="s">
        <v>491</v>
      </c>
      <c r="E6" s="284" t="s">
        <v>492</v>
      </c>
      <c r="F6" s="284" t="s">
        <v>493</v>
      </c>
      <c r="G6" s="324" t="s">
        <v>494</v>
      </c>
      <c r="H6" s="285" t="s">
        <v>495</v>
      </c>
      <c r="I6" s="285" t="s">
        <v>496</v>
      </c>
      <c r="J6" s="285" t="s">
        <v>497</v>
      </c>
      <c r="K6" s="285" t="s">
        <v>498</v>
      </c>
      <c r="L6" s="285" t="s">
        <v>499</v>
      </c>
      <c r="M6" s="286" t="s">
        <v>500</v>
      </c>
      <c r="P6" s="1076" t="s">
        <v>522</v>
      </c>
      <c r="Q6" s="1077"/>
      <c r="R6" s="283" t="s">
        <v>491</v>
      </c>
      <c r="S6" s="284" t="s">
        <v>492</v>
      </c>
      <c r="T6" s="284" t="s">
        <v>493</v>
      </c>
      <c r="U6" s="284" t="s">
        <v>494</v>
      </c>
      <c r="V6" s="285" t="s">
        <v>495</v>
      </c>
      <c r="W6" s="285" t="s">
        <v>496</v>
      </c>
      <c r="X6" s="285" t="s">
        <v>497</v>
      </c>
      <c r="Y6" s="285" t="s">
        <v>498</v>
      </c>
      <c r="Z6" s="285" t="s">
        <v>499</v>
      </c>
      <c r="AA6" s="286" t="s">
        <v>500</v>
      </c>
      <c r="AD6" s="1076" t="s">
        <v>490</v>
      </c>
      <c r="AE6" s="1077"/>
      <c r="AF6" s="283" t="s">
        <v>491</v>
      </c>
      <c r="AG6" s="284" t="s">
        <v>492</v>
      </c>
      <c r="AH6" s="284" t="s">
        <v>493</v>
      </c>
      <c r="AI6" s="284" t="s">
        <v>494</v>
      </c>
      <c r="AJ6" s="285" t="s">
        <v>495</v>
      </c>
      <c r="AK6" s="285" t="s">
        <v>496</v>
      </c>
      <c r="AL6" s="285" t="s">
        <v>497</v>
      </c>
      <c r="AM6" s="285" t="s">
        <v>498</v>
      </c>
      <c r="AN6" s="285" t="s">
        <v>499</v>
      </c>
      <c r="AO6" s="286" t="s">
        <v>500</v>
      </c>
      <c r="AR6" s="287" t="s">
        <v>268</v>
      </c>
      <c r="AS6" s="288" t="s">
        <v>269</v>
      </c>
      <c r="AT6" s="288" t="s">
        <v>270</v>
      </c>
      <c r="AU6" s="288" t="s">
        <v>271</v>
      </c>
      <c r="AV6" s="288" t="s">
        <v>272</v>
      </c>
      <c r="AW6" s="288" t="s">
        <v>273</v>
      </c>
      <c r="AX6" s="288" t="s">
        <v>274</v>
      </c>
      <c r="AY6" s="288" t="s">
        <v>275</v>
      </c>
      <c r="AZ6" s="288" t="s">
        <v>276</v>
      </c>
      <c r="BA6" s="288" t="s">
        <v>277</v>
      </c>
      <c r="BB6" s="288" t="s">
        <v>278</v>
      </c>
      <c r="BC6" s="288" t="s">
        <v>279</v>
      </c>
      <c r="BD6" s="288" t="s">
        <v>280</v>
      </c>
      <c r="BE6" s="288" t="s">
        <v>281</v>
      </c>
    </row>
    <row r="7" spans="1:57" ht="16" customHeight="1" x14ac:dyDescent="0.3">
      <c r="A7" s="289">
        <v>1</v>
      </c>
      <c r="B7" s="319">
        <v>1</v>
      </c>
      <c r="C7" s="291" t="s">
        <v>3</v>
      </c>
      <c r="D7" s="351">
        <f>SUMIF($O$7:$O$19,$B7,R$7:R$19)</f>
        <v>2506729</v>
      </c>
      <c r="E7" s="293">
        <f t="shared" ref="E7:E9" si="0">SUMIF($O$7:$O$19,$B7,S$7:S$19)</f>
        <v>1019385</v>
      </c>
      <c r="F7" s="293">
        <f t="shared" ref="F7:F9" si="1">SUMIF($O$7:$O$19,$B7,T$7:T$19)</f>
        <v>489439</v>
      </c>
      <c r="G7" s="353">
        <f t="shared" ref="G7:G9" si="2">SUMIF($O$7:$O$19,$B7,U$7:U$19)</f>
        <v>997905</v>
      </c>
      <c r="H7" s="293">
        <f t="shared" ref="H7:H9" si="3">SUMIF($O$7:$O$19,$B7,V$7:V$19)</f>
        <v>132610</v>
      </c>
      <c r="I7" s="293">
        <f t="shared" ref="I7:I9" si="4">SUMIF($O$7:$O$19,$B7,W$7:W$19)</f>
        <v>865295</v>
      </c>
      <c r="J7" s="293">
        <f t="shared" ref="J7:J9" si="5">SUMIF($O$7:$O$19,$B7,X$7:X$19)</f>
        <v>608981</v>
      </c>
      <c r="K7" s="293">
        <f t="shared" ref="K7:K9" si="6">SUMIF($O$7:$O$19,$B7,Y$7:Y$19)</f>
        <v>451292</v>
      </c>
      <c r="L7" s="293">
        <f t="shared" ref="L7:L9" si="7">SUMIF($O$7:$O$19,$B7,Z$7:Z$19)</f>
        <v>157689</v>
      </c>
      <c r="M7" s="294">
        <f t="shared" ref="M7:M9" si="8">SUMIF($O$7:$O$19,$B7,AA$7:AA$19)</f>
        <v>256314</v>
      </c>
      <c r="O7" s="314">
        <v>1</v>
      </c>
      <c r="P7" s="319">
        <v>1</v>
      </c>
      <c r="Q7" s="291" t="s">
        <v>94</v>
      </c>
      <c r="R7" s="292">
        <f>SUMIF($AC$7:$AC$43,$P7,AF$7:AF$43)</f>
        <v>2506729</v>
      </c>
      <c r="S7" s="293">
        <f t="shared" ref="S7:S19" si="9">SUMIF($AC$7:$AC$43,$P7,AG$7:AG$43)</f>
        <v>1019385</v>
      </c>
      <c r="T7" s="293">
        <f t="shared" ref="T7:T19" si="10">SUMIF($AC$7:$AC$43,$P7,AH$7:AH$43)</f>
        <v>489439</v>
      </c>
      <c r="U7" s="293">
        <f t="shared" ref="U7:U19" si="11">SUMIF($AC$7:$AC$43,$P7,AI$7:AI$43)</f>
        <v>997905</v>
      </c>
      <c r="V7" s="293">
        <f t="shared" ref="V7:V19" si="12">SUMIF($AC$7:$AC$43,$P7,AJ$7:AJ$43)</f>
        <v>132610</v>
      </c>
      <c r="W7" s="293">
        <f t="shared" ref="W7:W19" si="13">SUMIF($AC$7:$AC$43,$P7,AK$7:AK$43)</f>
        <v>865295</v>
      </c>
      <c r="X7" s="293">
        <f t="shared" ref="X7:X19" si="14">SUMIF($AC$7:$AC$43,$P7,AL$7:AL$43)</f>
        <v>608981</v>
      </c>
      <c r="Y7" s="293">
        <f t="shared" ref="Y7:Y19" si="15">SUMIF($AC$7:$AC$43,$P7,AM$7:AM$43)</f>
        <v>451292</v>
      </c>
      <c r="Z7" s="293">
        <f t="shared" ref="Z7:Z19" si="16">SUMIF($AC$7:$AC$43,$P7,AN$7:AN$43)</f>
        <v>157689</v>
      </c>
      <c r="AA7" s="294">
        <f t="shared" ref="AA7:AA19" si="17">SUMIF($AC$7:$AC$43,$P7,AO$7:AO$43)</f>
        <v>256314</v>
      </c>
      <c r="AC7" s="314">
        <v>1</v>
      </c>
      <c r="AD7" s="290">
        <v>1</v>
      </c>
      <c r="AE7" s="291" t="s">
        <v>94</v>
      </c>
      <c r="AF7" s="292">
        <f>SUMIF($AQ$7:$AQ$111,$AD7,AT$7:AT$111)</f>
        <v>2506729</v>
      </c>
      <c r="AG7" s="293">
        <f t="shared" ref="AG7:AO22" si="18">SUMIF($AQ$7:$AQ$111,$AD7,AU$7:AU$111)</f>
        <v>1019385</v>
      </c>
      <c r="AH7" s="293">
        <f t="shared" si="18"/>
        <v>489439</v>
      </c>
      <c r="AI7" s="293">
        <f t="shared" si="18"/>
        <v>997905</v>
      </c>
      <c r="AJ7" s="293">
        <f t="shared" si="18"/>
        <v>132610</v>
      </c>
      <c r="AK7" s="293">
        <f t="shared" si="18"/>
        <v>865295</v>
      </c>
      <c r="AL7" s="293">
        <f t="shared" si="18"/>
        <v>608981</v>
      </c>
      <c r="AM7" s="293">
        <f t="shared" si="18"/>
        <v>451292</v>
      </c>
      <c r="AN7" s="293">
        <f t="shared" si="18"/>
        <v>157689</v>
      </c>
      <c r="AO7" s="294">
        <f t="shared" si="18"/>
        <v>256314</v>
      </c>
      <c r="AQ7" s="316">
        <v>1</v>
      </c>
      <c r="AR7" s="295" t="s">
        <v>282</v>
      </c>
      <c r="AS7" s="296" t="s">
        <v>283</v>
      </c>
      <c r="AT7" s="321">
        <v>2061508</v>
      </c>
      <c r="AU7" s="321">
        <v>898566</v>
      </c>
      <c r="AV7" s="321">
        <v>454018</v>
      </c>
      <c r="AW7" s="321">
        <v>708924</v>
      </c>
      <c r="AX7" s="321">
        <v>76969</v>
      </c>
      <c r="AY7" s="321">
        <v>631955</v>
      </c>
      <c r="AZ7" s="321">
        <v>413047</v>
      </c>
      <c r="BA7" s="321">
        <v>298355</v>
      </c>
      <c r="BB7" s="321">
        <v>114692</v>
      </c>
      <c r="BC7" s="321">
        <v>218908</v>
      </c>
      <c r="BD7" s="321">
        <v>1685</v>
      </c>
      <c r="BE7" s="321">
        <v>2196</v>
      </c>
    </row>
    <row r="8" spans="1:57" ht="16" customHeight="1" x14ac:dyDescent="0.3">
      <c r="A8" s="289">
        <v>2</v>
      </c>
      <c r="B8" s="320">
        <v>2</v>
      </c>
      <c r="C8" s="298" t="s">
        <v>4</v>
      </c>
      <c r="D8" s="352">
        <f t="shared" ref="D8:D9" si="19">SUMIF($O$7:$O$19,$B8,R$7:R$19)</f>
        <v>14901954</v>
      </c>
      <c r="E8" s="300">
        <f t="shared" si="0"/>
        <v>1153081</v>
      </c>
      <c r="F8" s="300">
        <f t="shared" si="1"/>
        <v>256027</v>
      </c>
      <c r="G8" s="354">
        <f t="shared" si="2"/>
        <v>13492846</v>
      </c>
      <c r="H8" s="300">
        <f t="shared" si="3"/>
        <v>1295516</v>
      </c>
      <c r="I8" s="300">
        <f t="shared" si="4"/>
        <v>12197330</v>
      </c>
      <c r="J8" s="300">
        <f t="shared" si="5"/>
        <v>11994467</v>
      </c>
      <c r="K8" s="300">
        <f t="shared" si="6"/>
        <v>9439922</v>
      </c>
      <c r="L8" s="300">
        <f t="shared" si="7"/>
        <v>2554545</v>
      </c>
      <c r="M8" s="301">
        <f t="shared" si="8"/>
        <v>202863</v>
      </c>
      <c r="O8" s="314">
        <v>2</v>
      </c>
      <c r="P8" s="320">
        <v>2</v>
      </c>
      <c r="Q8" s="298" t="s">
        <v>95</v>
      </c>
      <c r="R8" s="299">
        <f t="shared" ref="R8:R19" si="20">SUMIF($AC$7:$AC$43,$P8,AF$7:AF$43)</f>
        <v>21543</v>
      </c>
      <c r="S8" s="300">
        <f t="shared" si="9"/>
        <v>392</v>
      </c>
      <c r="T8" s="300">
        <f t="shared" si="10"/>
        <v>100</v>
      </c>
      <c r="U8" s="300">
        <f t="shared" si="11"/>
        <v>21051</v>
      </c>
      <c r="V8" s="300">
        <f t="shared" si="12"/>
        <v>2695</v>
      </c>
      <c r="W8" s="300">
        <f t="shared" si="13"/>
        <v>18356</v>
      </c>
      <c r="X8" s="300">
        <f t="shared" si="14"/>
        <v>17975</v>
      </c>
      <c r="Y8" s="300">
        <f t="shared" si="15"/>
        <v>15265</v>
      </c>
      <c r="Z8" s="300">
        <f t="shared" si="16"/>
        <v>2710</v>
      </c>
      <c r="AA8" s="301">
        <f t="shared" si="17"/>
        <v>381</v>
      </c>
      <c r="AC8" s="314">
        <v>2</v>
      </c>
      <c r="AD8" s="297">
        <v>6</v>
      </c>
      <c r="AE8" s="298" t="s">
        <v>95</v>
      </c>
      <c r="AF8" s="299">
        <f t="shared" ref="AF8:AO43" si="21">SUMIF($AQ$7:$AQ$111,$AD8,AT$7:AT$111)</f>
        <v>21543</v>
      </c>
      <c r="AG8" s="300">
        <f t="shared" si="18"/>
        <v>392</v>
      </c>
      <c r="AH8" s="300">
        <f t="shared" si="18"/>
        <v>100</v>
      </c>
      <c r="AI8" s="300">
        <f t="shared" si="18"/>
        <v>21051</v>
      </c>
      <c r="AJ8" s="300">
        <f t="shared" si="18"/>
        <v>2695</v>
      </c>
      <c r="AK8" s="300">
        <f t="shared" si="18"/>
        <v>18356</v>
      </c>
      <c r="AL8" s="300">
        <f t="shared" si="18"/>
        <v>17975</v>
      </c>
      <c r="AM8" s="300">
        <f t="shared" si="18"/>
        <v>15265</v>
      </c>
      <c r="AN8" s="300">
        <f t="shared" si="18"/>
        <v>2710</v>
      </c>
      <c r="AO8" s="301">
        <f t="shared" si="18"/>
        <v>381</v>
      </c>
      <c r="AQ8" s="316">
        <v>1</v>
      </c>
      <c r="AR8" s="302" t="s">
        <v>284</v>
      </c>
      <c r="AS8" s="303" t="s">
        <v>285</v>
      </c>
      <c r="AT8" s="322">
        <v>170949</v>
      </c>
      <c r="AU8" s="322">
        <v>37390</v>
      </c>
      <c r="AV8" s="322">
        <v>24026</v>
      </c>
      <c r="AW8" s="322">
        <v>109533</v>
      </c>
      <c r="AX8" s="322">
        <v>28638</v>
      </c>
      <c r="AY8" s="322">
        <v>80895</v>
      </c>
      <c r="AZ8" s="322">
        <v>67988</v>
      </c>
      <c r="BA8" s="322">
        <v>59508</v>
      </c>
      <c r="BB8" s="322">
        <v>8480</v>
      </c>
      <c r="BC8" s="322">
        <v>12907</v>
      </c>
      <c r="BD8" s="322">
        <v>3545</v>
      </c>
      <c r="BE8" s="322">
        <v>3163</v>
      </c>
    </row>
    <row r="9" spans="1:57" ht="16" customHeight="1" thickBot="1" x14ac:dyDescent="0.35">
      <c r="A9" s="289">
        <v>3</v>
      </c>
      <c r="B9" s="320">
        <v>3</v>
      </c>
      <c r="C9" s="298" t="s">
        <v>5</v>
      </c>
      <c r="D9" s="352">
        <f t="shared" si="19"/>
        <v>51299156</v>
      </c>
      <c r="E9" s="300">
        <f t="shared" si="0"/>
        <v>3379640</v>
      </c>
      <c r="F9" s="300">
        <f t="shared" si="1"/>
        <v>710704</v>
      </c>
      <c r="G9" s="354">
        <f t="shared" si="2"/>
        <v>47208812</v>
      </c>
      <c r="H9" s="300">
        <f t="shared" si="3"/>
        <v>2738126</v>
      </c>
      <c r="I9" s="300">
        <f t="shared" si="4"/>
        <v>44470686</v>
      </c>
      <c r="J9" s="300">
        <f t="shared" si="5"/>
        <v>43292084</v>
      </c>
      <c r="K9" s="300">
        <f t="shared" si="6"/>
        <v>25915738</v>
      </c>
      <c r="L9" s="300">
        <f t="shared" si="7"/>
        <v>17376346</v>
      </c>
      <c r="M9" s="301">
        <f t="shared" si="8"/>
        <v>1178602</v>
      </c>
      <c r="O9" s="314">
        <v>2</v>
      </c>
      <c r="P9" s="320">
        <v>3</v>
      </c>
      <c r="Q9" s="298" t="s">
        <v>96</v>
      </c>
      <c r="R9" s="299">
        <f t="shared" si="20"/>
        <v>14701837</v>
      </c>
      <c r="S9" s="300">
        <f t="shared" si="9"/>
        <v>1152689</v>
      </c>
      <c r="T9" s="300">
        <f t="shared" si="10"/>
        <v>255927</v>
      </c>
      <c r="U9" s="300">
        <f t="shared" si="11"/>
        <v>13293221</v>
      </c>
      <c r="V9" s="300">
        <f t="shared" si="12"/>
        <v>1288061</v>
      </c>
      <c r="W9" s="300">
        <f t="shared" si="13"/>
        <v>12005160</v>
      </c>
      <c r="X9" s="300">
        <f t="shared" si="14"/>
        <v>11803075</v>
      </c>
      <c r="Y9" s="300">
        <f t="shared" si="15"/>
        <v>9265191</v>
      </c>
      <c r="Z9" s="300">
        <f t="shared" si="16"/>
        <v>2537884</v>
      </c>
      <c r="AA9" s="301">
        <f t="shared" si="17"/>
        <v>202085</v>
      </c>
      <c r="AC9" s="314">
        <v>3</v>
      </c>
      <c r="AD9" s="297">
        <v>11</v>
      </c>
      <c r="AE9" s="298" t="s">
        <v>501</v>
      </c>
      <c r="AF9" s="299">
        <f t="shared" si="21"/>
        <v>1441409</v>
      </c>
      <c r="AG9" s="300">
        <f t="shared" si="18"/>
        <v>40373</v>
      </c>
      <c r="AH9" s="300">
        <f t="shared" si="18"/>
        <v>15560</v>
      </c>
      <c r="AI9" s="300">
        <f t="shared" si="18"/>
        <v>1385476</v>
      </c>
      <c r="AJ9" s="300">
        <f t="shared" si="18"/>
        <v>63768</v>
      </c>
      <c r="AK9" s="300">
        <f t="shared" si="18"/>
        <v>1321708</v>
      </c>
      <c r="AL9" s="300">
        <f t="shared" si="18"/>
        <v>1287621</v>
      </c>
      <c r="AM9" s="300">
        <f t="shared" si="18"/>
        <v>685044</v>
      </c>
      <c r="AN9" s="300">
        <f t="shared" si="18"/>
        <v>602577</v>
      </c>
      <c r="AO9" s="301">
        <f t="shared" si="18"/>
        <v>34087</v>
      </c>
      <c r="AQ9" s="316">
        <v>1</v>
      </c>
      <c r="AR9" s="302" t="s">
        <v>286</v>
      </c>
      <c r="AS9" s="303" t="s">
        <v>287</v>
      </c>
      <c r="AT9" s="322">
        <v>31842</v>
      </c>
      <c r="AU9" s="322">
        <v>192</v>
      </c>
      <c r="AV9" s="322">
        <v>96</v>
      </c>
      <c r="AW9" s="322">
        <v>31554</v>
      </c>
      <c r="AX9" s="322">
        <v>5288</v>
      </c>
      <c r="AY9" s="322">
        <v>26266</v>
      </c>
      <c r="AZ9" s="322">
        <v>14098</v>
      </c>
      <c r="BA9" s="322">
        <v>5735</v>
      </c>
      <c r="BB9" s="322">
        <v>8363</v>
      </c>
      <c r="BC9" s="322">
        <v>12168</v>
      </c>
      <c r="BD9" s="322">
        <v>2333</v>
      </c>
      <c r="BE9" s="322">
        <v>3215</v>
      </c>
    </row>
    <row r="10" spans="1:57" ht="16" customHeight="1" thickBot="1" x14ac:dyDescent="0.35">
      <c r="B10" s="307"/>
      <c r="C10" s="308" t="s">
        <v>521</v>
      </c>
      <c r="D10" s="309">
        <f t="shared" ref="D10:M10" si="22">SUM(D7:D9)</f>
        <v>68707839</v>
      </c>
      <c r="E10" s="309">
        <f t="shared" si="22"/>
        <v>5552106</v>
      </c>
      <c r="F10" s="309">
        <f t="shared" si="22"/>
        <v>1456170</v>
      </c>
      <c r="G10" s="309">
        <f t="shared" si="22"/>
        <v>61699563</v>
      </c>
      <c r="H10" s="309">
        <f t="shared" si="22"/>
        <v>4166252</v>
      </c>
      <c r="I10" s="309">
        <f t="shared" si="22"/>
        <v>57533311</v>
      </c>
      <c r="J10" s="309">
        <f t="shared" si="22"/>
        <v>55895532</v>
      </c>
      <c r="K10" s="309">
        <f t="shared" si="22"/>
        <v>35806952</v>
      </c>
      <c r="L10" s="309">
        <f t="shared" si="22"/>
        <v>20088580</v>
      </c>
      <c r="M10" s="310">
        <f t="shared" si="22"/>
        <v>1637779</v>
      </c>
      <c r="O10" s="314">
        <v>2</v>
      </c>
      <c r="P10" s="320">
        <v>4</v>
      </c>
      <c r="Q10" s="298" t="s">
        <v>97</v>
      </c>
      <c r="R10" s="299">
        <f t="shared" si="20"/>
        <v>178574</v>
      </c>
      <c r="S10" s="300">
        <f t="shared" si="9"/>
        <v>0</v>
      </c>
      <c r="T10" s="300">
        <f t="shared" si="10"/>
        <v>0</v>
      </c>
      <c r="U10" s="300">
        <f t="shared" si="11"/>
        <v>178574</v>
      </c>
      <c r="V10" s="300">
        <f t="shared" si="12"/>
        <v>4760</v>
      </c>
      <c r="W10" s="300">
        <f t="shared" si="13"/>
        <v>173814</v>
      </c>
      <c r="X10" s="300">
        <f t="shared" si="14"/>
        <v>173417</v>
      </c>
      <c r="Y10" s="300">
        <f t="shared" si="15"/>
        <v>159466</v>
      </c>
      <c r="Z10" s="300">
        <f t="shared" si="16"/>
        <v>13951</v>
      </c>
      <c r="AA10" s="301">
        <f t="shared" si="17"/>
        <v>397</v>
      </c>
      <c r="AC10" s="314">
        <v>3</v>
      </c>
      <c r="AD10" s="297">
        <v>15</v>
      </c>
      <c r="AE10" s="298" t="s">
        <v>502</v>
      </c>
      <c r="AF10" s="299">
        <f t="shared" si="21"/>
        <v>347968</v>
      </c>
      <c r="AG10" s="300">
        <f t="shared" si="18"/>
        <v>58888</v>
      </c>
      <c r="AH10" s="300">
        <f t="shared" si="18"/>
        <v>18310</v>
      </c>
      <c r="AI10" s="300">
        <f t="shared" si="18"/>
        <v>270770</v>
      </c>
      <c r="AJ10" s="300">
        <f t="shared" si="18"/>
        <v>30541</v>
      </c>
      <c r="AK10" s="300">
        <f t="shared" si="18"/>
        <v>240229</v>
      </c>
      <c r="AL10" s="300">
        <f t="shared" si="18"/>
        <v>236363</v>
      </c>
      <c r="AM10" s="300">
        <f t="shared" si="18"/>
        <v>148593</v>
      </c>
      <c r="AN10" s="300">
        <f t="shared" si="18"/>
        <v>87770</v>
      </c>
      <c r="AO10" s="301">
        <f t="shared" si="18"/>
        <v>3866</v>
      </c>
      <c r="AQ10" s="316">
        <v>1</v>
      </c>
      <c r="AR10" s="302" t="s">
        <v>288</v>
      </c>
      <c r="AS10" s="303" t="s">
        <v>289</v>
      </c>
      <c r="AT10" s="322">
        <v>90475</v>
      </c>
      <c r="AU10" s="322">
        <v>14308</v>
      </c>
      <c r="AV10" s="322">
        <v>5123</v>
      </c>
      <c r="AW10" s="322">
        <v>71044</v>
      </c>
      <c r="AX10" s="322">
        <v>13382</v>
      </c>
      <c r="AY10" s="322">
        <v>57662</v>
      </c>
      <c r="AZ10" s="322">
        <v>48676</v>
      </c>
      <c r="BA10" s="322">
        <v>39485</v>
      </c>
      <c r="BB10" s="322">
        <v>9191</v>
      </c>
      <c r="BC10" s="322">
        <v>8986</v>
      </c>
      <c r="BD10" s="322">
        <v>2434</v>
      </c>
      <c r="BE10" s="322">
        <v>2177</v>
      </c>
    </row>
    <row r="11" spans="1:57" ht="16" customHeight="1" x14ac:dyDescent="0.3">
      <c r="O11" s="314">
        <v>3</v>
      </c>
      <c r="P11" s="320">
        <v>5</v>
      </c>
      <c r="Q11" s="298" t="s">
        <v>98</v>
      </c>
      <c r="R11" s="299">
        <f t="shared" si="20"/>
        <v>618230</v>
      </c>
      <c r="S11" s="300">
        <f t="shared" si="9"/>
        <v>13876</v>
      </c>
      <c r="T11" s="300">
        <f t="shared" si="10"/>
        <v>3107</v>
      </c>
      <c r="U11" s="300">
        <f t="shared" si="11"/>
        <v>601247</v>
      </c>
      <c r="V11" s="300">
        <f t="shared" si="12"/>
        <v>36840</v>
      </c>
      <c r="W11" s="300">
        <f t="shared" si="13"/>
        <v>564407</v>
      </c>
      <c r="X11" s="300">
        <f t="shared" si="14"/>
        <v>554884</v>
      </c>
      <c r="Y11" s="300">
        <f t="shared" si="15"/>
        <v>421112</v>
      </c>
      <c r="Z11" s="300">
        <f t="shared" si="16"/>
        <v>133772</v>
      </c>
      <c r="AA11" s="301">
        <f t="shared" si="17"/>
        <v>9523</v>
      </c>
      <c r="AC11" s="314">
        <v>3</v>
      </c>
      <c r="AD11" s="297">
        <v>16</v>
      </c>
      <c r="AE11" s="298" t="s">
        <v>503</v>
      </c>
      <c r="AF11" s="299">
        <f t="shared" si="21"/>
        <v>523258</v>
      </c>
      <c r="AG11" s="300">
        <f t="shared" si="18"/>
        <v>52162</v>
      </c>
      <c r="AH11" s="300">
        <f t="shared" si="18"/>
        <v>16279</v>
      </c>
      <c r="AI11" s="300">
        <f t="shared" si="18"/>
        <v>454817</v>
      </c>
      <c r="AJ11" s="300">
        <f t="shared" si="18"/>
        <v>43543</v>
      </c>
      <c r="AK11" s="300">
        <f t="shared" si="18"/>
        <v>411274</v>
      </c>
      <c r="AL11" s="300">
        <f t="shared" si="18"/>
        <v>405659</v>
      </c>
      <c r="AM11" s="300">
        <f t="shared" si="18"/>
        <v>307103</v>
      </c>
      <c r="AN11" s="300">
        <f t="shared" si="18"/>
        <v>98556</v>
      </c>
      <c r="AO11" s="301">
        <f t="shared" si="18"/>
        <v>5615</v>
      </c>
      <c r="AQ11" s="316">
        <v>1</v>
      </c>
      <c r="AR11" s="302" t="s">
        <v>290</v>
      </c>
      <c r="AS11" s="303" t="s">
        <v>291</v>
      </c>
      <c r="AT11" s="322">
        <v>151955</v>
      </c>
      <c r="AU11" s="322">
        <v>68929</v>
      </c>
      <c r="AV11" s="322">
        <v>6176</v>
      </c>
      <c r="AW11" s="322">
        <v>76850</v>
      </c>
      <c r="AX11" s="322">
        <v>8333</v>
      </c>
      <c r="AY11" s="322">
        <v>68517</v>
      </c>
      <c r="AZ11" s="322">
        <v>65172</v>
      </c>
      <c r="BA11" s="322">
        <v>48209</v>
      </c>
      <c r="BB11" s="322">
        <v>16963</v>
      </c>
      <c r="BC11" s="322">
        <v>3345</v>
      </c>
      <c r="BD11" s="322">
        <v>3058</v>
      </c>
      <c r="BE11" s="322">
        <v>2752</v>
      </c>
    </row>
    <row r="12" spans="1:57" ht="16" customHeight="1" x14ac:dyDescent="0.3">
      <c r="D12" s="311">
        <f t="shared" ref="D12:M12" si="23">AT112</f>
        <v>68707839</v>
      </c>
      <c r="E12" s="311">
        <f t="shared" si="23"/>
        <v>5552106</v>
      </c>
      <c r="F12" s="311">
        <f t="shared" si="23"/>
        <v>1456170</v>
      </c>
      <c r="G12" s="311">
        <f t="shared" si="23"/>
        <v>61699563</v>
      </c>
      <c r="H12" s="311">
        <f t="shared" si="23"/>
        <v>4166252</v>
      </c>
      <c r="I12" s="311">
        <f t="shared" si="23"/>
        <v>57533311</v>
      </c>
      <c r="J12" s="311">
        <f t="shared" si="23"/>
        <v>55895532</v>
      </c>
      <c r="K12" s="311">
        <f t="shared" si="23"/>
        <v>35806952</v>
      </c>
      <c r="L12" s="311">
        <f t="shared" si="23"/>
        <v>20088580</v>
      </c>
      <c r="M12" s="311">
        <f t="shared" si="23"/>
        <v>1637779</v>
      </c>
      <c r="O12" s="314">
        <v>3</v>
      </c>
      <c r="P12" s="320">
        <v>6</v>
      </c>
      <c r="Q12" s="298" t="s">
        <v>99</v>
      </c>
      <c r="R12" s="299">
        <f t="shared" si="20"/>
        <v>11629177</v>
      </c>
      <c r="S12" s="300">
        <f t="shared" si="9"/>
        <v>550033</v>
      </c>
      <c r="T12" s="300">
        <f t="shared" si="10"/>
        <v>203691</v>
      </c>
      <c r="U12" s="300">
        <f t="shared" si="11"/>
        <v>10875453</v>
      </c>
      <c r="V12" s="300">
        <f t="shared" si="12"/>
        <v>827906</v>
      </c>
      <c r="W12" s="300">
        <f t="shared" si="13"/>
        <v>10047547</v>
      </c>
      <c r="X12" s="300">
        <f t="shared" si="14"/>
        <v>9839021</v>
      </c>
      <c r="Y12" s="300">
        <f t="shared" si="15"/>
        <v>5241037</v>
      </c>
      <c r="Z12" s="300">
        <f t="shared" si="16"/>
        <v>4597984</v>
      </c>
      <c r="AA12" s="301">
        <f t="shared" si="17"/>
        <v>208526</v>
      </c>
      <c r="AC12" s="314">
        <v>3</v>
      </c>
      <c r="AD12" s="297">
        <v>20</v>
      </c>
      <c r="AE12" s="298" t="s">
        <v>504</v>
      </c>
      <c r="AF12" s="299">
        <f t="shared" si="21"/>
        <v>501819</v>
      </c>
      <c r="AG12" s="300">
        <f t="shared" si="18"/>
        <v>1395</v>
      </c>
      <c r="AH12" s="300">
        <f t="shared" si="18"/>
        <v>311</v>
      </c>
      <c r="AI12" s="300">
        <f t="shared" si="18"/>
        <v>500113</v>
      </c>
      <c r="AJ12" s="300">
        <f t="shared" si="18"/>
        <v>13602</v>
      </c>
      <c r="AK12" s="300">
        <f t="shared" si="18"/>
        <v>486511</v>
      </c>
      <c r="AL12" s="300">
        <f t="shared" si="18"/>
        <v>482949</v>
      </c>
      <c r="AM12" s="300">
        <f t="shared" si="18"/>
        <v>398888</v>
      </c>
      <c r="AN12" s="300">
        <f t="shared" si="18"/>
        <v>84061</v>
      </c>
      <c r="AO12" s="301">
        <f t="shared" si="18"/>
        <v>3562</v>
      </c>
      <c r="AQ12" s="316">
        <v>6</v>
      </c>
      <c r="AR12" s="302" t="s">
        <v>292</v>
      </c>
      <c r="AS12" s="303" t="s">
        <v>293</v>
      </c>
      <c r="AT12" s="322">
        <v>1967</v>
      </c>
      <c r="AU12" s="322">
        <v>0</v>
      </c>
      <c r="AV12" s="322">
        <v>0</v>
      </c>
      <c r="AW12" s="322">
        <v>1967</v>
      </c>
      <c r="AX12" s="322">
        <v>71</v>
      </c>
      <c r="AY12" s="322">
        <v>1896</v>
      </c>
      <c r="AZ12" s="322">
        <v>1843</v>
      </c>
      <c r="BA12" s="322">
        <v>1565</v>
      </c>
      <c r="BB12" s="322">
        <v>278</v>
      </c>
      <c r="BC12" s="322">
        <v>53</v>
      </c>
      <c r="BD12" s="322">
        <v>7759</v>
      </c>
      <c r="BE12" s="322">
        <v>6628</v>
      </c>
    </row>
    <row r="13" spans="1:57" ht="16" customHeight="1" x14ac:dyDescent="0.3">
      <c r="O13" s="314">
        <v>3</v>
      </c>
      <c r="P13" s="320">
        <v>7</v>
      </c>
      <c r="Q13" s="298" t="s">
        <v>100</v>
      </c>
      <c r="R13" s="299">
        <f t="shared" si="20"/>
        <v>1707426</v>
      </c>
      <c r="S13" s="300">
        <f t="shared" si="9"/>
        <v>34296</v>
      </c>
      <c r="T13" s="300">
        <f t="shared" si="10"/>
        <v>3148</v>
      </c>
      <c r="U13" s="300">
        <f t="shared" si="11"/>
        <v>1669982</v>
      </c>
      <c r="V13" s="300">
        <f t="shared" si="12"/>
        <v>62466</v>
      </c>
      <c r="W13" s="300">
        <f t="shared" si="13"/>
        <v>1607516</v>
      </c>
      <c r="X13" s="300">
        <f t="shared" si="14"/>
        <v>1600524</v>
      </c>
      <c r="Y13" s="300">
        <f t="shared" si="15"/>
        <v>1321713</v>
      </c>
      <c r="Z13" s="300">
        <f t="shared" si="16"/>
        <v>278811</v>
      </c>
      <c r="AA13" s="301">
        <f t="shared" si="17"/>
        <v>6992</v>
      </c>
      <c r="AC13" s="314">
        <v>3</v>
      </c>
      <c r="AD13" s="297">
        <v>21</v>
      </c>
      <c r="AE13" s="298" t="s">
        <v>505</v>
      </c>
      <c r="AF13" s="299">
        <f t="shared" si="21"/>
        <v>32219</v>
      </c>
      <c r="AG13" s="300">
        <f t="shared" si="18"/>
        <v>70</v>
      </c>
      <c r="AH13" s="300">
        <f t="shared" si="18"/>
        <v>24</v>
      </c>
      <c r="AI13" s="300">
        <f t="shared" si="18"/>
        <v>32125</v>
      </c>
      <c r="AJ13" s="300">
        <f t="shared" si="18"/>
        <v>1173</v>
      </c>
      <c r="AK13" s="300">
        <f t="shared" si="18"/>
        <v>30952</v>
      </c>
      <c r="AL13" s="300">
        <f t="shared" si="18"/>
        <v>30833</v>
      </c>
      <c r="AM13" s="300">
        <f t="shared" si="18"/>
        <v>28691</v>
      </c>
      <c r="AN13" s="300">
        <f t="shared" si="18"/>
        <v>2142</v>
      </c>
      <c r="AO13" s="301">
        <f t="shared" si="18"/>
        <v>119</v>
      </c>
      <c r="AQ13" s="316">
        <v>6</v>
      </c>
      <c r="AR13" s="302" t="s">
        <v>294</v>
      </c>
      <c r="AS13" s="303" t="s">
        <v>295</v>
      </c>
      <c r="AT13" s="322">
        <v>19576</v>
      </c>
      <c r="AU13" s="322">
        <v>392</v>
      </c>
      <c r="AV13" s="322">
        <v>100</v>
      </c>
      <c r="AW13" s="322">
        <v>19084</v>
      </c>
      <c r="AX13" s="322">
        <v>2624</v>
      </c>
      <c r="AY13" s="322">
        <v>16460</v>
      </c>
      <c r="AZ13" s="322">
        <v>16132</v>
      </c>
      <c r="BA13" s="322">
        <v>13700</v>
      </c>
      <c r="BB13" s="322">
        <v>2432</v>
      </c>
      <c r="BC13" s="322">
        <v>328</v>
      </c>
      <c r="BD13" s="322">
        <v>4432</v>
      </c>
      <c r="BE13" s="322">
        <v>3701</v>
      </c>
    </row>
    <row r="14" spans="1:57" ht="16" customHeight="1" x14ac:dyDescent="0.3">
      <c r="O14" s="314">
        <v>3</v>
      </c>
      <c r="P14" s="320">
        <v>8</v>
      </c>
      <c r="Q14" s="298" t="s">
        <v>101</v>
      </c>
      <c r="R14" s="299">
        <f t="shared" si="20"/>
        <v>1403617</v>
      </c>
      <c r="S14" s="300">
        <f t="shared" si="9"/>
        <v>188073</v>
      </c>
      <c r="T14" s="300">
        <f t="shared" si="10"/>
        <v>48239</v>
      </c>
      <c r="U14" s="300">
        <f t="shared" si="11"/>
        <v>1167305</v>
      </c>
      <c r="V14" s="300">
        <f t="shared" si="12"/>
        <v>368910</v>
      </c>
      <c r="W14" s="300">
        <f t="shared" si="13"/>
        <v>798395</v>
      </c>
      <c r="X14" s="300">
        <f t="shared" si="14"/>
        <v>779471</v>
      </c>
      <c r="Y14" s="300">
        <f t="shared" si="15"/>
        <v>529803</v>
      </c>
      <c r="Z14" s="300">
        <f t="shared" si="16"/>
        <v>249668</v>
      </c>
      <c r="AA14" s="301">
        <f t="shared" si="17"/>
        <v>18924</v>
      </c>
      <c r="AC14" s="314">
        <v>3</v>
      </c>
      <c r="AD14" s="297">
        <v>22</v>
      </c>
      <c r="AE14" s="298" t="s">
        <v>506</v>
      </c>
      <c r="AF14" s="299">
        <f t="shared" si="21"/>
        <v>640179</v>
      </c>
      <c r="AG14" s="300">
        <f t="shared" si="18"/>
        <v>17385</v>
      </c>
      <c r="AH14" s="300">
        <f t="shared" si="18"/>
        <v>5037</v>
      </c>
      <c r="AI14" s="300">
        <f t="shared" si="18"/>
        <v>617757</v>
      </c>
      <c r="AJ14" s="300">
        <f t="shared" si="18"/>
        <v>34389</v>
      </c>
      <c r="AK14" s="300">
        <f t="shared" si="18"/>
        <v>583368</v>
      </c>
      <c r="AL14" s="300">
        <f t="shared" si="18"/>
        <v>577756</v>
      </c>
      <c r="AM14" s="300">
        <f t="shared" si="18"/>
        <v>415969</v>
      </c>
      <c r="AN14" s="300">
        <f t="shared" si="18"/>
        <v>161787</v>
      </c>
      <c r="AO14" s="301">
        <f t="shared" si="18"/>
        <v>5612</v>
      </c>
      <c r="AQ14" s="316">
        <v>11</v>
      </c>
      <c r="AR14" s="302" t="s">
        <v>296</v>
      </c>
      <c r="AS14" s="303" t="s">
        <v>297</v>
      </c>
      <c r="AT14" s="322">
        <v>1307892</v>
      </c>
      <c r="AU14" s="322">
        <v>38628</v>
      </c>
      <c r="AV14" s="322">
        <v>14619</v>
      </c>
      <c r="AW14" s="322">
        <v>1254645</v>
      </c>
      <c r="AX14" s="322">
        <v>53189</v>
      </c>
      <c r="AY14" s="322">
        <v>1201456</v>
      </c>
      <c r="AZ14" s="322">
        <v>1175767</v>
      </c>
      <c r="BA14" s="322">
        <v>599358</v>
      </c>
      <c r="BB14" s="322">
        <v>576409</v>
      </c>
      <c r="BC14" s="322">
        <v>25689</v>
      </c>
      <c r="BD14" s="322">
        <v>3408</v>
      </c>
      <c r="BE14" s="322">
        <v>2869</v>
      </c>
    </row>
    <row r="15" spans="1:57" ht="16" customHeight="1" x14ac:dyDescent="0.3">
      <c r="O15" s="314">
        <v>3</v>
      </c>
      <c r="P15" s="320">
        <v>9</v>
      </c>
      <c r="Q15" s="298" t="s">
        <v>102</v>
      </c>
      <c r="R15" s="299">
        <f t="shared" si="20"/>
        <v>3503207</v>
      </c>
      <c r="S15" s="300">
        <f t="shared" si="9"/>
        <v>179375</v>
      </c>
      <c r="T15" s="300">
        <f t="shared" si="10"/>
        <v>24477</v>
      </c>
      <c r="U15" s="300">
        <f t="shared" si="11"/>
        <v>3299355</v>
      </c>
      <c r="V15" s="300">
        <f t="shared" si="12"/>
        <v>122344</v>
      </c>
      <c r="W15" s="300">
        <f t="shared" si="13"/>
        <v>3177011</v>
      </c>
      <c r="X15" s="300">
        <f t="shared" si="14"/>
        <v>3126691</v>
      </c>
      <c r="Y15" s="300">
        <f t="shared" si="15"/>
        <v>2192970</v>
      </c>
      <c r="Z15" s="300">
        <f t="shared" si="16"/>
        <v>933721</v>
      </c>
      <c r="AA15" s="301">
        <f t="shared" si="17"/>
        <v>50320</v>
      </c>
      <c r="AC15" s="314">
        <v>3</v>
      </c>
      <c r="AD15" s="297">
        <v>25</v>
      </c>
      <c r="AE15" s="298" t="s">
        <v>507</v>
      </c>
      <c r="AF15" s="299">
        <f t="shared" si="21"/>
        <v>313888</v>
      </c>
      <c r="AG15" s="300">
        <f t="shared" si="18"/>
        <v>16142</v>
      </c>
      <c r="AH15" s="300">
        <f t="shared" si="18"/>
        <v>4278</v>
      </c>
      <c r="AI15" s="300">
        <f t="shared" si="18"/>
        <v>293468</v>
      </c>
      <c r="AJ15" s="300">
        <f t="shared" si="18"/>
        <v>22591</v>
      </c>
      <c r="AK15" s="300">
        <f t="shared" si="18"/>
        <v>270877</v>
      </c>
      <c r="AL15" s="300">
        <f t="shared" si="18"/>
        <v>265544</v>
      </c>
      <c r="AM15" s="300">
        <f t="shared" si="18"/>
        <v>212576</v>
      </c>
      <c r="AN15" s="300">
        <f t="shared" si="18"/>
        <v>52968</v>
      </c>
      <c r="AO15" s="301">
        <f t="shared" si="18"/>
        <v>5333</v>
      </c>
      <c r="AQ15" s="316">
        <v>11</v>
      </c>
      <c r="AR15" s="302" t="s">
        <v>298</v>
      </c>
      <c r="AS15" s="303" t="s">
        <v>299</v>
      </c>
      <c r="AT15" s="322">
        <v>105656</v>
      </c>
      <c r="AU15" s="322">
        <v>1337</v>
      </c>
      <c r="AV15" s="322">
        <v>810</v>
      </c>
      <c r="AW15" s="322">
        <v>103509</v>
      </c>
      <c r="AX15" s="322">
        <v>8571</v>
      </c>
      <c r="AY15" s="322">
        <v>94938</v>
      </c>
      <c r="AZ15" s="322">
        <v>88285</v>
      </c>
      <c r="BA15" s="322">
        <v>67112</v>
      </c>
      <c r="BB15" s="322">
        <v>21173</v>
      </c>
      <c r="BC15" s="322">
        <v>6653</v>
      </c>
      <c r="BD15" s="322">
        <v>4722</v>
      </c>
      <c r="BE15" s="322">
        <v>3914</v>
      </c>
    </row>
    <row r="16" spans="1:57" ht="16" customHeight="1" x14ac:dyDescent="0.3">
      <c r="O16" s="314">
        <v>3</v>
      </c>
      <c r="P16" s="320">
        <v>10</v>
      </c>
      <c r="Q16" s="298" t="s">
        <v>103</v>
      </c>
      <c r="R16" s="299">
        <f t="shared" si="20"/>
        <v>2266028</v>
      </c>
      <c r="S16" s="300">
        <f t="shared" si="9"/>
        <v>156712</v>
      </c>
      <c r="T16" s="300">
        <f t="shared" si="10"/>
        <v>6207</v>
      </c>
      <c r="U16" s="300">
        <f t="shared" si="11"/>
        <v>2103109</v>
      </c>
      <c r="V16" s="300">
        <f t="shared" si="12"/>
        <v>139121</v>
      </c>
      <c r="W16" s="300">
        <f t="shared" si="13"/>
        <v>1963988</v>
      </c>
      <c r="X16" s="300">
        <f t="shared" si="14"/>
        <v>1945928</v>
      </c>
      <c r="Y16" s="300">
        <f t="shared" si="15"/>
        <v>1646062</v>
      </c>
      <c r="Z16" s="300">
        <f t="shared" si="16"/>
        <v>299866</v>
      </c>
      <c r="AA16" s="301">
        <f t="shared" si="17"/>
        <v>18060</v>
      </c>
      <c r="AC16" s="314">
        <v>3</v>
      </c>
      <c r="AD16" s="297">
        <v>26</v>
      </c>
      <c r="AE16" s="298" t="s">
        <v>508</v>
      </c>
      <c r="AF16" s="299">
        <f t="shared" si="21"/>
        <v>276622</v>
      </c>
      <c r="AG16" s="300">
        <f t="shared" si="18"/>
        <v>4336</v>
      </c>
      <c r="AH16" s="300">
        <f t="shared" si="18"/>
        <v>778</v>
      </c>
      <c r="AI16" s="300">
        <f t="shared" si="18"/>
        <v>271508</v>
      </c>
      <c r="AJ16" s="300">
        <f t="shared" si="18"/>
        <v>11072</v>
      </c>
      <c r="AK16" s="300">
        <f t="shared" si="18"/>
        <v>260436</v>
      </c>
      <c r="AL16" s="300">
        <f t="shared" si="18"/>
        <v>259357</v>
      </c>
      <c r="AM16" s="300">
        <f t="shared" si="18"/>
        <v>231446</v>
      </c>
      <c r="AN16" s="300">
        <f t="shared" si="18"/>
        <v>27911</v>
      </c>
      <c r="AO16" s="301">
        <f t="shared" si="18"/>
        <v>1079</v>
      </c>
      <c r="AQ16" s="316">
        <v>11</v>
      </c>
      <c r="AR16" s="302" t="s">
        <v>300</v>
      </c>
      <c r="AS16" s="303" t="s">
        <v>301</v>
      </c>
      <c r="AT16" s="322">
        <v>20693</v>
      </c>
      <c r="AU16" s="322">
        <v>408</v>
      </c>
      <c r="AV16" s="322">
        <v>131</v>
      </c>
      <c r="AW16" s="322">
        <v>20154</v>
      </c>
      <c r="AX16" s="322">
        <v>1995</v>
      </c>
      <c r="AY16" s="322">
        <v>18159</v>
      </c>
      <c r="AZ16" s="322">
        <v>17513</v>
      </c>
      <c r="BA16" s="322">
        <v>12884</v>
      </c>
      <c r="BB16" s="322">
        <v>4629</v>
      </c>
      <c r="BC16" s="322">
        <v>646</v>
      </c>
      <c r="BD16" s="322">
        <v>4448</v>
      </c>
      <c r="BE16" s="322">
        <v>3555</v>
      </c>
    </row>
    <row r="17" spans="15:57" ht="16" customHeight="1" x14ac:dyDescent="0.3">
      <c r="O17" s="314">
        <v>3</v>
      </c>
      <c r="P17" s="320">
        <v>11</v>
      </c>
      <c r="Q17" s="298" t="s">
        <v>104</v>
      </c>
      <c r="R17" s="299">
        <f t="shared" si="20"/>
        <v>2030676</v>
      </c>
      <c r="S17" s="300">
        <f t="shared" si="9"/>
        <v>0</v>
      </c>
      <c r="T17" s="300">
        <f t="shared" si="10"/>
        <v>0</v>
      </c>
      <c r="U17" s="300">
        <f t="shared" si="11"/>
        <v>2030676</v>
      </c>
      <c r="V17" s="300">
        <f t="shared" si="12"/>
        <v>184</v>
      </c>
      <c r="W17" s="300">
        <f t="shared" si="13"/>
        <v>2030492</v>
      </c>
      <c r="X17" s="300">
        <f t="shared" si="14"/>
        <v>2023941</v>
      </c>
      <c r="Y17" s="300">
        <f t="shared" si="15"/>
        <v>1704852</v>
      </c>
      <c r="Z17" s="300">
        <f t="shared" si="16"/>
        <v>319089</v>
      </c>
      <c r="AA17" s="301">
        <f t="shared" si="17"/>
        <v>6551</v>
      </c>
      <c r="AC17" s="314">
        <v>3</v>
      </c>
      <c r="AD17" s="297">
        <v>27</v>
      </c>
      <c r="AE17" s="298" t="s">
        <v>509</v>
      </c>
      <c r="AF17" s="299">
        <f t="shared" si="21"/>
        <v>167879</v>
      </c>
      <c r="AG17" s="300">
        <f t="shared" si="18"/>
        <v>2626</v>
      </c>
      <c r="AH17" s="300">
        <f t="shared" si="18"/>
        <v>690</v>
      </c>
      <c r="AI17" s="300">
        <f t="shared" si="18"/>
        <v>164563</v>
      </c>
      <c r="AJ17" s="300">
        <f t="shared" si="18"/>
        <v>6847</v>
      </c>
      <c r="AK17" s="300">
        <f t="shared" si="18"/>
        <v>157716</v>
      </c>
      <c r="AL17" s="300">
        <f t="shared" si="18"/>
        <v>156861</v>
      </c>
      <c r="AM17" s="300">
        <f t="shared" si="18"/>
        <v>130537</v>
      </c>
      <c r="AN17" s="300">
        <f t="shared" si="18"/>
        <v>26324</v>
      </c>
      <c r="AO17" s="301">
        <f t="shared" si="18"/>
        <v>855</v>
      </c>
      <c r="AQ17" s="316">
        <v>11</v>
      </c>
      <c r="AR17" s="302" t="s">
        <v>302</v>
      </c>
      <c r="AS17" s="303" t="s">
        <v>303</v>
      </c>
      <c r="AT17" s="322">
        <v>7168</v>
      </c>
      <c r="AU17" s="322">
        <v>0</v>
      </c>
      <c r="AV17" s="322">
        <v>0</v>
      </c>
      <c r="AW17" s="322">
        <v>7168</v>
      </c>
      <c r="AX17" s="322">
        <v>13</v>
      </c>
      <c r="AY17" s="322">
        <v>7155</v>
      </c>
      <c r="AZ17" s="322">
        <v>6056</v>
      </c>
      <c r="BA17" s="322">
        <v>5690</v>
      </c>
      <c r="BB17" s="322">
        <v>366</v>
      </c>
      <c r="BC17" s="322">
        <v>1099</v>
      </c>
      <c r="BD17" s="322">
        <v>11726</v>
      </c>
      <c r="BE17" s="322">
        <v>8296</v>
      </c>
    </row>
    <row r="18" spans="15:57" ht="16" customHeight="1" x14ac:dyDescent="0.3">
      <c r="O18" s="314">
        <v>3</v>
      </c>
      <c r="P18" s="320">
        <v>12</v>
      </c>
      <c r="Q18" s="298" t="s">
        <v>105</v>
      </c>
      <c r="R18" s="299">
        <f t="shared" si="20"/>
        <v>28127001</v>
      </c>
      <c r="S18" s="300">
        <f t="shared" si="9"/>
        <v>2256944</v>
      </c>
      <c r="T18" s="300">
        <f t="shared" si="10"/>
        <v>421790</v>
      </c>
      <c r="U18" s="300">
        <f t="shared" si="11"/>
        <v>25448267</v>
      </c>
      <c r="V18" s="300">
        <f t="shared" si="12"/>
        <v>1180023</v>
      </c>
      <c r="W18" s="300">
        <f t="shared" si="13"/>
        <v>24268244</v>
      </c>
      <c r="X18" s="300">
        <f t="shared" si="14"/>
        <v>23408807</v>
      </c>
      <c r="Y18" s="300">
        <f t="shared" si="15"/>
        <v>12853261</v>
      </c>
      <c r="Z18" s="300">
        <f t="shared" si="16"/>
        <v>10555546</v>
      </c>
      <c r="AA18" s="301">
        <f t="shared" si="17"/>
        <v>859437</v>
      </c>
      <c r="AC18" s="314">
        <v>3</v>
      </c>
      <c r="AD18" s="297">
        <v>28</v>
      </c>
      <c r="AE18" s="298" t="s">
        <v>510</v>
      </c>
      <c r="AF18" s="299">
        <f t="shared" si="21"/>
        <v>809925</v>
      </c>
      <c r="AG18" s="300">
        <f t="shared" si="18"/>
        <v>60907</v>
      </c>
      <c r="AH18" s="300">
        <f t="shared" si="18"/>
        <v>11269</v>
      </c>
      <c r="AI18" s="300">
        <f t="shared" si="18"/>
        <v>737749</v>
      </c>
      <c r="AJ18" s="300">
        <f t="shared" si="18"/>
        <v>79580</v>
      </c>
      <c r="AK18" s="300">
        <f t="shared" si="18"/>
        <v>658169</v>
      </c>
      <c r="AL18" s="300">
        <f t="shared" si="18"/>
        <v>649835</v>
      </c>
      <c r="AM18" s="300">
        <f t="shared" si="18"/>
        <v>514412</v>
      </c>
      <c r="AN18" s="300">
        <f t="shared" si="18"/>
        <v>135423</v>
      </c>
      <c r="AO18" s="301">
        <f t="shared" si="18"/>
        <v>8334</v>
      </c>
      <c r="AQ18" s="316">
        <v>15</v>
      </c>
      <c r="AR18" s="302" t="s">
        <v>304</v>
      </c>
      <c r="AS18" s="303" t="s">
        <v>305</v>
      </c>
      <c r="AT18" s="322">
        <v>116434</v>
      </c>
      <c r="AU18" s="322">
        <v>20821</v>
      </c>
      <c r="AV18" s="322">
        <v>7438</v>
      </c>
      <c r="AW18" s="322">
        <v>88175</v>
      </c>
      <c r="AX18" s="322">
        <v>11134</v>
      </c>
      <c r="AY18" s="322">
        <v>77041</v>
      </c>
      <c r="AZ18" s="322">
        <v>75847</v>
      </c>
      <c r="BA18" s="322">
        <v>50167</v>
      </c>
      <c r="BB18" s="322">
        <v>25680</v>
      </c>
      <c r="BC18" s="322">
        <v>1194</v>
      </c>
      <c r="BD18" s="322">
        <v>3297</v>
      </c>
      <c r="BE18" s="322">
        <v>2675</v>
      </c>
    </row>
    <row r="19" spans="15:57" ht="16" customHeight="1" thickBot="1" x14ac:dyDescent="0.35">
      <c r="O19" s="314">
        <v>3</v>
      </c>
      <c r="P19" s="320">
        <v>13</v>
      </c>
      <c r="Q19" s="298" t="s">
        <v>106</v>
      </c>
      <c r="R19" s="299">
        <f t="shared" si="20"/>
        <v>13794</v>
      </c>
      <c r="S19" s="300">
        <f t="shared" si="9"/>
        <v>331</v>
      </c>
      <c r="T19" s="300">
        <f t="shared" si="10"/>
        <v>45</v>
      </c>
      <c r="U19" s="300">
        <f t="shared" si="11"/>
        <v>13418</v>
      </c>
      <c r="V19" s="300">
        <f t="shared" si="12"/>
        <v>332</v>
      </c>
      <c r="W19" s="300">
        <f t="shared" si="13"/>
        <v>13086</v>
      </c>
      <c r="X19" s="300">
        <f t="shared" si="14"/>
        <v>12817</v>
      </c>
      <c r="Y19" s="300">
        <f t="shared" si="15"/>
        <v>4928</v>
      </c>
      <c r="Z19" s="300">
        <f t="shared" si="16"/>
        <v>7889</v>
      </c>
      <c r="AA19" s="301">
        <f t="shared" si="17"/>
        <v>269</v>
      </c>
      <c r="AC19" s="314">
        <v>3</v>
      </c>
      <c r="AD19" s="297">
        <v>29</v>
      </c>
      <c r="AE19" s="298" t="s">
        <v>369</v>
      </c>
      <c r="AF19" s="299">
        <f t="shared" si="21"/>
        <v>392925</v>
      </c>
      <c r="AG19" s="300">
        <f t="shared" si="18"/>
        <v>12456</v>
      </c>
      <c r="AH19" s="300">
        <f t="shared" si="18"/>
        <v>2831</v>
      </c>
      <c r="AI19" s="300">
        <f t="shared" si="18"/>
        <v>377638</v>
      </c>
      <c r="AJ19" s="300">
        <f t="shared" si="18"/>
        <v>20966</v>
      </c>
      <c r="AK19" s="300">
        <f t="shared" si="18"/>
        <v>356672</v>
      </c>
      <c r="AL19" s="300">
        <f t="shared" si="18"/>
        <v>354508</v>
      </c>
      <c r="AM19" s="300">
        <f t="shared" si="18"/>
        <v>288066</v>
      </c>
      <c r="AN19" s="300">
        <f t="shared" si="18"/>
        <v>66442</v>
      </c>
      <c r="AO19" s="301">
        <f t="shared" si="18"/>
        <v>2164</v>
      </c>
      <c r="AQ19" s="316">
        <v>15</v>
      </c>
      <c r="AR19" s="302" t="s">
        <v>306</v>
      </c>
      <c r="AS19" s="303" t="s">
        <v>307</v>
      </c>
      <c r="AT19" s="322">
        <v>231534</v>
      </c>
      <c r="AU19" s="322">
        <v>38067</v>
      </c>
      <c r="AV19" s="322">
        <v>10872</v>
      </c>
      <c r="AW19" s="322">
        <v>182595</v>
      </c>
      <c r="AX19" s="322">
        <v>19407</v>
      </c>
      <c r="AY19" s="322">
        <v>163188</v>
      </c>
      <c r="AZ19" s="322">
        <v>160516</v>
      </c>
      <c r="BA19" s="322">
        <v>98426</v>
      </c>
      <c r="BB19" s="322">
        <v>62090</v>
      </c>
      <c r="BC19" s="322">
        <v>2672</v>
      </c>
      <c r="BD19" s="322">
        <v>2959</v>
      </c>
      <c r="BE19" s="322">
        <v>2433</v>
      </c>
    </row>
    <row r="20" spans="15:57" ht="16" customHeight="1" thickBot="1" x14ac:dyDescent="0.35">
      <c r="P20" s="307"/>
      <c r="Q20" s="308" t="s">
        <v>521</v>
      </c>
      <c r="R20" s="309">
        <f t="shared" ref="R20:AA20" si="24">SUM(R7:R19)</f>
        <v>68707839</v>
      </c>
      <c r="S20" s="309">
        <f t="shared" si="24"/>
        <v>5552106</v>
      </c>
      <c r="T20" s="309">
        <f t="shared" si="24"/>
        <v>1456170</v>
      </c>
      <c r="U20" s="309">
        <f t="shared" si="24"/>
        <v>61699563</v>
      </c>
      <c r="V20" s="309">
        <f t="shared" si="24"/>
        <v>4166252</v>
      </c>
      <c r="W20" s="309">
        <f t="shared" si="24"/>
        <v>57533311</v>
      </c>
      <c r="X20" s="309">
        <f t="shared" si="24"/>
        <v>55895532</v>
      </c>
      <c r="Y20" s="309">
        <f t="shared" si="24"/>
        <v>35806952</v>
      </c>
      <c r="Z20" s="309">
        <f t="shared" si="24"/>
        <v>20088580</v>
      </c>
      <c r="AA20" s="310">
        <f t="shared" si="24"/>
        <v>1637779</v>
      </c>
      <c r="AC20" s="314">
        <v>3</v>
      </c>
      <c r="AD20" s="297">
        <v>30</v>
      </c>
      <c r="AE20" s="298" t="s">
        <v>371</v>
      </c>
      <c r="AF20" s="299">
        <f t="shared" si="21"/>
        <v>765831</v>
      </c>
      <c r="AG20" s="300">
        <f t="shared" si="18"/>
        <v>22594</v>
      </c>
      <c r="AH20" s="300">
        <f t="shared" si="18"/>
        <v>4346</v>
      </c>
      <c r="AI20" s="300">
        <f t="shared" si="18"/>
        <v>738891</v>
      </c>
      <c r="AJ20" s="300">
        <f t="shared" si="18"/>
        <v>62078</v>
      </c>
      <c r="AK20" s="300">
        <f t="shared" si="18"/>
        <v>676813</v>
      </c>
      <c r="AL20" s="300">
        <f t="shared" si="18"/>
        <v>671475</v>
      </c>
      <c r="AM20" s="300">
        <f t="shared" si="18"/>
        <v>551594</v>
      </c>
      <c r="AN20" s="300">
        <f t="shared" si="18"/>
        <v>119881</v>
      </c>
      <c r="AO20" s="301">
        <f t="shared" si="18"/>
        <v>5338</v>
      </c>
      <c r="AQ20" s="316">
        <v>16</v>
      </c>
      <c r="AR20" s="302" t="s">
        <v>308</v>
      </c>
      <c r="AS20" s="303" t="s">
        <v>309</v>
      </c>
      <c r="AT20" s="322">
        <v>133869</v>
      </c>
      <c r="AU20" s="322">
        <v>15858</v>
      </c>
      <c r="AV20" s="322">
        <v>6615</v>
      </c>
      <c r="AW20" s="322">
        <v>111396</v>
      </c>
      <c r="AX20" s="322">
        <v>13741</v>
      </c>
      <c r="AY20" s="322">
        <v>97655</v>
      </c>
      <c r="AZ20" s="322">
        <v>95740</v>
      </c>
      <c r="BA20" s="322">
        <v>71850</v>
      </c>
      <c r="BB20" s="322">
        <v>23890</v>
      </c>
      <c r="BC20" s="322">
        <v>1915</v>
      </c>
      <c r="BD20" s="322">
        <v>3453</v>
      </c>
      <c r="BE20" s="322">
        <v>2906</v>
      </c>
    </row>
    <row r="21" spans="15:57" ht="16" customHeight="1" x14ac:dyDescent="0.3">
      <c r="AC21" s="314">
        <v>3</v>
      </c>
      <c r="AD21" s="297">
        <v>31</v>
      </c>
      <c r="AE21" s="298" t="s">
        <v>373</v>
      </c>
      <c r="AF21" s="299">
        <f t="shared" si="21"/>
        <v>264854</v>
      </c>
      <c r="AG21" s="300">
        <f t="shared" si="18"/>
        <v>2952</v>
      </c>
      <c r="AH21" s="300">
        <f t="shared" si="18"/>
        <v>903</v>
      </c>
      <c r="AI21" s="300">
        <f t="shared" si="18"/>
        <v>260999</v>
      </c>
      <c r="AJ21" s="300">
        <f t="shared" si="18"/>
        <v>12994</v>
      </c>
      <c r="AK21" s="300">
        <f t="shared" si="18"/>
        <v>248005</v>
      </c>
      <c r="AL21" s="300">
        <f t="shared" si="18"/>
        <v>247051</v>
      </c>
      <c r="AM21" s="300">
        <f t="shared" si="18"/>
        <v>203639</v>
      </c>
      <c r="AN21" s="300">
        <f t="shared" si="18"/>
        <v>43412</v>
      </c>
      <c r="AO21" s="301">
        <f t="shared" si="18"/>
        <v>954</v>
      </c>
      <c r="AQ21" s="316">
        <v>16</v>
      </c>
      <c r="AR21" s="302" t="s">
        <v>310</v>
      </c>
      <c r="AS21" s="303" t="s">
        <v>311</v>
      </c>
      <c r="AT21" s="322">
        <v>152438</v>
      </c>
      <c r="AU21" s="322">
        <v>28254</v>
      </c>
      <c r="AV21" s="322">
        <v>7574</v>
      </c>
      <c r="AW21" s="322">
        <v>116610</v>
      </c>
      <c r="AX21" s="322">
        <v>15800</v>
      </c>
      <c r="AY21" s="322">
        <v>100810</v>
      </c>
      <c r="AZ21" s="322">
        <v>99262</v>
      </c>
      <c r="BA21" s="322">
        <v>74985</v>
      </c>
      <c r="BB21" s="322">
        <v>24277</v>
      </c>
      <c r="BC21" s="322">
        <v>1548</v>
      </c>
      <c r="BD21" s="322">
        <v>3545</v>
      </c>
      <c r="BE21" s="322">
        <v>2883</v>
      </c>
    </row>
    <row r="22" spans="15:57" ht="16" customHeight="1" x14ac:dyDescent="0.3">
      <c r="R22" s="318"/>
      <c r="S22" s="318"/>
      <c r="T22" s="318"/>
      <c r="U22" s="318"/>
      <c r="V22" s="318"/>
      <c r="W22" s="318"/>
      <c r="X22" s="318"/>
      <c r="Y22" s="318"/>
      <c r="Z22" s="318"/>
      <c r="AA22" s="318"/>
      <c r="AC22" s="314">
        <v>3</v>
      </c>
      <c r="AD22" s="297">
        <v>32</v>
      </c>
      <c r="AE22" s="298" t="s">
        <v>511</v>
      </c>
      <c r="AF22" s="299">
        <f t="shared" si="21"/>
        <v>470034</v>
      </c>
      <c r="AG22" s="300">
        <f t="shared" si="18"/>
        <v>4019</v>
      </c>
      <c r="AH22" s="300">
        <f t="shared" si="18"/>
        <v>790</v>
      </c>
      <c r="AI22" s="300">
        <f t="shared" si="18"/>
        <v>465225</v>
      </c>
      <c r="AJ22" s="300">
        <f t="shared" si="18"/>
        <v>10838</v>
      </c>
      <c r="AK22" s="300">
        <f t="shared" si="18"/>
        <v>454387</v>
      </c>
      <c r="AL22" s="300">
        <f t="shared" si="18"/>
        <v>452741</v>
      </c>
      <c r="AM22" s="300">
        <f t="shared" si="18"/>
        <v>360458</v>
      </c>
      <c r="AN22" s="300">
        <f t="shared" si="18"/>
        <v>92283</v>
      </c>
      <c r="AO22" s="301">
        <f t="shared" si="18"/>
        <v>1646</v>
      </c>
      <c r="AQ22" s="316">
        <v>16</v>
      </c>
      <c r="AR22" s="302" t="s">
        <v>312</v>
      </c>
      <c r="AS22" s="303" t="s">
        <v>313</v>
      </c>
      <c r="AT22" s="322">
        <v>60855</v>
      </c>
      <c r="AU22" s="322">
        <v>1141</v>
      </c>
      <c r="AV22" s="322">
        <v>318</v>
      </c>
      <c r="AW22" s="322">
        <v>59396</v>
      </c>
      <c r="AX22" s="322">
        <v>1817</v>
      </c>
      <c r="AY22" s="322">
        <v>57579</v>
      </c>
      <c r="AZ22" s="322">
        <v>57112</v>
      </c>
      <c r="BA22" s="322">
        <v>45605</v>
      </c>
      <c r="BB22" s="322">
        <v>11507</v>
      </c>
      <c r="BC22" s="322">
        <v>467</v>
      </c>
      <c r="BD22" s="322">
        <v>6280</v>
      </c>
      <c r="BE22" s="322">
        <v>5118</v>
      </c>
    </row>
    <row r="23" spans="15:57" ht="16" customHeight="1" x14ac:dyDescent="0.3">
      <c r="AC23" s="314">
        <v>3</v>
      </c>
      <c r="AD23" s="297">
        <v>33</v>
      </c>
      <c r="AE23" s="298" t="s">
        <v>512</v>
      </c>
      <c r="AF23" s="299">
        <f t="shared" si="21"/>
        <v>560791</v>
      </c>
      <c r="AG23" s="300">
        <f t="shared" si="21"/>
        <v>9047</v>
      </c>
      <c r="AH23" s="300">
        <f t="shared" si="21"/>
        <v>1705</v>
      </c>
      <c r="AI23" s="300">
        <f t="shared" si="21"/>
        <v>550039</v>
      </c>
      <c r="AJ23" s="300">
        <f t="shared" si="21"/>
        <v>25327</v>
      </c>
      <c r="AK23" s="300">
        <f t="shared" si="21"/>
        <v>524712</v>
      </c>
      <c r="AL23" s="300">
        <f t="shared" si="21"/>
        <v>520907</v>
      </c>
      <c r="AM23" s="300">
        <f t="shared" si="21"/>
        <v>405697</v>
      </c>
      <c r="AN23" s="300">
        <f t="shared" si="21"/>
        <v>115210</v>
      </c>
      <c r="AO23" s="301">
        <f t="shared" si="21"/>
        <v>3805</v>
      </c>
      <c r="AQ23" s="316">
        <v>16</v>
      </c>
      <c r="AR23" s="302" t="s">
        <v>314</v>
      </c>
      <c r="AS23" s="303" t="s">
        <v>315</v>
      </c>
      <c r="AT23" s="322">
        <v>176096</v>
      </c>
      <c r="AU23" s="322">
        <v>6909</v>
      </c>
      <c r="AV23" s="322">
        <v>1772</v>
      </c>
      <c r="AW23" s="322">
        <v>167415</v>
      </c>
      <c r="AX23" s="322">
        <v>12185</v>
      </c>
      <c r="AY23" s="322">
        <v>155230</v>
      </c>
      <c r="AZ23" s="322">
        <v>153545</v>
      </c>
      <c r="BA23" s="322">
        <v>114663</v>
      </c>
      <c r="BB23" s="322">
        <v>38882</v>
      </c>
      <c r="BC23" s="322">
        <v>1685</v>
      </c>
      <c r="BD23" s="322">
        <v>4724</v>
      </c>
      <c r="BE23" s="322">
        <v>3839</v>
      </c>
    </row>
    <row r="24" spans="15:57" ht="16" customHeight="1" x14ac:dyDescent="0.3">
      <c r="AC24" s="314">
        <v>3</v>
      </c>
      <c r="AD24" s="297">
        <v>34</v>
      </c>
      <c r="AE24" s="298" t="s">
        <v>513</v>
      </c>
      <c r="AF24" s="299">
        <f t="shared" si="21"/>
        <v>136365</v>
      </c>
      <c r="AG24" s="300">
        <f t="shared" si="21"/>
        <v>723</v>
      </c>
      <c r="AH24" s="300">
        <f t="shared" si="21"/>
        <v>124</v>
      </c>
      <c r="AI24" s="300">
        <f t="shared" si="21"/>
        <v>135518</v>
      </c>
      <c r="AJ24" s="300">
        <f t="shared" si="21"/>
        <v>3340</v>
      </c>
      <c r="AK24" s="300">
        <f t="shared" si="21"/>
        <v>132178</v>
      </c>
      <c r="AL24" s="300">
        <f t="shared" si="21"/>
        <v>131604</v>
      </c>
      <c r="AM24" s="300">
        <f t="shared" si="21"/>
        <v>112360</v>
      </c>
      <c r="AN24" s="300">
        <f t="shared" si="21"/>
        <v>19244</v>
      </c>
      <c r="AO24" s="301">
        <f t="shared" si="21"/>
        <v>574</v>
      </c>
      <c r="AQ24" s="317">
        <v>39</v>
      </c>
      <c r="AR24" s="302" t="s">
        <v>316</v>
      </c>
      <c r="AS24" s="303" t="s">
        <v>317</v>
      </c>
      <c r="AT24" s="322">
        <v>365656</v>
      </c>
      <c r="AU24" s="322">
        <v>15058</v>
      </c>
      <c r="AV24" s="322">
        <v>4996</v>
      </c>
      <c r="AW24" s="322">
        <v>345602</v>
      </c>
      <c r="AX24" s="322">
        <v>33596</v>
      </c>
      <c r="AY24" s="322">
        <v>312006</v>
      </c>
      <c r="AZ24" s="322">
        <v>307673</v>
      </c>
      <c r="BA24" s="322">
        <v>239799</v>
      </c>
      <c r="BB24" s="322">
        <v>67874</v>
      </c>
      <c r="BC24" s="322">
        <v>4333</v>
      </c>
      <c r="BD24" s="322">
        <v>3424</v>
      </c>
      <c r="BE24" s="322">
        <v>2828</v>
      </c>
    </row>
    <row r="25" spans="15:57" ht="16" customHeight="1" x14ac:dyDescent="0.3">
      <c r="AC25" s="314">
        <v>3</v>
      </c>
      <c r="AD25" s="297">
        <v>35</v>
      </c>
      <c r="AE25" s="298" t="s">
        <v>514</v>
      </c>
      <c r="AF25" s="299">
        <f t="shared" si="21"/>
        <v>1182506</v>
      </c>
      <c r="AG25" s="300">
        <f t="shared" si="21"/>
        <v>10967</v>
      </c>
      <c r="AH25" s="300">
        <f t="shared" si="21"/>
        <v>2259</v>
      </c>
      <c r="AI25" s="300">
        <f t="shared" si="21"/>
        <v>1169280</v>
      </c>
      <c r="AJ25" s="300">
        <f t="shared" si="21"/>
        <v>29532</v>
      </c>
      <c r="AK25" s="300">
        <f t="shared" si="21"/>
        <v>1139748</v>
      </c>
      <c r="AL25" s="300">
        <f t="shared" si="21"/>
        <v>1133295</v>
      </c>
      <c r="AM25" s="300">
        <f t="shared" si="21"/>
        <v>934385</v>
      </c>
      <c r="AN25" s="300">
        <f t="shared" si="21"/>
        <v>198910</v>
      </c>
      <c r="AO25" s="301">
        <f t="shared" si="21"/>
        <v>6453</v>
      </c>
      <c r="AQ25" s="316">
        <v>20</v>
      </c>
      <c r="AR25" s="302" t="s">
        <v>318</v>
      </c>
      <c r="AS25" s="303" t="s">
        <v>319</v>
      </c>
      <c r="AT25" s="322">
        <v>6845</v>
      </c>
      <c r="AU25" s="322">
        <v>24</v>
      </c>
      <c r="AV25" s="322">
        <v>0</v>
      </c>
      <c r="AW25" s="322">
        <v>6821</v>
      </c>
      <c r="AX25" s="322">
        <v>391</v>
      </c>
      <c r="AY25" s="322">
        <v>6430</v>
      </c>
      <c r="AZ25" s="322">
        <v>6337</v>
      </c>
      <c r="BA25" s="322">
        <v>5155</v>
      </c>
      <c r="BB25" s="322">
        <v>1182</v>
      </c>
      <c r="BC25" s="322">
        <v>93</v>
      </c>
      <c r="BD25" s="322">
        <v>4846</v>
      </c>
      <c r="BE25" s="322">
        <v>3923</v>
      </c>
    </row>
    <row r="26" spans="15:57" ht="16" customHeight="1" x14ac:dyDescent="0.3">
      <c r="AC26" s="314">
        <v>3</v>
      </c>
      <c r="AD26" s="297">
        <v>39</v>
      </c>
      <c r="AE26" s="298" t="s">
        <v>401</v>
      </c>
      <c r="AF26" s="299">
        <f t="shared" si="21"/>
        <v>744703</v>
      </c>
      <c r="AG26" s="300">
        <f t="shared" si="21"/>
        <v>86803</v>
      </c>
      <c r="AH26" s="300">
        <f t="shared" si="21"/>
        <v>20593</v>
      </c>
      <c r="AI26" s="300">
        <f t="shared" si="21"/>
        <v>637307</v>
      </c>
      <c r="AJ26" s="300">
        <f t="shared" si="21"/>
        <v>71091</v>
      </c>
      <c r="AK26" s="300">
        <f t="shared" si="21"/>
        <v>566216</v>
      </c>
      <c r="AL26" s="300">
        <f t="shared" si="21"/>
        <v>557262</v>
      </c>
      <c r="AM26" s="300">
        <f t="shared" si="21"/>
        <v>422022</v>
      </c>
      <c r="AN26" s="300">
        <f t="shared" si="21"/>
        <v>135240</v>
      </c>
      <c r="AO26" s="301">
        <f t="shared" si="21"/>
        <v>8954</v>
      </c>
      <c r="AQ26" s="316">
        <v>20</v>
      </c>
      <c r="AR26" s="302" t="s">
        <v>320</v>
      </c>
      <c r="AS26" s="303" t="s">
        <v>321</v>
      </c>
      <c r="AT26" s="322">
        <v>43884</v>
      </c>
      <c r="AU26" s="322">
        <v>232</v>
      </c>
      <c r="AV26" s="322">
        <v>55</v>
      </c>
      <c r="AW26" s="322">
        <v>43597</v>
      </c>
      <c r="AX26" s="322">
        <v>1450</v>
      </c>
      <c r="AY26" s="322">
        <v>42147</v>
      </c>
      <c r="AZ26" s="322">
        <v>41929</v>
      </c>
      <c r="BA26" s="322">
        <v>35106</v>
      </c>
      <c r="BB26" s="322">
        <v>6823</v>
      </c>
      <c r="BC26" s="322">
        <v>218</v>
      </c>
      <c r="BD26" s="322">
        <v>5689</v>
      </c>
      <c r="BE26" s="322">
        <v>4562</v>
      </c>
    </row>
    <row r="27" spans="15:57" ht="16" customHeight="1" x14ac:dyDescent="0.3">
      <c r="AC27" s="314">
        <v>3</v>
      </c>
      <c r="AD27" s="297">
        <v>41</v>
      </c>
      <c r="AE27" s="298" t="s">
        <v>97</v>
      </c>
      <c r="AF27" s="299">
        <f t="shared" si="21"/>
        <v>5128662</v>
      </c>
      <c r="AG27" s="300">
        <f t="shared" si="21"/>
        <v>748844</v>
      </c>
      <c r="AH27" s="300">
        <f t="shared" si="21"/>
        <v>149840</v>
      </c>
      <c r="AI27" s="300">
        <f t="shared" si="21"/>
        <v>4229978</v>
      </c>
      <c r="AJ27" s="300">
        <f t="shared" si="21"/>
        <v>744789</v>
      </c>
      <c r="AK27" s="300">
        <f t="shared" si="21"/>
        <v>3485189</v>
      </c>
      <c r="AL27" s="300">
        <f t="shared" si="21"/>
        <v>3381454</v>
      </c>
      <c r="AM27" s="300">
        <f t="shared" si="21"/>
        <v>2913711</v>
      </c>
      <c r="AN27" s="300">
        <f t="shared" si="21"/>
        <v>467743</v>
      </c>
      <c r="AO27" s="301">
        <f t="shared" si="21"/>
        <v>103735</v>
      </c>
      <c r="AQ27" s="316">
        <v>20</v>
      </c>
      <c r="AR27" s="302" t="s">
        <v>322</v>
      </c>
      <c r="AS27" s="303" t="s">
        <v>323</v>
      </c>
      <c r="AT27" s="322">
        <v>4938</v>
      </c>
      <c r="AU27" s="322">
        <v>0</v>
      </c>
      <c r="AV27" s="322">
        <v>0</v>
      </c>
      <c r="AW27" s="322">
        <v>4938</v>
      </c>
      <c r="AX27" s="322">
        <v>14</v>
      </c>
      <c r="AY27" s="322">
        <v>4924</v>
      </c>
      <c r="AZ27" s="322">
        <v>4907</v>
      </c>
      <c r="BA27" s="322">
        <v>4152</v>
      </c>
      <c r="BB27" s="322">
        <v>755</v>
      </c>
      <c r="BC27" s="322">
        <v>17</v>
      </c>
      <c r="BD27" s="322">
        <v>8319</v>
      </c>
      <c r="BE27" s="322">
        <v>7025</v>
      </c>
    </row>
    <row r="28" spans="15:57" ht="16" customHeight="1" x14ac:dyDescent="0.3">
      <c r="AC28" s="314">
        <v>4</v>
      </c>
      <c r="AD28" s="297">
        <v>46</v>
      </c>
      <c r="AE28" s="298" t="s">
        <v>515</v>
      </c>
      <c r="AF28" s="299">
        <f t="shared" si="21"/>
        <v>178574</v>
      </c>
      <c r="AG28" s="300">
        <f t="shared" si="21"/>
        <v>0</v>
      </c>
      <c r="AH28" s="300">
        <f t="shared" si="21"/>
        <v>0</v>
      </c>
      <c r="AI28" s="300">
        <f t="shared" si="21"/>
        <v>178574</v>
      </c>
      <c r="AJ28" s="300">
        <f t="shared" si="21"/>
        <v>4760</v>
      </c>
      <c r="AK28" s="300">
        <f t="shared" si="21"/>
        <v>173814</v>
      </c>
      <c r="AL28" s="300">
        <f t="shared" si="21"/>
        <v>173417</v>
      </c>
      <c r="AM28" s="300">
        <f t="shared" si="21"/>
        <v>159466</v>
      </c>
      <c r="AN28" s="300">
        <f t="shared" si="21"/>
        <v>13951</v>
      </c>
      <c r="AO28" s="301">
        <f t="shared" si="21"/>
        <v>397</v>
      </c>
      <c r="AQ28" s="316">
        <v>20</v>
      </c>
      <c r="AR28" s="302" t="s">
        <v>324</v>
      </c>
      <c r="AS28" s="303" t="s">
        <v>325</v>
      </c>
      <c r="AT28" s="322">
        <v>65396</v>
      </c>
      <c r="AU28" s="322">
        <v>261</v>
      </c>
      <c r="AV28" s="322">
        <v>62</v>
      </c>
      <c r="AW28" s="322">
        <v>65073</v>
      </c>
      <c r="AX28" s="322">
        <v>1008</v>
      </c>
      <c r="AY28" s="322">
        <v>64065</v>
      </c>
      <c r="AZ28" s="322">
        <v>63968</v>
      </c>
      <c r="BA28" s="322">
        <v>53542</v>
      </c>
      <c r="BB28" s="322">
        <v>10426</v>
      </c>
      <c r="BC28" s="322">
        <v>97</v>
      </c>
      <c r="BD28" s="322">
        <v>6581</v>
      </c>
      <c r="BE28" s="322">
        <v>5341</v>
      </c>
    </row>
    <row r="29" spans="15:57" ht="16" customHeight="1" x14ac:dyDescent="0.3">
      <c r="AC29" s="314">
        <v>5</v>
      </c>
      <c r="AD29" s="297">
        <v>47</v>
      </c>
      <c r="AE29" s="298" t="s">
        <v>417</v>
      </c>
      <c r="AF29" s="299">
        <f t="shared" si="21"/>
        <v>84542</v>
      </c>
      <c r="AG29" s="300">
        <f t="shared" si="21"/>
        <v>0</v>
      </c>
      <c r="AH29" s="300">
        <f t="shared" si="21"/>
        <v>0</v>
      </c>
      <c r="AI29" s="300">
        <f t="shared" si="21"/>
        <v>84542</v>
      </c>
      <c r="AJ29" s="300">
        <f t="shared" si="21"/>
        <v>205</v>
      </c>
      <c r="AK29" s="300">
        <f t="shared" si="21"/>
        <v>84337</v>
      </c>
      <c r="AL29" s="300">
        <f t="shared" si="21"/>
        <v>84115</v>
      </c>
      <c r="AM29" s="300">
        <f t="shared" si="21"/>
        <v>68474</v>
      </c>
      <c r="AN29" s="300">
        <f t="shared" si="21"/>
        <v>15641</v>
      </c>
      <c r="AO29" s="301">
        <f t="shared" si="21"/>
        <v>222</v>
      </c>
      <c r="AQ29" s="316">
        <v>20</v>
      </c>
      <c r="AR29" s="302" t="s">
        <v>326</v>
      </c>
      <c r="AS29" s="303" t="s">
        <v>327</v>
      </c>
      <c r="AT29" s="322">
        <v>22981</v>
      </c>
      <c r="AU29" s="322">
        <v>47</v>
      </c>
      <c r="AV29" s="322">
        <v>14</v>
      </c>
      <c r="AW29" s="322">
        <v>22920</v>
      </c>
      <c r="AX29" s="322">
        <v>258</v>
      </c>
      <c r="AY29" s="322">
        <v>22662</v>
      </c>
      <c r="AZ29" s="322">
        <v>22640</v>
      </c>
      <c r="BA29" s="322">
        <v>19393</v>
      </c>
      <c r="BB29" s="322">
        <v>3247</v>
      </c>
      <c r="BC29" s="322">
        <v>22</v>
      </c>
      <c r="BD29" s="322">
        <v>7628</v>
      </c>
      <c r="BE29" s="322">
        <v>6378</v>
      </c>
    </row>
    <row r="30" spans="15:57" ht="16" customHeight="1" x14ac:dyDescent="0.3">
      <c r="AC30" s="314">
        <v>5</v>
      </c>
      <c r="AD30" s="297">
        <v>48</v>
      </c>
      <c r="AE30" s="298" t="s">
        <v>419</v>
      </c>
      <c r="AF30" s="299">
        <f t="shared" si="21"/>
        <v>533688</v>
      </c>
      <c r="AG30" s="300">
        <f t="shared" si="21"/>
        <v>13876</v>
      </c>
      <c r="AH30" s="300">
        <f t="shared" si="21"/>
        <v>3107</v>
      </c>
      <c r="AI30" s="300">
        <f t="shared" si="21"/>
        <v>516705</v>
      </c>
      <c r="AJ30" s="300">
        <f t="shared" si="21"/>
        <v>36635</v>
      </c>
      <c r="AK30" s="300">
        <f t="shared" si="21"/>
        <v>480070</v>
      </c>
      <c r="AL30" s="300">
        <f t="shared" si="21"/>
        <v>470769</v>
      </c>
      <c r="AM30" s="300">
        <f t="shared" si="21"/>
        <v>352638</v>
      </c>
      <c r="AN30" s="300">
        <f t="shared" si="21"/>
        <v>118131</v>
      </c>
      <c r="AO30" s="301">
        <f t="shared" si="21"/>
        <v>9301</v>
      </c>
      <c r="AQ30" s="316">
        <v>20</v>
      </c>
      <c r="AR30" s="302" t="s">
        <v>328</v>
      </c>
      <c r="AS30" s="303" t="s">
        <v>329</v>
      </c>
      <c r="AT30" s="322">
        <v>13476</v>
      </c>
      <c r="AU30" s="322">
        <v>0</v>
      </c>
      <c r="AV30" s="322">
        <v>0</v>
      </c>
      <c r="AW30" s="322">
        <v>13476</v>
      </c>
      <c r="AX30" s="322">
        <v>204</v>
      </c>
      <c r="AY30" s="322">
        <v>13272</v>
      </c>
      <c r="AZ30" s="322">
        <v>13166</v>
      </c>
      <c r="BA30" s="322">
        <v>9903</v>
      </c>
      <c r="BB30" s="322">
        <v>3263</v>
      </c>
      <c r="BC30" s="322">
        <v>106</v>
      </c>
      <c r="BD30" s="322">
        <v>4990</v>
      </c>
      <c r="BE30" s="322">
        <v>4014</v>
      </c>
    </row>
    <row r="31" spans="15:57" ht="16" customHeight="1" x14ac:dyDescent="0.3">
      <c r="AC31" s="314">
        <v>6</v>
      </c>
      <c r="AD31" s="297">
        <v>51</v>
      </c>
      <c r="AE31" s="298" t="s">
        <v>99</v>
      </c>
      <c r="AF31" s="299">
        <f t="shared" si="21"/>
        <v>11629177</v>
      </c>
      <c r="AG31" s="300">
        <f t="shared" si="21"/>
        <v>550033</v>
      </c>
      <c r="AH31" s="300">
        <f t="shared" si="21"/>
        <v>203691</v>
      </c>
      <c r="AI31" s="300">
        <f t="shared" si="21"/>
        <v>10875453</v>
      </c>
      <c r="AJ31" s="300">
        <f t="shared" si="21"/>
        <v>827906</v>
      </c>
      <c r="AK31" s="300">
        <f t="shared" si="21"/>
        <v>10047547</v>
      </c>
      <c r="AL31" s="300">
        <f t="shared" si="21"/>
        <v>9839021</v>
      </c>
      <c r="AM31" s="300">
        <f t="shared" si="21"/>
        <v>5241037</v>
      </c>
      <c r="AN31" s="300">
        <f t="shared" si="21"/>
        <v>4597984</v>
      </c>
      <c r="AO31" s="301">
        <f t="shared" si="21"/>
        <v>208526</v>
      </c>
      <c r="AQ31" s="316">
        <v>20</v>
      </c>
      <c r="AR31" s="302" t="s">
        <v>330</v>
      </c>
      <c r="AS31" s="303" t="s">
        <v>331</v>
      </c>
      <c r="AT31" s="322">
        <v>158479</v>
      </c>
      <c r="AU31" s="322">
        <v>139</v>
      </c>
      <c r="AV31" s="322">
        <v>45</v>
      </c>
      <c r="AW31" s="322">
        <v>158295</v>
      </c>
      <c r="AX31" s="322">
        <v>3586</v>
      </c>
      <c r="AY31" s="322">
        <v>154709</v>
      </c>
      <c r="AZ31" s="322">
        <v>154005</v>
      </c>
      <c r="BA31" s="322">
        <v>132172</v>
      </c>
      <c r="BB31" s="322">
        <v>21833</v>
      </c>
      <c r="BC31" s="322">
        <v>704</v>
      </c>
      <c r="BD31" s="322">
        <v>6211</v>
      </c>
      <c r="BE31" s="322">
        <v>4959</v>
      </c>
    </row>
    <row r="32" spans="15:57" ht="16" customHeight="1" x14ac:dyDescent="0.3">
      <c r="AC32" s="314">
        <v>7</v>
      </c>
      <c r="AD32" s="297">
        <v>53</v>
      </c>
      <c r="AE32" s="298" t="s">
        <v>100</v>
      </c>
      <c r="AF32" s="299">
        <f t="shared" si="21"/>
        <v>1707426</v>
      </c>
      <c r="AG32" s="300">
        <f t="shared" si="21"/>
        <v>34296</v>
      </c>
      <c r="AH32" s="300">
        <f t="shared" si="21"/>
        <v>3148</v>
      </c>
      <c r="AI32" s="300">
        <f t="shared" si="21"/>
        <v>1669982</v>
      </c>
      <c r="AJ32" s="300">
        <f t="shared" si="21"/>
        <v>62466</v>
      </c>
      <c r="AK32" s="300">
        <f t="shared" si="21"/>
        <v>1607516</v>
      </c>
      <c r="AL32" s="300">
        <f t="shared" si="21"/>
        <v>1600524</v>
      </c>
      <c r="AM32" s="300">
        <f t="shared" si="21"/>
        <v>1321713</v>
      </c>
      <c r="AN32" s="300">
        <f t="shared" si="21"/>
        <v>278811</v>
      </c>
      <c r="AO32" s="301">
        <f t="shared" si="21"/>
        <v>6992</v>
      </c>
      <c r="AQ32" s="316">
        <v>20</v>
      </c>
      <c r="AR32" s="302" t="s">
        <v>332</v>
      </c>
      <c r="AS32" s="303" t="s">
        <v>333</v>
      </c>
      <c r="AT32" s="322">
        <v>185820</v>
      </c>
      <c r="AU32" s="322">
        <v>692</v>
      </c>
      <c r="AV32" s="322">
        <v>135</v>
      </c>
      <c r="AW32" s="322">
        <v>184993</v>
      </c>
      <c r="AX32" s="322">
        <v>6691</v>
      </c>
      <c r="AY32" s="322">
        <v>178302</v>
      </c>
      <c r="AZ32" s="322">
        <v>175997</v>
      </c>
      <c r="BA32" s="322">
        <v>139465</v>
      </c>
      <c r="BB32" s="322">
        <v>36532</v>
      </c>
      <c r="BC32" s="322">
        <v>2305</v>
      </c>
      <c r="BD32" s="322">
        <v>5384</v>
      </c>
      <c r="BE32" s="322">
        <v>4385</v>
      </c>
    </row>
    <row r="33" spans="29:57" ht="16" customHeight="1" x14ac:dyDescent="0.3">
      <c r="AC33" s="314">
        <v>8</v>
      </c>
      <c r="AD33" s="297">
        <v>55</v>
      </c>
      <c r="AE33" s="298" t="s">
        <v>101</v>
      </c>
      <c r="AF33" s="299">
        <f t="shared" si="21"/>
        <v>1403617</v>
      </c>
      <c r="AG33" s="300">
        <f t="shared" si="21"/>
        <v>188073</v>
      </c>
      <c r="AH33" s="300">
        <f t="shared" si="21"/>
        <v>48239</v>
      </c>
      <c r="AI33" s="300">
        <f t="shared" si="21"/>
        <v>1167305</v>
      </c>
      <c r="AJ33" s="300">
        <f t="shared" si="21"/>
        <v>368910</v>
      </c>
      <c r="AK33" s="300">
        <f t="shared" si="21"/>
        <v>798395</v>
      </c>
      <c r="AL33" s="300">
        <f t="shared" si="21"/>
        <v>779471</v>
      </c>
      <c r="AM33" s="300">
        <f t="shared" si="21"/>
        <v>529803</v>
      </c>
      <c r="AN33" s="300">
        <f t="shared" si="21"/>
        <v>249668</v>
      </c>
      <c r="AO33" s="301">
        <f t="shared" si="21"/>
        <v>18924</v>
      </c>
      <c r="AQ33" s="316">
        <v>21</v>
      </c>
      <c r="AR33" s="302" t="s">
        <v>334</v>
      </c>
      <c r="AS33" s="303" t="s">
        <v>335</v>
      </c>
      <c r="AT33" s="322">
        <v>21882</v>
      </c>
      <c r="AU33" s="322">
        <v>63</v>
      </c>
      <c r="AV33" s="322">
        <v>24</v>
      </c>
      <c r="AW33" s="322">
        <v>21795</v>
      </c>
      <c r="AX33" s="322">
        <v>556</v>
      </c>
      <c r="AY33" s="322">
        <v>21239</v>
      </c>
      <c r="AZ33" s="322">
        <v>21184</v>
      </c>
      <c r="BA33" s="322">
        <v>19802</v>
      </c>
      <c r="BB33" s="322">
        <v>1382</v>
      </c>
      <c r="BC33" s="322">
        <v>55</v>
      </c>
      <c r="BD33" s="322">
        <v>6793</v>
      </c>
      <c r="BE33" s="322">
        <v>5331</v>
      </c>
    </row>
    <row r="34" spans="29:57" ht="16" customHeight="1" x14ac:dyDescent="0.3">
      <c r="AC34" s="314">
        <v>9</v>
      </c>
      <c r="AD34" s="297">
        <v>57</v>
      </c>
      <c r="AE34" s="298" t="s">
        <v>102</v>
      </c>
      <c r="AF34" s="299">
        <f t="shared" si="21"/>
        <v>3503207</v>
      </c>
      <c r="AG34" s="300">
        <f t="shared" si="21"/>
        <v>179375</v>
      </c>
      <c r="AH34" s="300">
        <f t="shared" si="21"/>
        <v>24477</v>
      </c>
      <c r="AI34" s="300">
        <f t="shared" si="21"/>
        <v>3299355</v>
      </c>
      <c r="AJ34" s="300">
        <f t="shared" si="21"/>
        <v>122344</v>
      </c>
      <c r="AK34" s="300">
        <f t="shared" si="21"/>
        <v>3177011</v>
      </c>
      <c r="AL34" s="300">
        <f t="shared" si="21"/>
        <v>3126691</v>
      </c>
      <c r="AM34" s="300">
        <f t="shared" si="21"/>
        <v>2192970</v>
      </c>
      <c r="AN34" s="300">
        <f t="shared" si="21"/>
        <v>933721</v>
      </c>
      <c r="AO34" s="301">
        <f t="shared" si="21"/>
        <v>50320</v>
      </c>
      <c r="AQ34" s="316">
        <v>21</v>
      </c>
      <c r="AR34" s="302" t="s">
        <v>336</v>
      </c>
      <c r="AS34" s="303" t="s">
        <v>337</v>
      </c>
      <c r="AT34" s="322">
        <v>10337</v>
      </c>
      <c r="AU34" s="322">
        <v>7</v>
      </c>
      <c r="AV34" s="322">
        <v>0</v>
      </c>
      <c r="AW34" s="322">
        <v>10330</v>
      </c>
      <c r="AX34" s="322">
        <v>617</v>
      </c>
      <c r="AY34" s="322">
        <v>9713</v>
      </c>
      <c r="AZ34" s="322">
        <v>9649</v>
      </c>
      <c r="BA34" s="322">
        <v>8889</v>
      </c>
      <c r="BB34" s="322">
        <v>760</v>
      </c>
      <c r="BC34" s="322">
        <v>64</v>
      </c>
      <c r="BD34" s="322">
        <v>5274</v>
      </c>
      <c r="BE34" s="322">
        <v>4277</v>
      </c>
    </row>
    <row r="35" spans="29:57" ht="16" customHeight="1" x14ac:dyDescent="0.3">
      <c r="AC35" s="314">
        <v>10</v>
      </c>
      <c r="AD35" s="297">
        <v>59</v>
      </c>
      <c r="AE35" s="298" t="s">
        <v>103</v>
      </c>
      <c r="AF35" s="299">
        <f t="shared" si="21"/>
        <v>2266028</v>
      </c>
      <c r="AG35" s="300">
        <f t="shared" si="21"/>
        <v>156712</v>
      </c>
      <c r="AH35" s="300">
        <f t="shared" si="21"/>
        <v>6207</v>
      </c>
      <c r="AI35" s="300">
        <f t="shared" si="21"/>
        <v>2103109</v>
      </c>
      <c r="AJ35" s="300">
        <f t="shared" si="21"/>
        <v>139121</v>
      </c>
      <c r="AK35" s="300">
        <f t="shared" si="21"/>
        <v>1963988</v>
      </c>
      <c r="AL35" s="300">
        <f t="shared" si="21"/>
        <v>1945928</v>
      </c>
      <c r="AM35" s="300">
        <f t="shared" si="21"/>
        <v>1646062</v>
      </c>
      <c r="AN35" s="300">
        <f t="shared" si="21"/>
        <v>299866</v>
      </c>
      <c r="AO35" s="301">
        <f t="shared" si="21"/>
        <v>18060</v>
      </c>
      <c r="AQ35" s="316">
        <v>22</v>
      </c>
      <c r="AR35" s="302" t="s">
        <v>338</v>
      </c>
      <c r="AS35" s="303" t="s">
        <v>339</v>
      </c>
      <c r="AT35" s="322">
        <v>499904</v>
      </c>
      <c r="AU35" s="322">
        <v>12775</v>
      </c>
      <c r="AV35" s="322">
        <v>3808</v>
      </c>
      <c r="AW35" s="322">
        <v>483321</v>
      </c>
      <c r="AX35" s="322">
        <v>28543</v>
      </c>
      <c r="AY35" s="322">
        <v>454778</v>
      </c>
      <c r="AZ35" s="322">
        <v>449943</v>
      </c>
      <c r="BA35" s="322">
        <v>319876</v>
      </c>
      <c r="BB35" s="322">
        <v>130067</v>
      </c>
      <c r="BC35" s="322">
        <v>4835</v>
      </c>
      <c r="BD35" s="322">
        <v>5181</v>
      </c>
      <c r="BE35" s="322">
        <v>4387</v>
      </c>
    </row>
    <row r="36" spans="29:57" ht="16" customHeight="1" x14ac:dyDescent="0.3">
      <c r="AC36" s="314">
        <v>11</v>
      </c>
      <c r="AD36" s="297">
        <v>61</v>
      </c>
      <c r="AE36" s="298" t="s">
        <v>104</v>
      </c>
      <c r="AF36" s="299">
        <f t="shared" si="21"/>
        <v>2030676</v>
      </c>
      <c r="AG36" s="300">
        <f t="shared" si="21"/>
        <v>0</v>
      </c>
      <c r="AH36" s="300">
        <f t="shared" si="21"/>
        <v>0</v>
      </c>
      <c r="AI36" s="300">
        <f t="shared" si="21"/>
        <v>2030676</v>
      </c>
      <c r="AJ36" s="300">
        <f t="shared" si="21"/>
        <v>184</v>
      </c>
      <c r="AK36" s="300">
        <f t="shared" si="21"/>
        <v>2030492</v>
      </c>
      <c r="AL36" s="300">
        <f t="shared" si="21"/>
        <v>2023941</v>
      </c>
      <c r="AM36" s="300">
        <f t="shared" si="21"/>
        <v>1704852</v>
      </c>
      <c r="AN36" s="300">
        <f t="shared" si="21"/>
        <v>319089</v>
      </c>
      <c r="AO36" s="301">
        <f t="shared" si="21"/>
        <v>6551</v>
      </c>
      <c r="AQ36" s="316">
        <v>22</v>
      </c>
      <c r="AR36" s="302" t="s">
        <v>340</v>
      </c>
      <c r="AS36" s="303" t="s">
        <v>341</v>
      </c>
      <c r="AT36" s="322">
        <v>140275</v>
      </c>
      <c r="AU36" s="322">
        <v>4610</v>
      </c>
      <c r="AV36" s="322">
        <v>1229</v>
      </c>
      <c r="AW36" s="322">
        <v>134436</v>
      </c>
      <c r="AX36" s="322">
        <v>5846</v>
      </c>
      <c r="AY36" s="322">
        <v>128590</v>
      </c>
      <c r="AZ36" s="322">
        <v>127813</v>
      </c>
      <c r="BA36" s="322">
        <v>96093</v>
      </c>
      <c r="BB36" s="322">
        <v>31720</v>
      </c>
      <c r="BC36" s="322">
        <v>777</v>
      </c>
      <c r="BD36" s="322">
        <v>5106</v>
      </c>
      <c r="BE36" s="322">
        <v>4322</v>
      </c>
    </row>
    <row r="37" spans="29:57" ht="16" customHeight="1" x14ac:dyDescent="0.3">
      <c r="AC37" s="314">
        <v>12</v>
      </c>
      <c r="AD37" s="297">
        <v>63</v>
      </c>
      <c r="AE37" s="298" t="s">
        <v>516</v>
      </c>
      <c r="AF37" s="299">
        <f t="shared" si="21"/>
        <v>3494771</v>
      </c>
      <c r="AG37" s="300">
        <f t="shared" si="21"/>
        <v>4407</v>
      </c>
      <c r="AH37" s="300">
        <f t="shared" si="21"/>
        <v>744</v>
      </c>
      <c r="AI37" s="300">
        <f t="shared" si="21"/>
        <v>3489620</v>
      </c>
      <c r="AJ37" s="300">
        <f t="shared" si="21"/>
        <v>31902</v>
      </c>
      <c r="AK37" s="300">
        <f t="shared" si="21"/>
        <v>3457718</v>
      </c>
      <c r="AL37" s="300">
        <f t="shared" si="21"/>
        <v>3403880</v>
      </c>
      <c r="AM37" s="300">
        <f t="shared" si="21"/>
        <v>2420425</v>
      </c>
      <c r="AN37" s="300">
        <f t="shared" si="21"/>
        <v>983455</v>
      </c>
      <c r="AO37" s="301">
        <f t="shared" si="21"/>
        <v>53838</v>
      </c>
      <c r="AQ37" s="317">
        <v>39</v>
      </c>
      <c r="AR37" s="302" t="s">
        <v>342</v>
      </c>
      <c r="AS37" s="303" t="s">
        <v>343</v>
      </c>
      <c r="AT37" s="322">
        <v>38759</v>
      </c>
      <c r="AU37" s="322">
        <v>8483</v>
      </c>
      <c r="AV37" s="322">
        <v>2503</v>
      </c>
      <c r="AW37" s="322">
        <v>27773</v>
      </c>
      <c r="AX37" s="322">
        <v>3340</v>
      </c>
      <c r="AY37" s="322">
        <v>24433</v>
      </c>
      <c r="AZ37" s="322">
        <v>23877</v>
      </c>
      <c r="BA37" s="322">
        <v>15184</v>
      </c>
      <c r="BB37" s="322">
        <v>8693</v>
      </c>
      <c r="BC37" s="322">
        <v>556</v>
      </c>
      <c r="BD37" s="322">
        <v>3835</v>
      </c>
      <c r="BE37" s="322">
        <v>3201</v>
      </c>
    </row>
    <row r="38" spans="29:57" ht="16" customHeight="1" x14ac:dyDescent="0.3">
      <c r="AC38" s="314">
        <v>12</v>
      </c>
      <c r="AD38" s="297">
        <v>64</v>
      </c>
      <c r="AE38" s="298" t="s">
        <v>517</v>
      </c>
      <c r="AF38" s="299">
        <f t="shared" si="21"/>
        <v>8484039</v>
      </c>
      <c r="AG38" s="300">
        <f t="shared" si="21"/>
        <v>193187</v>
      </c>
      <c r="AH38" s="300">
        <f t="shared" si="21"/>
        <v>68356</v>
      </c>
      <c r="AI38" s="300">
        <f t="shared" si="21"/>
        <v>8222496</v>
      </c>
      <c r="AJ38" s="300">
        <f t="shared" si="21"/>
        <v>302713</v>
      </c>
      <c r="AK38" s="300">
        <f t="shared" si="21"/>
        <v>7919783</v>
      </c>
      <c r="AL38" s="300">
        <f t="shared" si="21"/>
        <v>7710477</v>
      </c>
      <c r="AM38" s="300">
        <f t="shared" si="21"/>
        <v>4950540</v>
      </c>
      <c r="AN38" s="300">
        <f t="shared" si="21"/>
        <v>2759937</v>
      </c>
      <c r="AO38" s="301">
        <f t="shared" si="21"/>
        <v>209306</v>
      </c>
      <c r="AQ38" s="316">
        <v>25</v>
      </c>
      <c r="AR38" s="302" t="s">
        <v>344</v>
      </c>
      <c r="AS38" s="303" t="s">
        <v>345</v>
      </c>
      <c r="AT38" s="322">
        <v>57315</v>
      </c>
      <c r="AU38" s="322">
        <v>2008</v>
      </c>
      <c r="AV38" s="322">
        <v>431</v>
      </c>
      <c r="AW38" s="322">
        <v>54876</v>
      </c>
      <c r="AX38" s="322">
        <v>1869</v>
      </c>
      <c r="AY38" s="322">
        <v>53007</v>
      </c>
      <c r="AZ38" s="322">
        <v>52642</v>
      </c>
      <c r="BA38" s="322">
        <v>42862</v>
      </c>
      <c r="BB38" s="322">
        <v>9780</v>
      </c>
      <c r="BC38" s="322">
        <v>365</v>
      </c>
      <c r="BD38" s="322">
        <v>5036</v>
      </c>
      <c r="BE38" s="322">
        <v>4208</v>
      </c>
    </row>
    <row r="39" spans="29:57" ht="16" customHeight="1" x14ac:dyDescent="0.3">
      <c r="AC39" s="314">
        <v>12</v>
      </c>
      <c r="AD39" s="297">
        <v>65</v>
      </c>
      <c r="AE39" s="298" t="s">
        <v>466</v>
      </c>
      <c r="AF39" s="299">
        <f t="shared" si="21"/>
        <v>614888</v>
      </c>
      <c r="AG39" s="300">
        <f t="shared" si="21"/>
        <v>24320</v>
      </c>
      <c r="AH39" s="300">
        <f t="shared" si="21"/>
        <v>11522</v>
      </c>
      <c r="AI39" s="300">
        <f t="shared" si="21"/>
        <v>579046</v>
      </c>
      <c r="AJ39" s="300">
        <f t="shared" si="21"/>
        <v>140620</v>
      </c>
      <c r="AK39" s="300">
        <f t="shared" si="21"/>
        <v>438426</v>
      </c>
      <c r="AL39" s="300">
        <f t="shared" si="21"/>
        <v>414157</v>
      </c>
      <c r="AM39" s="300">
        <f t="shared" si="21"/>
        <v>261979</v>
      </c>
      <c r="AN39" s="300">
        <f t="shared" si="21"/>
        <v>152178</v>
      </c>
      <c r="AO39" s="301">
        <f t="shared" si="21"/>
        <v>24269</v>
      </c>
      <c r="AQ39" s="316">
        <v>25</v>
      </c>
      <c r="AR39" s="302" t="s">
        <v>346</v>
      </c>
      <c r="AS39" s="303" t="s">
        <v>347</v>
      </c>
      <c r="AT39" s="322">
        <v>107850</v>
      </c>
      <c r="AU39" s="322">
        <v>1016</v>
      </c>
      <c r="AV39" s="322">
        <v>271</v>
      </c>
      <c r="AW39" s="322">
        <v>106563</v>
      </c>
      <c r="AX39" s="322">
        <v>9253</v>
      </c>
      <c r="AY39" s="322">
        <v>97310</v>
      </c>
      <c r="AZ39" s="322">
        <v>93989</v>
      </c>
      <c r="BA39" s="322">
        <v>75265</v>
      </c>
      <c r="BB39" s="322">
        <v>18724</v>
      </c>
      <c r="BC39" s="322">
        <v>3321</v>
      </c>
      <c r="BD39" s="322">
        <v>5067</v>
      </c>
      <c r="BE39" s="322">
        <v>4393</v>
      </c>
    </row>
    <row r="40" spans="29:57" ht="16" customHeight="1" x14ac:dyDescent="0.3">
      <c r="AC40" s="314">
        <v>12</v>
      </c>
      <c r="AD40" s="297">
        <v>66</v>
      </c>
      <c r="AE40" s="298" t="s">
        <v>518</v>
      </c>
      <c r="AF40" s="299">
        <f t="shared" si="21"/>
        <v>8177341</v>
      </c>
      <c r="AG40" s="300">
        <f t="shared" si="21"/>
        <v>884413</v>
      </c>
      <c r="AH40" s="300">
        <f t="shared" si="21"/>
        <v>94462</v>
      </c>
      <c r="AI40" s="300">
        <f t="shared" si="21"/>
        <v>7198466</v>
      </c>
      <c r="AJ40" s="300">
        <f t="shared" si="21"/>
        <v>427573</v>
      </c>
      <c r="AK40" s="300">
        <f t="shared" si="21"/>
        <v>6770893</v>
      </c>
      <c r="AL40" s="300">
        <f t="shared" si="21"/>
        <v>6487398</v>
      </c>
      <c r="AM40" s="300">
        <f t="shared" si="21"/>
        <v>3413590</v>
      </c>
      <c r="AN40" s="300">
        <f t="shared" si="21"/>
        <v>3073808</v>
      </c>
      <c r="AO40" s="301">
        <f t="shared" si="21"/>
        <v>283495</v>
      </c>
      <c r="AQ40" s="316">
        <v>25</v>
      </c>
      <c r="AR40" s="302" t="s">
        <v>348</v>
      </c>
      <c r="AS40" s="303" t="s">
        <v>349</v>
      </c>
      <c r="AT40" s="322">
        <v>50020</v>
      </c>
      <c r="AU40" s="322">
        <v>7026</v>
      </c>
      <c r="AV40" s="322">
        <v>2286</v>
      </c>
      <c r="AW40" s="322">
        <v>40708</v>
      </c>
      <c r="AX40" s="322">
        <v>2922</v>
      </c>
      <c r="AY40" s="322">
        <v>37786</v>
      </c>
      <c r="AZ40" s="322">
        <v>37251</v>
      </c>
      <c r="BA40" s="322">
        <v>30075</v>
      </c>
      <c r="BB40" s="322">
        <v>7176</v>
      </c>
      <c r="BC40" s="322">
        <v>535</v>
      </c>
      <c r="BD40" s="322">
        <v>4430</v>
      </c>
      <c r="BE40" s="322">
        <v>3659</v>
      </c>
    </row>
    <row r="41" spans="29:57" ht="16" customHeight="1" x14ac:dyDescent="0.3">
      <c r="AC41" s="314">
        <v>12</v>
      </c>
      <c r="AD41" s="297">
        <v>67</v>
      </c>
      <c r="AE41" s="298" t="s">
        <v>519</v>
      </c>
      <c r="AF41" s="299">
        <f t="shared" si="21"/>
        <v>7355962</v>
      </c>
      <c r="AG41" s="300">
        <f t="shared" si="21"/>
        <v>1150617</v>
      </c>
      <c r="AH41" s="300">
        <f t="shared" si="21"/>
        <v>246706</v>
      </c>
      <c r="AI41" s="300">
        <f t="shared" si="21"/>
        <v>5958639</v>
      </c>
      <c r="AJ41" s="300">
        <f t="shared" si="21"/>
        <v>277215</v>
      </c>
      <c r="AK41" s="300">
        <f t="shared" si="21"/>
        <v>5681424</v>
      </c>
      <c r="AL41" s="300">
        <f t="shared" si="21"/>
        <v>5392895</v>
      </c>
      <c r="AM41" s="300">
        <f t="shared" si="21"/>
        <v>1806727</v>
      </c>
      <c r="AN41" s="300">
        <f t="shared" si="21"/>
        <v>3586168</v>
      </c>
      <c r="AO41" s="301">
        <f t="shared" si="21"/>
        <v>288529</v>
      </c>
      <c r="AQ41" s="316">
        <v>25</v>
      </c>
      <c r="AR41" s="302" t="s">
        <v>350</v>
      </c>
      <c r="AS41" s="303" t="s">
        <v>351</v>
      </c>
      <c r="AT41" s="322">
        <v>98703</v>
      </c>
      <c r="AU41" s="322">
        <v>6092</v>
      </c>
      <c r="AV41" s="322">
        <v>1290</v>
      </c>
      <c r="AW41" s="322">
        <v>91321</v>
      </c>
      <c r="AX41" s="322">
        <v>8547</v>
      </c>
      <c r="AY41" s="322">
        <v>82774</v>
      </c>
      <c r="AZ41" s="322">
        <v>81662</v>
      </c>
      <c r="BA41" s="322">
        <v>64374</v>
      </c>
      <c r="BB41" s="322">
        <v>17288</v>
      </c>
      <c r="BC41" s="322">
        <v>1112</v>
      </c>
      <c r="BD41" s="322">
        <v>5438</v>
      </c>
      <c r="BE41" s="322">
        <v>4571</v>
      </c>
    </row>
    <row r="42" spans="29:57" ht="16" customHeight="1" x14ac:dyDescent="0.3">
      <c r="AC42" s="314">
        <v>12</v>
      </c>
      <c r="AD42" s="297">
        <v>68</v>
      </c>
      <c r="AE42" s="298" t="s">
        <v>520</v>
      </c>
      <c r="AF42" s="299">
        <f t="shared" si="21"/>
        <v>0</v>
      </c>
      <c r="AG42" s="300">
        <f t="shared" si="21"/>
        <v>0</v>
      </c>
      <c r="AH42" s="300">
        <f t="shared" si="21"/>
        <v>0</v>
      </c>
      <c r="AI42" s="300">
        <f t="shared" si="21"/>
        <v>0</v>
      </c>
      <c r="AJ42" s="300">
        <f t="shared" si="21"/>
        <v>0</v>
      </c>
      <c r="AK42" s="300">
        <f t="shared" si="21"/>
        <v>0</v>
      </c>
      <c r="AL42" s="300">
        <f t="shared" si="21"/>
        <v>0</v>
      </c>
      <c r="AM42" s="300">
        <f t="shared" si="21"/>
        <v>0</v>
      </c>
      <c r="AN42" s="300">
        <f t="shared" si="21"/>
        <v>0</v>
      </c>
      <c r="AO42" s="301">
        <f t="shared" si="21"/>
        <v>0</v>
      </c>
      <c r="AQ42" s="316">
        <v>26</v>
      </c>
      <c r="AR42" s="302" t="s">
        <v>352</v>
      </c>
      <c r="AS42" s="303" t="s">
        <v>353</v>
      </c>
      <c r="AT42" s="322">
        <v>25486</v>
      </c>
      <c r="AU42" s="322">
        <v>4</v>
      </c>
      <c r="AV42" s="322">
        <v>0</v>
      </c>
      <c r="AW42" s="322">
        <v>25482</v>
      </c>
      <c r="AX42" s="322">
        <v>277</v>
      </c>
      <c r="AY42" s="322">
        <v>25205</v>
      </c>
      <c r="AZ42" s="322">
        <v>24970</v>
      </c>
      <c r="BA42" s="322">
        <v>23170</v>
      </c>
      <c r="BB42" s="322">
        <v>1800</v>
      </c>
      <c r="BC42" s="322">
        <v>235</v>
      </c>
      <c r="BD42" s="322">
        <v>7783</v>
      </c>
      <c r="BE42" s="322">
        <v>6365</v>
      </c>
    </row>
    <row r="43" spans="29:57" ht="16" customHeight="1" thickBot="1" x14ac:dyDescent="0.35">
      <c r="AC43" s="314">
        <v>13</v>
      </c>
      <c r="AD43" s="297">
        <v>69</v>
      </c>
      <c r="AE43" s="298" t="s">
        <v>106</v>
      </c>
      <c r="AF43" s="304">
        <f t="shared" si="21"/>
        <v>13794</v>
      </c>
      <c r="AG43" s="305">
        <f t="shared" si="21"/>
        <v>331</v>
      </c>
      <c r="AH43" s="305">
        <f t="shared" si="21"/>
        <v>45</v>
      </c>
      <c r="AI43" s="305">
        <f t="shared" si="21"/>
        <v>13418</v>
      </c>
      <c r="AJ43" s="305">
        <f t="shared" si="21"/>
        <v>332</v>
      </c>
      <c r="AK43" s="305">
        <f t="shared" si="21"/>
        <v>13086</v>
      </c>
      <c r="AL43" s="305">
        <f t="shared" si="21"/>
        <v>12817</v>
      </c>
      <c r="AM43" s="305">
        <f t="shared" si="21"/>
        <v>4928</v>
      </c>
      <c r="AN43" s="305">
        <f t="shared" si="21"/>
        <v>7889</v>
      </c>
      <c r="AO43" s="306">
        <f t="shared" si="21"/>
        <v>269</v>
      </c>
      <c r="AQ43" s="316">
        <v>26</v>
      </c>
      <c r="AR43" s="302" t="s">
        <v>354</v>
      </c>
      <c r="AS43" s="303" t="s">
        <v>355</v>
      </c>
      <c r="AT43" s="322">
        <v>121661</v>
      </c>
      <c r="AU43" s="322">
        <v>255</v>
      </c>
      <c r="AV43" s="322">
        <v>41</v>
      </c>
      <c r="AW43" s="322">
        <v>121365</v>
      </c>
      <c r="AX43" s="322">
        <v>1136</v>
      </c>
      <c r="AY43" s="322">
        <v>120229</v>
      </c>
      <c r="AZ43" s="322">
        <v>120153</v>
      </c>
      <c r="BA43" s="322">
        <v>106822</v>
      </c>
      <c r="BB43" s="322">
        <v>13331</v>
      </c>
      <c r="BC43" s="322">
        <v>76</v>
      </c>
      <c r="BD43" s="322">
        <v>6585</v>
      </c>
      <c r="BE43" s="322">
        <v>5509</v>
      </c>
    </row>
    <row r="44" spans="29:57" ht="26" customHeight="1" thickBot="1" x14ac:dyDescent="0.25">
      <c r="AC44" s="315"/>
      <c r="AD44" s="307"/>
      <c r="AE44" s="308" t="s">
        <v>521</v>
      </c>
      <c r="AF44" s="309">
        <f>SUM(AF7:AF43)</f>
        <v>68707839</v>
      </c>
      <c r="AG44" s="309">
        <f t="shared" ref="AG44:AO44" si="25">SUM(AG7:AG43)</f>
        <v>5552106</v>
      </c>
      <c r="AH44" s="309">
        <f t="shared" si="25"/>
        <v>1456170</v>
      </c>
      <c r="AI44" s="309">
        <f t="shared" si="25"/>
        <v>61699563</v>
      </c>
      <c r="AJ44" s="309">
        <f t="shared" si="25"/>
        <v>4166252</v>
      </c>
      <c r="AK44" s="309">
        <f t="shared" si="25"/>
        <v>57533311</v>
      </c>
      <c r="AL44" s="309">
        <f t="shared" si="25"/>
        <v>55895532</v>
      </c>
      <c r="AM44" s="309">
        <f t="shared" si="25"/>
        <v>35806952</v>
      </c>
      <c r="AN44" s="309">
        <f t="shared" si="25"/>
        <v>20088580</v>
      </c>
      <c r="AO44" s="310">
        <f t="shared" si="25"/>
        <v>1637779</v>
      </c>
      <c r="AQ44" s="316">
        <v>26</v>
      </c>
      <c r="AR44" s="302" t="s">
        <v>356</v>
      </c>
      <c r="AS44" s="303" t="s">
        <v>357</v>
      </c>
      <c r="AT44" s="322">
        <v>66133</v>
      </c>
      <c r="AU44" s="322">
        <v>1796</v>
      </c>
      <c r="AV44" s="322">
        <v>284</v>
      </c>
      <c r="AW44" s="322">
        <v>64053</v>
      </c>
      <c r="AX44" s="322">
        <v>3686</v>
      </c>
      <c r="AY44" s="322">
        <v>60367</v>
      </c>
      <c r="AZ44" s="322">
        <v>60053</v>
      </c>
      <c r="BA44" s="322">
        <v>53391</v>
      </c>
      <c r="BB44" s="322">
        <v>6662</v>
      </c>
      <c r="BC44" s="322">
        <v>314</v>
      </c>
      <c r="BD44" s="322">
        <v>5209</v>
      </c>
      <c r="BE44" s="322">
        <v>4273</v>
      </c>
    </row>
    <row r="45" spans="29:57" ht="16" customHeight="1" x14ac:dyDescent="0.2">
      <c r="AQ45" s="316">
        <v>26</v>
      </c>
      <c r="AR45" s="302" t="s">
        <v>358</v>
      </c>
      <c r="AS45" s="303" t="s">
        <v>359</v>
      </c>
      <c r="AT45" s="322">
        <v>63342</v>
      </c>
      <c r="AU45" s="322">
        <v>2281</v>
      </c>
      <c r="AV45" s="322">
        <v>453</v>
      </c>
      <c r="AW45" s="322">
        <v>60608</v>
      </c>
      <c r="AX45" s="322">
        <v>5973</v>
      </c>
      <c r="AY45" s="322">
        <v>54635</v>
      </c>
      <c r="AZ45" s="322">
        <v>54181</v>
      </c>
      <c r="BA45" s="322">
        <v>48063</v>
      </c>
      <c r="BB45" s="322">
        <v>6118</v>
      </c>
      <c r="BC45" s="322">
        <v>454</v>
      </c>
      <c r="BD45" s="322">
        <v>3922</v>
      </c>
      <c r="BE45" s="322">
        <v>3074</v>
      </c>
    </row>
    <row r="46" spans="29:57" ht="16" customHeight="1" x14ac:dyDescent="0.2">
      <c r="AF46" s="311">
        <f t="shared" ref="AF46:AO46" si="26">AT112</f>
        <v>68707839</v>
      </c>
      <c r="AG46" s="311">
        <f t="shared" si="26"/>
        <v>5552106</v>
      </c>
      <c r="AH46" s="311">
        <f t="shared" si="26"/>
        <v>1456170</v>
      </c>
      <c r="AI46" s="311">
        <f t="shared" si="26"/>
        <v>61699563</v>
      </c>
      <c r="AJ46" s="311">
        <f t="shared" si="26"/>
        <v>4166252</v>
      </c>
      <c r="AK46" s="311">
        <f t="shared" si="26"/>
        <v>57533311</v>
      </c>
      <c r="AL46" s="311">
        <f t="shared" si="26"/>
        <v>55895532</v>
      </c>
      <c r="AM46" s="311">
        <f t="shared" si="26"/>
        <v>35806952</v>
      </c>
      <c r="AN46" s="311">
        <f t="shared" si="26"/>
        <v>20088580</v>
      </c>
      <c r="AO46" s="311">
        <f t="shared" si="26"/>
        <v>1637779</v>
      </c>
      <c r="AQ46" s="316">
        <v>27</v>
      </c>
      <c r="AR46" s="302" t="s">
        <v>360</v>
      </c>
      <c r="AS46" s="303" t="s">
        <v>361</v>
      </c>
      <c r="AT46" s="322">
        <v>27987</v>
      </c>
      <c r="AU46" s="322">
        <v>248</v>
      </c>
      <c r="AV46" s="322">
        <v>62</v>
      </c>
      <c r="AW46" s="322">
        <v>27677</v>
      </c>
      <c r="AX46" s="322">
        <v>1062</v>
      </c>
      <c r="AY46" s="322">
        <v>26615</v>
      </c>
      <c r="AZ46" s="322">
        <v>26441</v>
      </c>
      <c r="BA46" s="322">
        <v>21942</v>
      </c>
      <c r="BB46" s="322">
        <v>4499</v>
      </c>
      <c r="BC46" s="322">
        <v>174</v>
      </c>
      <c r="BD46" s="322">
        <v>6148</v>
      </c>
      <c r="BE46" s="322">
        <v>5086</v>
      </c>
    </row>
    <row r="47" spans="29:57" ht="16" customHeight="1" x14ac:dyDescent="0.2">
      <c r="AQ47" s="316">
        <v>27</v>
      </c>
      <c r="AR47" s="302" t="s">
        <v>362</v>
      </c>
      <c r="AS47" s="303" t="s">
        <v>363</v>
      </c>
      <c r="AT47" s="322">
        <v>139892</v>
      </c>
      <c r="AU47" s="322">
        <v>2378</v>
      </c>
      <c r="AV47" s="322">
        <v>628</v>
      </c>
      <c r="AW47" s="322">
        <v>136886</v>
      </c>
      <c r="AX47" s="322">
        <v>5785</v>
      </c>
      <c r="AY47" s="322">
        <v>131101</v>
      </c>
      <c r="AZ47" s="322">
        <v>130420</v>
      </c>
      <c r="BA47" s="322">
        <v>108595</v>
      </c>
      <c r="BB47" s="322">
        <v>21825</v>
      </c>
      <c r="BC47" s="322">
        <v>681</v>
      </c>
      <c r="BD47" s="322">
        <v>5101</v>
      </c>
      <c r="BE47" s="322">
        <v>4035</v>
      </c>
    </row>
    <row r="48" spans="29:57" ht="16" customHeight="1" x14ac:dyDescent="0.2">
      <c r="AQ48" s="316">
        <v>28</v>
      </c>
      <c r="AR48" s="302" t="s">
        <v>364</v>
      </c>
      <c r="AS48" s="303" t="s">
        <v>365</v>
      </c>
      <c r="AT48" s="322">
        <v>211798</v>
      </c>
      <c r="AU48" s="322">
        <v>15767</v>
      </c>
      <c r="AV48" s="322">
        <v>2750</v>
      </c>
      <c r="AW48" s="322">
        <v>193281</v>
      </c>
      <c r="AX48" s="322">
        <v>21305</v>
      </c>
      <c r="AY48" s="322">
        <v>171976</v>
      </c>
      <c r="AZ48" s="322">
        <v>169957</v>
      </c>
      <c r="BA48" s="322">
        <v>134538</v>
      </c>
      <c r="BB48" s="322">
        <v>35419</v>
      </c>
      <c r="BC48" s="322">
        <v>2019</v>
      </c>
      <c r="BD48" s="322">
        <v>5762</v>
      </c>
      <c r="BE48" s="322">
        <v>4691</v>
      </c>
    </row>
    <row r="49" spans="43:57" ht="16" customHeight="1" x14ac:dyDescent="0.2">
      <c r="AQ49" s="316">
        <v>28</v>
      </c>
      <c r="AR49" s="302" t="s">
        <v>366</v>
      </c>
      <c r="AS49" s="303" t="s">
        <v>367</v>
      </c>
      <c r="AT49" s="322">
        <v>598127</v>
      </c>
      <c r="AU49" s="322">
        <v>45140</v>
      </c>
      <c r="AV49" s="322">
        <v>8519</v>
      </c>
      <c r="AW49" s="322">
        <v>544468</v>
      </c>
      <c r="AX49" s="322">
        <v>58275</v>
      </c>
      <c r="AY49" s="322">
        <v>486193</v>
      </c>
      <c r="AZ49" s="322">
        <v>479878</v>
      </c>
      <c r="BA49" s="322">
        <v>379874</v>
      </c>
      <c r="BB49" s="322">
        <v>100004</v>
      </c>
      <c r="BC49" s="322">
        <v>6315</v>
      </c>
      <c r="BD49" s="322">
        <v>4667</v>
      </c>
      <c r="BE49" s="322">
        <v>3737</v>
      </c>
    </row>
    <row r="50" spans="43:57" ht="16" customHeight="1" x14ac:dyDescent="0.2">
      <c r="AQ50" s="316">
        <v>29</v>
      </c>
      <c r="AR50" s="302" t="s">
        <v>368</v>
      </c>
      <c r="AS50" s="303" t="s">
        <v>369</v>
      </c>
      <c r="AT50" s="322">
        <v>392925</v>
      </c>
      <c r="AU50" s="322">
        <v>12456</v>
      </c>
      <c r="AV50" s="322">
        <v>2831</v>
      </c>
      <c r="AW50" s="322">
        <v>377638</v>
      </c>
      <c r="AX50" s="322">
        <v>20966</v>
      </c>
      <c r="AY50" s="322">
        <v>356672</v>
      </c>
      <c r="AZ50" s="322">
        <v>354508</v>
      </c>
      <c r="BA50" s="322">
        <v>288066</v>
      </c>
      <c r="BB50" s="322">
        <v>66442</v>
      </c>
      <c r="BC50" s="322">
        <v>2164</v>
      </c>
      <c r="BD50" s="322">
        <v>6564</v>
      </c>
      <c r="BE50" s="322">
        <v>5447</v>
      </c>
    </row>
    <row r="51" spans="43:57" ht="16" customHeight="1" x14ac:dyDescent="0.2">
      <c r="AQ51" s="316">
        <v>30</v>
      </c>
      <c r="AR51" s="302" t="s">
        <v>370</v>
      </c>
      <c r="AS51" s="303" t="s">
        <v>371</v>
      </c>
      <c r="AT51" s="322">
        <v>765831</v>
      </c>
      <c r="AU51" s="322">
        <v>22594</v>
      </c>
      <c r="AV51" s="322">
        <v>4346</v>
      </c>
      <c r="AW51" s="322">
        <v>738891</v>
      </c>
      <c r="AX51" s="322">
        <v>62078</v>
      </c>
      <c r="AY51" s="322">
        <v>676813</v>
      </c>
      <c r="AZ51" s="322">
        <v>671475</v>
      </c>
      <c r="BA51" s="322">
        <v>551594</v>
      </c>
      <c r="BB51" s="322">
        <v>119881</v>
      </c>
      <c r="BC51" s="322">
        <v>5338</v>
      </c>
      <c r="BD51" s="322">
        <v>6183</v>
      </c>
      <c r="BE51" s="322">
        <v>5172</v>
      </c>
    </row>
    <row r="52" spans="43:57" ht="16" customHeight="1" x14ac:dyDescent="0.2">
      <c r="AQ52" s="316">
        <v>31</v>
      </c>
      <c r="AR52" s="302" t="s">
        <v>372</v>
      </c>
      <c r="AS52" s="303" t="s">
        <v>373</v>
      </c>
      <c r="AT52" s="322">
        <v>264854</v>
      </c>
      <c r="AU52" s="322">
        <v>2952</v>
      </c>
      <c r="AV52" s="322">
        <v>903</v>
      </c>
      <c r="AW52" s="322">
        <v>260999</v>
      </c>
      <c r="AX52" s="322">
        <v>12994</v>
      </c>
      <c r="AY52" s="322">
        <v>248005</v>
      </c>
      <c r="AZ52" s="322">
        <v>247051</v>
      </c>
      <c r="BA52" s="322">
        <v>203639</v>
      </c>
      <c r="BB52" s="322">
        <v>43412</v>
      </c>
      <c r="BC52" s="322">
        <v>954</v>
      </c>
      <c r="BD52" s="322">
        <v>5903</v>
      </c>
      <c r="BE52" s="322">
        <v>4801</v>
      </c>
    </row>
    <row r="53" spans="43:57" ht="16" customHeight="1" x14ac:dyDescent="0.2">
      <c r="AQ53" s="316">
        <v>32</v>
      </c>
      <c r="AR53" s="302" t="s">
        <v>374</v>
      </c>
      <c r="AS53" s="303" t="s">
        <v>375</v>
      </c>
      <c r="AT53" s="322">
        <v>121871</v>
      </c>
      <c r="AU53" s="322">
        <v>65</v>
      </c>
      <c r="AV53" s="322">
        <v>3</v>
      </c>
      <c r="AW53" s="322">
        <v>121803</v>
      </c>
      <c r="AX53" s="322">
        <v>503</v>
      </c>
      <c r="AY53" s="322">
        <v>121300</v>
      </c>
      <c r="AZ53" s="322">
        <v>121247</v>
      </c>
      <c r="BA53" s="322">
        <v>96350</v>
      </c>
      <c r="BB53" s="322">
        <v>24897</v>
      </c>
      <c r="BC53" s="322">
        <v>53</v>
      </c>
      <c r="BD53" s="322">
        <v>6907</v>
      </c>
      <c r="BE53" s="322">
        <v>5775</v>
      </c>
    </row>
    <row r="54" spans="43:57" ht="16" customHeight="1" x14ac:dyDescent="0.2">
      <c r="AQ54" s="316">
        <v>32</v>
      </c>
      <c r="AR54" s="302" t="s">
        <v>376</v>
      </c>
      <c r="AS54" s="303" t="s">
        <v>377</v>
      </c>
      <c r="AT54" s="322">
        <v>348163</v>
      </c>
      <c r="AU54" s="322">
        <v>3954</v>
      </c>
      <c r="AV54" s="322">
        <v>787</v>
      </c>
      <c r="AW54" s="322">
        <v>343422</v>
      </c>
      <c r="AX54" s="322">
        <v>10335</v>
      </c>
      <c r="AY54" s="322">
        <v>333087</v>
      </c>
      <c r="AZ54" s="322">
        <v>331494</v>
      </c>
      <c r="BA54" s="322">
        <v>264108</v>
      </c>
      <c r="BB54" s="322">
        <v>67386</v>
      </c>
      <c r="BC54" s="322">
        <v>1593</v>
      </c>
      <c r="BD54" s="322">
        <v>5602</v>
      </c>
      <c r="BE54" s="322">
        <v>4694</v>
      </c>
    </row>
    <row r="55" spans="43:57" ht="16" customHeight="1" x14ac:dyDescent="0.2">
      <c r="AQ55" s="316">
        <v>33</v>
      </c>
      <c r="AR55" s="302" t="s">
        <v>378</v>
      </c>
      <c r="AS55" s="303" t="s">
        <v>379</v>
      </c>
      <c r="AT55" s="322">
        <v>337868</v>
      </c>
      <c r="AU55" s="322">
        <v>6565</v>
      </c>
      <c r="AV55" s="322">
        <v>1228</v>
      </c>
      <c r="AW55" s="322">
        <v>330075</v>
      </c>
      <c r="AX55" s="322">
        <v>16065</v>
      </c>
      <c r="AY55" s="322">
        <v>314010</v>
      </c>
      <c r="AZ55" s="322">
        <v>311679</v>
      </c>
      <c r="BA55" s="322">
        <v>238435</v>
      </c>
      <c r="BB55" s="322">
        <v>73244</v>
      </c>
      <c r="BC55" s="322">
        <v>2331</v>
      </c>
      <c r="BD55" s="322">
        <v>5252</v>
      </c>
      <c r="BE55" s="322">
        <v>4368</v>
      </c>
    </row>
    <row r="56" spans="43:57" ht="16" customHeight="1" x14ac:dyDescent="0.2">
      <c r="AQ56" s="316">
        <v>33</v>
      </c>
      <c r="AR56" s="302" t="s">
        <v>380</v>
      </c>
      <c r="AS56" s="303" t="s">
        <v>381</v>
      </c>
      <c r="AT56" s="322">
        <v>64884</v>
      </c>
      <c r="AU56" s="322">
        <v>742</v>
      </c>
      <c r="AV56" s="322">
        <v>138</v>
      </c>
      <c r="AW56" s="322">
        <v>64004</v>
      </c>
      <c r="AX56" s="322">
        <v>2585</v>
      </c>
      <c r="AY56" s="322">
        <v>61419</v>
      </c>
      <c r="AZ56" s="322">
        <v>60575</v>
      </c>
      <c r="BA56" s="322">
        <v>49113</v>
      </c>
      <c r="BB56" s="322">
        <v>11462</v>
      </c>
      <c r="BC56" s="322">
        <v>844</v>
      </c>
      <c r="BD56" s="322">
        <v>5886</v>
      </c>
      <c r="BE56" s="322">
        <v>4916</v>
      </c>
    </row>
    <row r="57" spans="43:57" ht="16" customHeight="1" x14ac:dyDescent="0.2">
      <c r="AQ57" s="316">
        <v>33</v>
      </c>
      <c r="AR57" s="302" t="s">
        <v>382</v>
      </c>
      <c r="AS57" s="303" t="s">
        <v>383</v>
      </c>
      <c r="AT57" s="322">
        <v>70800</v>
      </c>
      <c r="AU57" s="322">
        <v>605</v>
      </c>
      <c r="AV57" s="322">
        <v>91</v>
      </c>
      <c r="AW57" s="322">
        <v>70104</v>
      </c>
      <c r="AX57" s="322">
        <v>3819</v>
      </c>
      <c r="AY57" s="322">
        <v>66285</v>
      </c>
      <c r="AZ57" s="322">
        <v>66058</v>
      </c>
      <c r="BA57" s="322">
        <v>51647</v>
      </c>
      <c r="BB57" s="322">
        <v>14411</v>
      </c>
      <c r="BC57" s="322">
        <v>227</v>
      </c>
      <c r="BD57" s="322">
        <v>7414</v>
      </c>
      <c r="BE57" s="322">
        <v>5981</v>
      </c>
    </row>
    <row r="58" spans="43:57" ht="16" customHeight="1" x14ac:dyDescent="0.2">
      <c r="AQ58" s="316">
        <v>33</v>
      </c>
      <c r="AR58" s="302" t="s">
        <v>384</v>
      </c>
      <c r="AS58" s="303" t="s">
        <v>385</v>
      </c>
      <c r="AT58" s="322">
        <v>87239</v>
      </c>
      <c r="AU58" s="322">
        <v>1135</v>
      </c>
      <c r="AV58" s="322">
        <v>248</v>
      </c>
      <c r="AW58" s="322">
        <v>85856</v>
      </c>
      <c r="AX58" s="322">
        <v>2858</v>
      </c>
      <c r="AY58" s="322">
        <v>82998</v>
      </c>
      <c r="AZ58" s="322">
        <v>82595</v>
      </c>
      <c r="BA58" s="322">
        <v>66502</v>
      </c>
      <c r="BB58" s="322">
        <v>16093</v>
      </c>
      <c r="BC58" s="322">
        <v>403</v>
      </c>
      <c r="BD58" s="322">
        <v>5394</v>
      </c>
      <c r="BE58" s="322">
        <v>4551</v>
      </c>
    </row>
    <row r="59" spans="43:57" ht="16" customHeight="1" x14ac:dyDescent="0.2">
      <c r="AQ59" s="316">
        <v>34</v>
      </c>
      <c r="AR59" s="302" t="s">
        <v>386</v>
      </c>
      <c r="AS59" s="303" t="s">
        <v>387</v>
      </c>
      <c r="AT59" s="322">
        <v>90822</v>
      </c>
      <c r="AU59" s="322">
        <v>517</v>
      </c>
      <c r="AV59" s="322">
        <v>73</v>
      </c>
      <c r="AW59" s="322">
        <v>90232</v>
      </c>
      <c r="AX59" s="322">
        <v>2287</v>
      </c>
      <c r="AY59" s="322">
        <v>87945</v>
      </c>
      <c r="AZ59" s="322">
        <v>87497</v>
      </c>
      <c r="BA59" s="322">
        <v>74781</v>
      </c>
      <c r="BB59" s="322">
        <v>12716</v>
      </c>
      <c r="BC59" s="322">
        <v>448</v>
      </c>
      <c r="BD59" s="322">
        <v>6840</v>
      </c>
      <c r="BE59" s="322">
        <v>5644</v>
      </c>
    </row>
    <row r="60" spans="43:57" ht="16" customHeight="1" x14ac:dyDescent="0.2">
      <c r="AQ60" s="316">
        <v>34</v>
      </c>
      <c r="AR60" s="302" t="s">
        <v>388</v>
      </c>
      <c r="AS60" s="303" t="s">
        <v>389</v>
      </c>
      <c r="AT60" s="322">
        <v>45543</v>
      </c>
      <c r="AU60" s="322">
        <v>206</v>
      </c>
      <c r="AV60" s="322">
        <v>51</v>
      </c>
      <c r="AW60" s="322">
        <v>45286</v>
      </c>
      <c r="AX60" s="322">
        <v>1053</v>
      </c>
      <c r="AY60" s="322">
        <v>44233</v>
      </c>
      <c r="AZ60" s="322">
        <v>44107</v>
      </c>
      <c r="BA60" s="322">
        <v>37579</v>
      </c>
      <c r="BB60" s="322">
        <v>6528</v>
      </c>
      <c r="BC60" s="322">
        <v>126</v>
      </c>
      <c r="BD60" s="322">
        <v>5643</v>
      </c>
      <c r="BE60" s="322">
        <v>4681</v>
      </c>
    </row>
    <row r="61" spans="43:57" ht="16" customHeight="1" x14ac:dyDescent="0.2">
      <c r="AQ61" s="316">
        <v>35</v>
      </c>
      <c r="AR61" s="302" t="s">
        <v>390</v>
      </c>
      <c r="AS61" s="303" t="s">
        <v>391</v>
      </c>
      <c r="AT61" s="322">
        <v>148455</v>
      </c>
      <c r="AU61" s="322">
        <v>0</v>
      </c>
      <c r="AV61" s="322">
        <v>0</v>
      </c>
      <c r="AW61" s="322">
        <v>148455</v>
      </c>
      <c r="AX61" s="322">
        <v>78</v>
      </c>
      <c r="AY61" s="322">
        <v>148377</v>
      </c>
      <c r="AZ61" s="322">
        <v>147316</v>
      </c>
      <c r="BA61" s="322">
        <v>121284</v>
      </c>
      <c r="BB61" s="322">
        <v>26032</v>
      </c>
      <c r="BC61" s="322">
        <v>1061</v>
      </c>
      <c r="BD61" s="322">
        <v>7494</v>
      </c>
      <c r="BE61" s="322">
        <v>6405</v>
      </c>
    </row>
    <row r="62" spans="43:57" ht="16" customHeight="1" x14ac:dyDescent="0.2">
      <c r="AQ62" s="316">
        <v>35</v>
      </c>
      <c r="AR62" s="302" t="s">
        <v>392</v>
      </c>
      <c r="AS62" s="303" t="s">
        <v>393</v>
      </c>
      <c r="AT62" s="322">
        <v>65838</v>
      </c>
      <c r="AU62" s="322">
        <v>0</v>
      </c>
      <c r="AV62" s="322">
        <v>0</v>
      </c>
      <c r="AW62" s="322">
        <v>65838</v>
      </c>
      <c r="AX62" s="322">
        <v>962</v>
      </c>
      <c r="AY62" s="322">
        <v>64876</v>
      </c>
      <c r="AZ62" s="322">
        <v>64786</v>
      </c>
      <c r="BA62" s="322">
        <v>53337</v>
      </c>
      <c r="BB62" s="322">
        <v>11449</v>
      </c>
      <c r="BC62" s="322">
        <v>90</v>
      </c>
      <c r="BD62" s="322">
        <v>5702</v>
      </c>
      <c r="BE62" s="322">
        <v>4766</v>
      </c>
    </row>
    <row r="63" spans="43:57" ht="16" customHeight="1" x14ac:dyDescent="0.2">
      <c r="AQ63" s="316">
        <v>35</v>
      </c>
      <c r="AR63" s="302" t="s">
        <v>394</v>
      </c>
      <c r="AS63" s="303" t="s">
        <v>395</v>
      </c>
      <c r="AT63" s="322">
        <v>761258</v>
      </c>
      <c r="AU63" s="322">
        <v>7524</v>
      </c>
      <c r="AV63" s="322">
        <v>1557</v>
      </c>
      <c r="AW63" s="322">
        <v>752177</v>
      </c>
      <c r="AX63" s="322">
        <v>17970</v>
      </c>
      <c r="AY63" s="322">
        <v>734207</v>
      </c>
      <c r="AZ63" s="322">
        <v>730215</v>
      </c>
      <c r="BA63" s="322">
        <v>601178</v>
      </c>
      <c r="BB63" s="322">
        <v>129037</v>
      </c>
      <c r="BC63" s="322">
        <v>3992</v>
      </c>
      <c r="BD63" s="322">
        <v>5670</v>
      </c>
      <c r="BE63" s="322">
        <v>4725</v>
      </c>
    </row>
    <row r="64" spans="43:57" ht="16" customHeight="1" x14ac:dyDescent="0.2">
      <c r="AQ64" s="316">
        <v>35</v>
      </c>
      <c r="AR64" s="302" t="s">
        <v>396</v>
      </c>
      <c r="AS64" s="303" t="s">
        <v>397</v>
      </c>
      <c r="AT64" s="322">
        <v>83702</v>
      </c>
      <c r="AU64" s="322">
        <v>2025</v>
      </c>
      <c r="AV64" s="322">
        <v>410</v>
      </c>
      <c r="AW64" s="322">
        <v>81267</v>
      </c>
      <c r="AX64" s="322">
        <v>5337</v>
      </c>
      <c r="AY64" s="322">
        <v>75930</v>
      </c>
      <c r="AZ64" s="322">
        <v>75143</v>
      </c>
      <c r="BA64" s="322">
        <v>62904</v>
      </c>
      <c r="BB64" s="322">
        <v>12239</v>
      </c>
      <c r="BC64" s="322">
        <v>787</v>
      </c>
      <c r="BD64" s="322">
        <v>5236</v>
      </c>
      <c r="BE64" s="322">
        <v>4243</v>
      </c>
    </row>
    <row r="65" spans="43:57" ht="16" customHeight="1" x14ac:dyDescent="0.2">
      <c r="AQ65" s="316">
        <v>35</v>
      </c>
      <c r="AR65" s="302" t="s">
        <v>398</v>
      </c>
      <c r="AS65" s="303" t="s">
        <v>399</v>
      </c>
      <c r="AT65" s="322">
        <v>123253</v>
      </c>
      <c r="AU65" s="322">
        <v>1418</v>
      </c>
      <c r="AV65" s="322">
        <v>292</v>
      </c>
      <c r="AW65" s="322">
        <v>121543</v>
      </c>
      <c r="AX65" s="322">
        <v>5185</v>
      </c>
      <c r="AY65" s="322">
        <v>116358</v>
      </c>
      <c r="AZ65" s="322">
        <v>115835</v>
      </c>
      <c r="BA65" s="322">
        <v>95682</v>
      </c>
      <c r="BB65" s="322">
        <v>20153</v>
      </c>
      <c r="BC65" s="322">
        <v>523</v>
      </c>
      <c r="BD65" s="322">
        <v>6308</v>
      </c>
      <c r="BE65" s="322">
        <v>5254</v>
      </c>
    </row>
    <row r="66" spans="43:57" ht="16" customHeight="1" x14ac:dyDescent="0.2">
      <c r="AQ66" s="316">
        <v>39</v>
      </c>
      <c r="AR66" s="302" t="s">
        <v>400</v>
      </c>
      <c r="AS66" s="303" t="s">
        <v>401</v>
      </c>
      <c r="AT66" s="322">
        <v>278276</v>
      </c>
      <c r="AU66" s="322">
        <v>54800</v>
      </c>
      <c r="AV66" s="322">
        <v>10723</v>
      </c>
      <c r="AW66" s="322">
        <v>212753</v>
      </c>
      <c r="AX66" s="322">
        <v>25891</v>
      </c>
      <c r="AY66" s="322">
        <v>186862</v>
      </c>
      <c r="AZ66" s="322">
        <v>183874</v>
      </c>
      <c r="BA66" s="322">
        <v>132190</v>
      </c>
      <c r="BB66" s="322">
        <v>51684</v>
      </c>
      <c r="BC66" s="322">
        <v>2988</v>
      </c>
      <c r="BD66" s="322">
        <v>4251</v>
      </c>
      <c r="BE66" s="322">
        <v>3618</v>
      </c>
    </row>
    <row r="67" spans="43:57" ht="16" customHeight="1" x14ac:dyDescent="0.2">
      <c r="AQ67" s="316">
        <v>39</v>
      </c>
      <c r="AR67" s="302" t="s">
        <v>402</v>
      </c>
      <c r="AS67" s="303" t="s">
        <v>403</v>
      </c>
      <c r="AT67" s="322">
        <v>62012</v>
      </c>
      <c r="AU67" s="322">
        <v>8462</v>
      </c>
      <c r="AV67" s="322">
        <v>2371</v>
      </c>
      <c r="AW67" s="322">
        <v>51179</v>
      </c>
      <c r="AX67" s="322">
        <v>8264</v>
      </c>
      <c r="AY67" s="322">
        <v>42915</v>
      </c>
      <c r="AZ67" s="322">
        <v>41838</v>
      </c>
      <c r="BA67" s="322">
        <v>34849</v>
      </c>
      <c r="BB67" s="322">
        <v>6989</v>
      </c>
      <c r="BC67" s="322">
        <v>1077</v>
      </c>
      <c r="BD67" s="322">
        <v>4379</v>
      </c>
      <c r="BE67" s="322">
        <v>3618</v>
      </c>
    </row>
    <row r="68" spans="43:57" ht="16" customHeight="1" x14ac:dyDescent="0.2">
      <c r="AQ68" s="316">
        <v>41</v>
      </c>
      <c r="AR68" s="302" t="s">
        <v>404</v>
      </c>
      <c r="AS68" s="303" t="s">
        <v>405</v>
      </c>
      <c r="AT68" s="322">
        <v>2132158</v>
      </c>
      <c r="AU68" s="322">
        <v>287645</v>
      </c>
      <c r="AV68" s="322">
        <v>59891</v>
      </c>
      <c r="AW68" s="322">
        <v>1784622</v>
      </c>
      <c r="AX68" s="322">
        <v>312748</v>
      </c>
      <c r="AY68" s="322">
        <v>1471874</v>
      </c>
      <c r="AZ68" s="322">
        <v>1428239</v>
      </c>
      <c r="BA68" s="322">
        <v>1257392</v>
      </c>
      <c r="BB68" s="322">
        <v>170847</v>
      </c>
      <c r="BC68" s="322">
        <v>43635</v>
      </c>
      <c r="BD68" s="322">
        <v>5679</v>
      </c>
      <c r="BE68" s="322">
        <v>4772</v>
      </c>
    </row>
    <row r="69" spans="43:57" ht="16" customHeight="1" x14ac:dyDescent="0.2">
      <c r="AQ69" s="316">
        <v>41</v>
      </c>
      <c r="AR69" s="302" t="s">
        <v>406</v>
      </c>
      <c r="AS69" s="303" t="s">
        <v>407</v>
      </c>
      <c r="AT69" s="322">
        <v>1162869</v>
      </c>
      <c r="AU69" s="322">
        <v>185721</v>
      </c>
      <c r="AV69" s="322">
        <v>37291</v>
      </c>
      <c r="AW69" s="322">
        <v>939857</v>
      </c>
      <c r="AX69" s="322">
        <v>168106</v>
      </c>
      <c r="AY69" s="322">
        <v>771751</v>
      </c>
      <c r="AZ69" s="322">
        <v>748498</v>
      </c>
      <c r="BA69" s="322">
        <v>616986</v>
      </c>
      <c r="BB69" s="322">
        <v>131512</v>
      </c>
      <c r="BC69" s="322">
        <v>23253</v>
      </c>
      <c r="BD69" s="322">
        <v>5661</v>
      </c>
      <c r="BE69" s="322">
        <v>4762</v>
      </c>
    </row>
    <row r="70" spans="43:57" ht="16" customHeight="1" x14ac:dyDescent="0.2">
      <c r="AQ70" s="316">
        <v>41</v>
      </c>
      <c r="AR70" s="302" t="s">
        <v>408</v>
      </c>
      <c r="AS70" s="303" t="s">
        <v>409</v>
      </c>
      <c r="AT70" s="322">
        <v>1003940</v>
      </c>
      <c r="AU70" s="322">
        <v>171063</v>
      </c>
      <c r="AV70" s="322">
        <v>31486</v>
      </c>
      <c r="AW70" s="322">
        <v>801391</v>
      </c>
      <c r="AX70" s="322">
        <v>140633</v>
      </c>
      <c r="AY70" s="322">
        <v>660758</v>
      </c>
      <c r="AZ70" s="322">
        <v>641237</v>
      </c>
      <c r="BA70" s="322">
        <v>544979</v>
      </c>
      <c r="BB70" s="322">
        <v>96258</v>
      </c>
      <c r="BC70" s="322">
        <v>19521</v>
      </c>
      <c r="BD70" s="322">
        <v>5476</v>
      </c>
      <c r="BE70" s="322">
        <v>4586</v>
      </c>
    </row>
    <row r="71" spans="43:57" ht="16" customHeight="1" x14ac:dyDescent="0.2">
      <c r="AQ71" s="316">
        <v>41</v>
      </c>
      <c r="AR71" s="302" t="s">
        <v>410</v>
      </c>
      <c r="AS71" s="303" t="s">
        <v>411</v>
      </c>
      <c r="AT71" s="322">
        <v>829695</v>
      </c>
      <c r="AU71" s="322">
        <v>104415</v>
      </c>
      <c r="AV71" s="322">
        <v>21172</v>
      </c>
      <c r="AW71" s="322">
        <v>704108</v>
      </c>
      <c r="AX71" s="322">
        <v>123302</v>
      </c>
      <c r="AY71" s="322">
        <v>580806</v>
      </c>
      <c r="AZ71" s="322">
        <v>563480</v>
      </c>
      <c r="BA71" s="322">
        <v>494354</v>
      </c>
      <c r="BB71" s="322">
        <v>69126</v>
      </c>
      <c r="BC71" s="322">
        <v>17326</v>
      </c>
      <c r="BD71" s="322">
        <v>5445</v>
      </c>
      <c r="BE71" s="322">
        <v>4612</v>
      </c>
    </row>
    <row r="72" spans="43:57" ht="16" customHeight="1" x14ac:dyDescent="0.2">
      <c r="AQ72" s="316">
        <v>46</v>
      </c>
      <c r="AR72" s="302" t="s">
        <v>412</v>
      </c>
      <c r="AS72" s="303" t="s">
        <v>413</v>
      </c>
      <c r="AT72" s="322">
        <v>142554</v>
      </c>
      <c r="AU72" s="322">
        <v>0</v>
      </c>
      <c r="AV72" s="322">
        <v>0</v>
      </c>
      <c r="AW72" s="322">
        <v>142554</v>
      </c>
      <c r="AX72" s="322">
        <v>3303</v>
      </c>
      <c r="AY72" s="322">
        <v>139251</v>
      </c>
      <c r="AZ72" s="322">
        <v>138870</v>
      </c>
      <c r="BA72" s="322">
        <v>131376</v>
      </c>
      <c r="BB72" s="322">
        <v>7494</v>
      </c>
      <c r="BC72" s="322">
        <v>381</v>
      </c>
      <c r="BD72" s="322">
        <v>10841</v>
      </c>
      <c r="BE72" s="322">
        <v>6943</v>
      </c>
    </row>
    <row r="73" spans="43:57" ht="16" customHeight="1" x14ac:dyDescent="0.2">
      <c r="AQ73" s="316">
        <v>46</v>
      </c>
      <c r="AR73" s="302" t="s">
        <v>414</v>
      </c>
      <c r="AS73" s="303" t="s">
        <v>415</v>
      </c>
      <c r="AT73" s="322">
        <v>36020</v>
      </c>
      <c r="AU73" s="322">
        <v>0</v>
      </c>
      <c r="AV73" s="322">
        <v>0</v>
      </c>
      <c r="AW73" s="322">
        <v>36020</v>
      </c>
      <c r="AX73" s="322">
        <v>1457</v>
      </c>
      <c r="AY73" s="322">
        <v>34563</v>
      </c>
      <c r="AZ73" s="322">
        <v>34547</v>
      </c>
      <c r="BA73" s="322">
        <v>28090</v>
      </c>
      <c r="BB73" s="322">
        <v>6457</v>
      </c>
      <c r="BC73" s="322">
        <v>16</v>
      </c>
      <c r="BD73" s="322">
        <v>7431</v>
      </c>
      <c r="BE73" s="322">
        <v>6165</v>
      </c>
    </row>
    <row r="74" spans="43:57" ht="16" customHeight="1" x14ac:dyDescent="0.2">
      <c r="AQ74" s="316">
        <v>47</v>
      </c>
      <c r="AR74" s="302" t="s">
        <v>416</v>
      </c>
      <c r="AS74" s="303" t="s">
        <v>417</v>
      </c>
      <c r="AT74" s="322">
        <v>84542</v>
      </c>
      <c r="AU74" s="322">
        <v>0</v>
      </c>
      <c r="AV74" s="322">
        <v>0</v>
      </c>
      <c r="AW74" s="322">
        <v>84542</v>
      </c>
      <c r="AX74" s="322">
        <v>205</v>
      </c>
      <c r="AY74" s="322">
        <v>84337</v>
      </c>
      <c r="AZ74" s="322">
        <v>84115</v>
      </c>
      <c r="BA74" s="322">
        <v>68474</v>
      </c>
      <c r="BB74" s="322">
        <v>15641</v>
      </c>
      <c r="BC74" s="322">
        <v>222</v>
      </c>
      <c r="BD74" s="322">
        <v>6422</v>
      </c>
      <c r="BE74" s="322">
        <v>5344</v>
      </c>
    </row>
    <row r="75" spans="43:57" ht="16" customHeight="1" x14ac:dyDescent="0.2">
      <c r="AQ75" s="316">
        <v>48</v>
      </c>
      <c r="AR75" s="302" t="s">
        <v>418</v>
      </c>
      <c r="AS75" s="303" t="s">
        <v>419</v>
      </c>
      <c r="AT75" s="322">
        <v>533688</v>
      </c>
      <c r="AU75" s="322">
        <v>13876</v>
      </c>
      <c r="AV75" s="322">
        <v>3107</v>
      </c>
      <c r="AW75" s="322">
        <v>516705</v>
      </c>
      <c r="AX75" s="322">
        <v>36635</v>
      </c>
      <c r="AY75" s="322">
        <v>480070</v>
      </c>
      <c r="AZ75" s="322">
        <v>470769</v>
      </c>
      <c r="BA75" s="322">
        <v>352638</v>
      </c>
      <c r="BB75" s="322">
        <v>118131</v>
      </c>
      <c r="BC75" s="322">
        <v>9301</v>
      </c>
      <c r="BD75" s="322">
        <v>5274</v>
      </c>
      <c r="BE75" s="322">
        <v>4154</v>
      </c>
    </row>
    <row r="76" spans="43:57" ht="16" customHeight="1" x14ac:dyDescent="0.2">
      <c r="AQ76" s="316">
        <v>51</v>
      </c>
      <c r="AR76" s="302" t="s">
        <v>420</v>
      </c>
      <c r="AS76" s="303" t="s">
        <v>99</v>
      </c>
      <c r="AT76" s="322">
        <v>11629177</v>
      </c>
      <c r="AU76" s="322">
        <v>550033</v>
      </c>
      <c r="AV76" s="322">
        <v>203691</v>
      </c>
      <c r="AW76" s="322">
        <v>10875453</v>
      </c>
      <c r="AX76" s="322">
        <v>827906</v>
      </c>
      <c r="AY76" s="322">
        <v>10047547</v>
      </c>
      <c r="AZ76" s="322">
        <v>9839021</v>
      </c>
      <c r="BA76" s="322">
        <v>5241037</v>
      </c>
      <c r="BB76" s="322">
        <v>4597984</v>
      </c>
      <c r="BC76" s="322">
        <v>208526</v>
      </c>
      <c r="BD76" s="322">
        <v>3706</v>
      </c>
      <c r="BE76" s="322">
        <v>3018</v>
      </c>
    </row>
    <row r="77" spans="43:57" ht="16" customHeight="1" x14ac:dyDescent="0.2">
      <c r="AQ77" s="316">
        <v>53</v>
      </c>
      <c r="AR77" s="302" t="s">
        <v>421</v>
      </c>
      <c r="AS77" s="303" t="s">
        <v>100</v>
      </c>
      <c r="AT77" s="322">
        <v>1707426</v>
      </c>
      <c r="AU77" s="322">
        <v>34296</v>
      </c>
      <c r="AV77" s="322">
        <v>3148</v>
      </c>
      <c r="AW77" s="322">
        <v>1669982</v>
      </c>
      <c r="AX77" s="322">
        <v>62466</v>
      </c>
      <c r="AY77" s="322">
        <v>1607516</v>
      </c>
      <c r="AZ77" s="322">
        <v>1600524</v>
      </c>
      <c r="BA77" s="322">
        <v>1321713</v>
      </c>
      <c r="BB77" s="322">
        <v>278811</v>
      </c>
      <c r="BC77" s="322">
        <v>6992</v>
      </c>
      <c r="BD77" s="322">
        <v>6608</v>
      </c>
      <c r="BE77" s="322">
        <v>5481</v>
      </c>
    </row>
    <row r="78" spans="43:57" ht="16" customHeight="1" x14ac:dyDescent="0.2">
      <c r="AQ78" s="316">
        <v>55</v>
      </c>
      <c r="AR78" s="302" t="s">
        <v>422</v>
      </c>
      <c r="AS78" s="303" t="s">
        <v>423</v>
      </c>
      <c r="AT78" s="322">
        <v>922753</v>
      </c>
      <c r="AU78" s="322">
        <v>61591</v>
      </c>
      <c r="AV78" s="322">
        <v>17541</v>
      </c>
      <c r="AW78" s="322">
        <v>843621</v>
      </c>
      <c r="AX78" s="322">
        <v>233095</v>
      </c>
      <c r="AY78" s="322">
        <v>610526</v>
      </c>
      <c r="AZ78" s="322">
        <v>597530</v>
      </c>
      <c r="BA78" s="322">
        <v>421674</v>
      </c>
      <c r="BB78" s="322">
        <v>175856</v>
      </c>
      <c r="BC78" s="322">
        <v>12996</v>
      </c>
      <c r="BD78" s="322">
        <v>5131</v>
      </c>
      <c r="BE78" s="322">
        <v>4503</v>
      </c>
    </row>
    <row r="79" spans="43:57" ht="16" customHeight="1" x14ac:dyDescent="0.2">
      <c r="AQ79" s="316">
        <v>55</v>
      </c>
      <c r="AR79" s="302" t="s">
        <v>424</v>
      </c>
      <c r="AS79" s="303" t="s">
        <v>425</v>
      </c>
      <c r="AT79" s="322">
        <v>480864</v>
      </c>
      <c r="AU79" s="322">
        <v>126482</v>
      </c>
      <c r="AV79" s="322">
        <v>30698</v>
      </c>
      <c r="AW79" s="322">
        <v>323684</v>
      </c>
      <c r="AX79" s="322">
        <v>135815</v>
      </c>
      <c r="AY79" s="322">
        <v>187869</v>
      </c>
      <c r="AZ79" s="322">
        <v>181941</v>
      </c>
      <c r="BA79" s="322">
        <v>108129</v>
      </c>
      <c r="BB79" s="322">
        <v>73812</v>
      </c>
      <c r="BC79" s="322">
        <v>5928</v>
      </c>
      <c r="BD79" s="322">
        <v>4725</v>
      </c>
      <c r="BE79" s="322">
        <v>4232</v>
      </c>
    </row>
    <row r="80" spans="43:57" ht="16" customHeight="1" x14ac:dyDescent="0.2">
      <c r="AQ80" s="316">
        <v>57</v>
      </c>
      <c r="AR80" s="302" t="s">
        <v>426</v>
      </c>
      <c r="AS80" s="303" t="s">
        <v>427</v>
      </c>
      <c r="AT80" s="322">
        <v>182597</v>
      </c>
      <c r="AU80" s="322">
        <v>0</v>
      </c>
      <c r="AV80" s="322">
        <v>0</v>
      </c>
      <c r="AW80" s="322">
        <v>182597</v>
      </c>
      <c r="AX80" s="322">
        <v>1063</v>
      </c>
      <c r="AY80" s="322">
        <v>181534</v>
      </c>
      <c r="AZ80" s="322">
        <v>180650</v>
      </c>
      <c r="BA80" s="322">
        <v>167573</v>
      </c>
      <c r="BB80" s="322">
        <v>13077</v>
      </c>
      <c r="BC80" s="322">
        <v>884</v>
      </c>
      <c r="BD80" s="322">
        <v>7717</v>
      </c>
      <c r="BE80" s="322">
        <v>6148</v>
      </c>
    </row>
    <row r="81" spans="43:57" ht="16" customHeight="1" x14ac:dyDescent="0.2">
      <c r="AQ81" s="316">
        <v>57</v>
      </c>
      <c r="AR81" s="302" t="s">
        <v>428</v>
      </c>
      <c r="AS81" s="303" t="s">
        <v>429</v>
      </c>
      <c r="AT81" s="322">
        <v>2303088</v>
      </c>
      <c r="AU81" s="322">
        <v>116250</v>
      </c>
      <c r="AV81" s="322">
        <v>9815</v>
      </c>
      <c r="AW81" s="322">
        <v>2177023</v>
      </c>
      <c r="AX81" s="322">
        <v>85288</v>
      </c>
      <c r="AY81" s="322">
        <v>2091735</v>
      </c>
      <c r="AZ81" s="322">
        <v>2056946</v>
      </c>
      <c r="BA81" s="322">
        <v>1440866</v>
      </c>
      <c r="BB81" s="322">
        <v>616080</v>
      </c>
      <c r="BC81" s="322">
        <v>34789</v>
      </c>
      <c r="BD81" s="322">
        <v>4294</v>
      </c>
      <c r="BE81" s="322">
        <v>3617</v>
      </c>
    </row>
    <row r="82" spans="43:57" ht="16" customHeight="1" x14ac:dyDescent="0.2">
      <c r="AQ82" s="316">
        <v>57</v>
      </c>
      <c r="AR82" s="302" t="s">
        <v>430</v>
      </c>
      <c r="AS82" s="303" t="s">
        <v>431</v>
      </c>
      <c r="AT82" s="322">
        <v>129373</v>
      </c>
      <c r="AU82" s="322">
        <v>889</v>
      </c>
      <c r="AV82" s="322">
        <v>309</v>
      </c>
      <c r="AW82" s="322">
        <v>128175</v>
      </c>
      <c r="AX82" s="322">
        <v>7774</v>
      </c>
      <c r="AY82" s="322">
        <v>120401</v>
      </c>
      <c r="AZ82" s="322">
        <v>118318</v>
      </c>
      <c r="BA82" s="322">
        <v>91299</v>
      </c>
      <c r="BB82" s="322">
        <v>27019</v>
      </c>
      <c r="BC82" s="322">
        <v>2083</v>
      </c>
      <c r="BD82" s="322">
        <v>7080</v>
      </c>
      <c r="BE82" s="322">
        <v>5537</v>
      </c>
    </row>
    <row r="83" spans="43:57" ht="16" customHeight="1" x14ac:dyDescent="0.2">
      <c r="AQ83" s="316">
        <v>57</v>
      </c>
      <c r="AR83" s="302" t="s">
        <v>432</v>
      </c>
      <c r="AS83" s="303" t="s">
        <v>433</v>
      </c>
      <c r="AT83" s="322">
        <v>36275</v>
      </c>
      <c r="AU83" s="322">
        <v>0</v>
      </c>
      <c r="AV83" s="322">
        <v>0</v>
      </c>
      <c r="AW83" s="322">
        <v>36275</v>
      </c>
      <c r="AX83" s="322">
        <v>405</v>
      </c>
      <c r="AY83" s="322">
        <v>35870</v>
      </c>
      <c r="AZ83" s="322">
        <v>35727</v>
      </c>
      <c r="BA83" s="322">
        <v>32763</v>
      </c>
      <c r="BB83" s="322">
        <v>2964</v>
      </c>
      <c r="BC83" s="322">
        <v>143</v>
      </c>
      <c r="BD83" s="322">
        <v>9066</v>
      </c>
      <c r="BE83" s="322">
        <v>7579</v>
      </c>
    </row>
    <row r="84" spans="43:57" ht="16" customHeight="1" x14ac:dyDescent="0.2">
      <c r="AQ84" s="316">
        <v>57</v>
      </c>
      <c r="AR84" s="302" t="s">
        <v>434</v>
      </c>
      <c r="AS84" s="303" t="s">
        <v>435</v>
      </c>
      <c r="AT84" s="322">
        <v>79190</v>
      </c>
      <c r="AU84" s="322">
        <v>1208</v>
      </c>
      <c r="AV84" s="322">
        <v>247</v>
      </c>
      <c r="AW84" s="322">
        <v>77735</v>
      </c>
      <c r="AX84" s="322">
        <v>2379</v>
      </c>
      <c r="AY84" s="322">
        <v>75356</v>
      </c>
      <c r="AZ84" s="322">
        <v>73638</v>
      </c>
      <c r="BA84" s="322">
        <v>48125</v>
      </c>
      <c r="BB84" s="322">
        <v>25513</v>
      </c>
      <c r="BC84" s="322">
        <v>1718</v>
      </c>
      <c r="BD84" s="322">
        <v>4839</v>
      </c>
      <c r="BE84" s="322">
        <v>3988</v>
      </c>
    </row>
    <row r="85" spans="43:57" ht="16" customHeight="1" x14ac:dyDescent="0.2">
      <c r="AQ85" s="316">
        <v>57</v>
      </c>
      <c r="AR85" s="302" t="s">
        <v>436</v>
      </c>
      <c r="AS85" s="303" t="s">
        <v>437</v>
      </c>
      <c r="AT85" s="322">
        <v>201366</v>
      </c>
      <c r="AU85" s="322">
        <v>608</v>
      </c>
      <c r="AV85" s="322">
        <v>166</v>
      </c>
      <c r="AW85" s="322">
        <v>200592</v>
      </c>
      <c r="AX85" s="322">
        <v>5653</v>
      </c>
      <c r="AY85" s="322">
        <v>194939</v>
      </c>
      <c r="AZ85" s="322">
        <v>191021</v>
      </c>
      <c r="BA85" s="322">
        <v>123927</v>
      </c>
      <c r="BB85" s="322">
        <v>67094</v>
      </c>
      <c r="BC85" s="322">
        <v>3918</v>
      </c>
      <c r="BD85" s="322">
        <v>4779</v>
      </c>
      <c r="BE85" s="322">
        <v>4147</v>
      </c>
    </row>
    <row r="86" spans="43:57" ht="16" customHeight="1" x14ac:dyDescent="0.2">
      <c r="AQ86" s="316">
        <v>57</v>
      </c>
      <c r="AR86" s="302" t="s">
        <v>438</v>
      </c>
      <c r="AS86" s="303" t="s">
        <v>439</v>
      </c>
      <c r="AT86" s="322">
        <v>392628</v>
      </c>
      <c r="AU86" s="322">
        <v>58777</v>
      </c>
      <c r="AV86" s="322">
        <v>13572</v>
      </c>
      <c r="AW86" s="322">
        <v>320279</v>
      </c>
      <c r="AX86" s="322">
        <v>19664</v>
      </c>
      <c r="AY86" s="322">
        <v>300615</v>
      </c>
      <c r="AZ86" s="322">
        <v>296080</v>
      </c>
      <c r="BA86" s="322">
        <v>187786</v>
      </c>
      <c r="BB86" s="322">
        <v>108294</v>
      </c>
      <c r="BC86" s="322">
        <v>4535</v>
      </c>
      <c r="BD86" s="322">
        <v>5576</v>
      </c>
      <c r="BE86" s="322">
        <v>4665</v>
      </c>
    </row>
    <row r="87" spans="43:57" ht="16" customHeight="1" x14ac:dyDescent="0.2">
      <c r="AQ87" s="316">
        <v>57</v>
      </c>
      <c r="AR87" s="302" t="s">
        <v>440</v>
      </c>
      <c r="AS87" s="303" t="s">
        <v>441</v>
      </c>
      <c r="AT87" s="322">
        <v>178690</v>
      </c>
      <c r="AU87" s="322">
        <v>1643</v>
      </c>
      <c r="AV87" s="322">
        <v>368</v>
      </c>
      <c r="AW87" s="322">
        <v>176679</v>
      </c>
      <c r="AX87" s="322">
        <v>118</v>
      </c>
      <c r="AY87" s="322">
        <v>176561</v>
      </c>
      <c r="AZ87" s="322">
        <v>174311</v>
      </c>
      <c r="BA87" s="322">
        <v>100631</v>
      </c>
      <c r="BB87" s="322">
        <v>73680</v>
      </c>
      <c r="BC87" s="322">
        <v>2250</v>
      </c>
      <c r="BD87" s="322">
        <v>5167</v>
      </c>
      <c r="BE87" s="322">
        <v>4359</v>
      </c>
    </row>
    <row r="88" spans="43:57" ht="16" customHeight="1" x14ac:dyDescent="0.2">
      <c r="AQ88" s="316">
        <v>59</v>
      </c>
      <c r="AR88" s="302" t="s">
        <v>442</v>
      </c>
      <c r="AS88" s="303" t="s">
        <v>443</v>
      </c>
      <c r="AT88" s="322">
        <v>158472</v>
      </c>
      <c r="AU88" s="322">
        <v>2057</v>
      </c>
      <c r="AV88" s="322">
        <v>234</v>
      </c>
      <c r="AW88" s="322">
        <v>156181</v>
      </c>
      <c r="AX88" s="322">
        <v>3575</v>
      </c>
      <c r="AY88" s="322">
        <v>152606</v>
      </c>
      <c r="AZ88" s="322">
        <v>152425</v>
      </c>
      <c r="BA88" s="322">
        <v>125413</v>
      </c>
      <c r="BB88" s="322">
        <v>27012</v>
      </c>
      <c r="BC88" s="322">
        <v>181</v>
      </c>
      <c r="BD88" s="322">
        <v>8669</v>
      </c>
      <c r="BE88" s="322">
        <v>6550</v>
      </c>
    </row>
    <row r="89" spans="43:57" ht="16" customHeight="1" x14ac:dyDescent="0.2">
      <c r="AQ89" s="316">
        <v>59</v>
      </c>
      <c r="AR89" s="302" t="s">
        <v>444</v>
      </c>
      <c r="AS89" s="303" t="s">
        <v>445</v>
      </c>
      <c r="AT89" s="322">
        <v>80382</v>
      </c>
      <c r="AU89" s="322">
        <v>0</v>
      </c>
      <c r="AV89" s="322">
        <v>0</v>
      </c>
      <c r="AW89" s="322">
        <v>80382</v>
      </c>
      <c r="AX89" s="322">
        <v>3948</v>
      </c>
      <c r="AY89" s="322">
        <v>76434</v>
      </c>
      <c r="AZ89" s="322">
        <v>75982</v>
      </c>
      <c r="BA89" s="322">
        <v>58175</v>
      </c>
      <c r="BB89" s="322">
        <v>17807</v>
      </c>
      <c r="BC89" s="322">
        <v>452</v>
      </c>
      <c r="BD89" s="322">
        <v>8688</v>
      </c>
      <c r="BE89" s="322">
        <v>7579</v>
      </c>
    </row>
    <row r="90" spans="43:57" ht="16" customHeight="1" x14ac:dyDescent="0.2">
      <c r="AQ90" s="316">
        <v>59</v>
      </c>
      <c r="AR90" s="302" t="s">
        <v>446</v>
      </c>
      <c r="AS90" s="303" t="s">
        <v>447</v>
      </c>
      <c r="AT90" s="322">
        <v>1449347</v>
      </c>
      <c r="AU90" s="322">
        <v>76870</v>
      </c>
      <c r="AV90" s="322">
        <v>3437</v>
      </c>
      <c r="AW90" s="322">
        <v>1369040</v>
      </c>
      <c r="AX90" s="322">
        <v>85299</v>
      </c>
      <c r="AY90" s="322">
        <v>1283741</v>
      </c>
      <c r="AZ90" s="322">
        <v>1275395</v>
      </c>
      <c r="BA90" s="322">
        <v>1115093</v>
      </c>
      <c r="BB90" s="322">
        <v>160302</v>
      </c>
      <c r="BC90" s="322">
        <v>8346</v>
      </c>
      <c r="BD90" s="322">
        <v>6976</v>
      </c>
      <c r="BE90" s="322">
        <v>5803</v>
      </c>
    </row>
    <row r="91" spans="43:57" ht="16" customHeight="1" x14ac:dyDescent="0.2">
      <c r="AQ91" s="316">
        <v>59</v>
      </c>
      <c r="AR91" s="302" t="s">
        <v>448</v>
      </c>
      <c r="AS91" s="303" t="s">
        <v>449</v>
      </c>
      <c r="AT91" s="322">
        <v>282918</v>
      </c>
      <c r="AU91" s="322">
        <v>34718</v>
      </c>
      <c r="AV91" s="322">
        <v>1366</v>
      </c>
      <c r="AW91" s="322">
        <v>246834</v>
      </c>
      <c r="AX91" s="322">
        <v>19243</v>
      </c>
      <c r="AY91" s="322">
        <v>227591</v>
      </c>
      <c r="AZ91" s="322">
        <v>223412</v>
      </c>
      <c r="BA91" s="322">
        <v>174220</v>
      </c>
      <c r="BB91" s="322">
        <v>49192</v>
      </c>
      <c r="BC91" s="322">
        <v>4179</v>
      </c>
      <c r="BD91" s="322">
        <v>6623</v>
      </c>
      <c r="BE91" s="322">
        <v>5485</v>
      </c>
    </row>
    <row r="92" spans="43:57" ht="16" customHeight="1" x14ac:dyDescent="0.2">
      <c r="AQ92" s="316">
        <v>59</v>
      </c>
      <c r="AR92" s="302" t="s">
        <v>450</v>
      </c>
      <c r="AS92" s="303" t="s">
        <v>451</v>
      </c>
      <c r="AT92" s="322">
        <v>294909</v>
      </c>
      <c r="AU92" s="322">
        <v>43067</v>
      </c>
      <c r="AV92" s="322">
        <v>1170</v>
      </c>
      <c r="AW92" s="322">
        <v>250672</v>
      </c>
      <c r="AX92" s="322">
        <v>27056</v>
      </c>
      <c r="AY92" s="322">
        <v>223616</v>
      </c>
      <c r="AZ92" s="322">
        <v>218714</v>
      </c>
      <c r="BA92" s="322">
        <v>173161</v>
      </c>
      <c r="BB92" s="322">
        <v>45553</v>
      </c>
      <c r="BC92" s="322">
        <v>4902</v>
      </c>
      <c r="BD92" s="322">
        <v>6575</v>
      </c>
      <c r="BE92" s="322">
        <v>5358</v>
      </c>
    </row>
    <row r="93" spans="43:57" ht="16" customHeight="1" x14ac:dyDescent="0.2">
      <c r="AQ93" s="316">
        <v>61</v>
      </c>
      <c r="AR93" s="302" t="s">
        <v>452</v>
      </c>
      <c r="AS93" s="303" t="s">
        <v>104</v>
      </c>
      <c r="AT93" s="322">
        <v>2030676</v>
      </c>
      <c r="AU93" s="322">
        <v>0</v>
      </c>
      <c r="AV93" s="322">
        <v>0</v>
      </c>
      <c r="AW93" s="322">
        <v>2030676</v>
      </c>
      <c r="AX93" s="322">
        <v>184</v>
      </c>
      <c r="AY93" s="322">
        <v>2030492</v>
      </c>
      <c r="AZ93" s="322">
        <v>2023941</v>
      </c>
      <c r="BA93" s="322">
        <v>1704852</v>
      </c>
      <c r="BB93" s="322">
        <v>319089</v>
      </c>
      <c r="BC93" s="322">
        <v>6551</v>
      </c>
      <c r="BD93" s="322">
        <v>7126</v>
      </c>
      <c r="BE93" s="322">
        <v>5297</v>
      </c>
    </row>
    <row r="94" spans="43:57" ht="16" customHeight="1" x14ac:dyDescent="0.2">
      <c r="AQ94" s="316">
        <v>63</v>
      </c>
      <c r="AR94" s="302" t="s">
        <v>453</v>
      </c>
      <c r="AS94" s="303" t="s">
        <v>454</v>
      </c>
      <c r="AT94" s="322">
        <v>2592954</v>
      </c>
      <c r="AU94" s="322">
        <v>4099</v>
      </c>
      <c r="AV94" s="322">
        <v>744</v>
      </c>
      <c r="AW94" s="322">
        <v>2588111</v>
      </c>
      <c r="AX94" s="322">
        <v>20939</v>
      </c>
      <c r="AY94" s="322">
        <v>2567172</v>
      </c>
      <c r="AZ94" s="322">
        <v>2521170</v>
      </c>
      <c r="BA94" s="322">
        <v>1771442</v>
      </c>
      <c r="BB94" s="322">
        <v>749728</v>
      </c>
      <c r="BC94" s="322">
        <v>46002</v>
      </c>
      <c r="BD94" s="322">
        <v>5975</v>
      </c>
      <c r="BE94" s="322">
        <v>4836</v>
      </c>
    </row>
    <row r="95" spans="43:57" ht="16" customHeight="1" x14ac:dyDescent="0.2">
      <c r="AQ95" s="316">
        <v>63</v>
      </c>
      <c r="AR95" s="302" t="s">
        <v>455</v>
      </c>
      <c r="AS95" s="303" t="s">
        <v>456</v>
      </c>
      <c r="AT95" s="322">
        <v>901817</v>
      </c>
      <c r="AU95" s="322">
        <v>308</v>
      </c>
      <c r="AV95" s="322">
        <v>0</v>
      </c>
      <c r="AW95" s="322">
        <v>901509</v>
      </c>
      <c r="AX95" s="322">
        <v>10963</v>
      </c>
      <c r="AY95" s="322">
        <v>890546</v>
      </c>
      <c r="AZ95" s="322">
        <v>882710</v>
      </c>
      <c r="BA95" s="322">
        <v>648983</v>
      </c>
      <c r="BB95" s="322">
        <v>233727</v>
      </c>
      <c r="BC95" s="322">
        <v>7836</v>
      </c>
      <c r="BD95" s="322">
        <v>7638</v>
      </c>
      <c r="BE95" s="322">
        <v>6274</v>
      </c>
    </row>
    <row r="96" spans="43:57" ht="16" customHeight="1" x14ac:dyDescent="0.2">
      <c r="AQ96" s="316">
        <v>64</v>
      </c>
      <c r="AR96" s="302" t="s">
        <v>457</v>
      </c>
      <c r="AS96" s="303" t="s">
        <v>458</v>
      </c>
      <c r="AT96" s="322">
        <v>4472007</v>
      </c>
      <c r="AU96" s="322">
        <v>185178</v>
      </c>
      <c r="AV96" s="322">
        <v>67283</v>
      </c>
      <c r="AW96" s="322">
        <v>4219546</v>
      </c>
      <c r="AX96" s="322">
        <v>204049</v>
      </c>
      <c r="AY96" s="322">
        <v>4015497</v>
      </c>
      <c r="AZ96" s="322">
        <v>3900674</v>
      </c>
      <c r="BA96" s="322">
        <v>2764506</v>
      </c>
      <c r="BB96" s="322">
        <v>1136168</v>
      </c>
      <c r="BC96" s="322">
        <v>114823</v>
      </c>
      <c r="BD96" s="322">
        <v>4972</v>
      </c>
      <c r="BE96" s="322">
        <v>4293</v>
      </c>
    </row>
    <row r="97" spans="43:57" ht="16" customHeight="1" x14ac:dyDescent="0.2">
      <c r="AQ97" s="316">
        <v>64</v>
      </c>
      <c r="AR97" s="302" t="s">
        <v>459</v>
      </c>
      <c r="AS97" s="303" t="s">
        <v>460</v>
      </c>
      <c r="AT97" s="322">
        <v>168429</v>
      </c>
      <c r="AU97" s="322">
        <v>4297</v>
      </c>
      <c r="AV97" s="322">
        <v>130</v>
      </c>
      <c r="AW97" s="322">
        <v>164002</v>
      </c>
      <c r="AX97" s="322">
        <v>2846</v>
      </c>
      <c r="AY97" s="322">
        <v>161156</v>
      </c>
      <c r="AZ97" s="322">
        <v>148339</v>
      </c>
      <c r="BA97" s="322">
        <v>91787</v>
      </c>
      <c r="BB97" s="322">
        <v>56552</v>
      </c>
      <c r="BC97" s="322">
        <v>12817</v>
      </c>
      <c r="BD97" s="322">
        <v>5961</v>
      </c>
      <c r="BE97" s="322">
        <v>4868</v>
      </c>
    </row>
    <row r="98" spans="43:57" ht="16" customHeight="1" x14ac:dyDescent="0.2">
      <c r="AQ98" s="316">
        <v>64</v>
      </c>
      <c r="AR98" s="302" t="s">
        <v>461</v>
      </c>
      <c r="AS98" s="303" t="s">
        <v>462</v>
      </c>
      <c r="AT98" s="322">
        <v>1943066</v>
      </c>
      <c r="AU98" s="322">
        <v>3712</v>
      </c>
      <c r="AV98" s="322">
        <v>943</v>
      </c>
      <c r="AW98" s="322">
        <v>1938411</v>
      </c>
      <c r="AX98" s="322">
        <v>43643</v>
      </c>
      <c r="AY98" s="322">
        <v>1894768</v>
      </c>
      <c r="AZ98" s="322">
        <v>1849327</v>
      </c>
      <c r="BA98" s="322">
        <v>1018427</v>
      </c>
      <c r="BB98" s="322">
        <v>830900</v>
      </c>
      <c r="BC98" s="322">
        <v>45441</v>
      </c>
      <c r="BD98" s="322">
        <v>3856</v>
      </c>
      <c r="BE98" s="322">
        <v>3234</v>
      </c>
    </row>
    <row r="99" spans="43:57" ht="16" customHeight="1" x14ac:dyDescent="0.2">
      <c r="AQ99" s="316">
        <v>64</v>
      </c>
      <c r="AR99" s="302" t="s">
        <v>463</v>
      </c>
      <c r="AS99" s="303" t="s">
        <v>464</v>
      </c>
      <c r="AT99" s="322">
        <v>1900537</v>
      </c>
      <c r="AU99" s="322">
        <v>0</v>
      </c>
      <c r="AV99" s="322">
        <v>0</v>
      </c>
      <c r="AW99" s="322">
        <v>1900537</v>
      </c>
      <c r="AX99" s="322">
        <v>52175</v>
      </c>
      <c r="AY99" s="322">
        <v>1848362</v>
      </c>
      <c r="AZ99" s="322">
        <v>1812137</v>
      </c>
      <c r="BA99" s="322">
        <v>1075820</v>
      </c>
      <c r="BB99" s="322">
        <v>736317</v>
      </c>
      <c r="BC99" s="322">
        <v>36225</v>
      </c>
      <c r="BD99" s="322">
        <v>3975</v>
      </c>
      <c r="BE99" s="322">
        <v>3480</v>
      </c>
    </row>
    <row r="100" spans="43:57" ht="16" customHeight="1" x14ac:dyDescent="0.2">
      <c r="AQ100" s="316">
        <v>65</v>
      </c>
      <c r="AR100" s="302" t="s">
        <v>465</v>
      </c>
      <c r="AS100" s="303" t="s">
        <v>466</v>
      </c>
      <c r="AT100" s="322">
        <v>614888</v>
      </c>
      <c r="AU100" s="322">
        <v>24320</v>
      </c>
      <c r="AV100" s="322">
        <v>11522</v>
      </c>
      <c r="AW100" s="322">
        <v>579046</v>
      </c>
      <c r="AX100" s="322">
        <v>140620</v>
      </c>
      <c r="AY100" s="322">
        <v>438426</v>
      </c>
      <c r="AZ100" s="322">
        <v>414157</v>
      </c>
      <c r="BA100" s="322">
        <v>261979</v>
      </c>
      <c r="BB100" s="322">
        <v>152178</v>
      </c>
      <c r="BC100" s="322">
        <v>24269</v>
      </c>
      <c r="BD100" s="322">
        <v>4387</v>
      </c>
      <c r="BE100" s="322">
        <v>3585</v>
      </c>
    </row>
    <row r="101" spans="43:57" ht="16" customHeight="1" x14ac:dyDescent="0.2">
      <c r="AQ101" s="316">
        <v>66</v>
      </c>
      <c r="AR101" s="302" t="s">
        <v>467</v>
      </c>
      <c r="AS101" s="303" t="s">
        <v>468</v>
      </c>
      <c r="AT101" s="322">
        <v>293922</v>
      </c>
      <c r="AU101" s="322">
        <v>5889</v>
      </c>
      <c r="AV101" s="322">
        <v>1612</v>
      </c>
      <c r="AW101" s="322">
        <v>286421</v>
      </c>
      <c r="AX101" s="322">
        <v>21941</v>
      </c>
      <c r="AY101" s="322">
        <v>264480</v>
      </c>
      <c r="AZ101" s="322">
        <v>259306</v>
      </c>
      <c r="BA101" s="322">
        <v>174266</v>
      </c>
      <c r="BB101" s="322">
        <v>85040</v>
      </c>
      <c r="BC101" s="322">
        <v>5174</v>
      </c>
      <c r="BD101" s="322">
        <v>3787</v>
      </c>
      <c r="BE101" s="322">
        <v>3221</v>
      </c>
    </row>
    <row r="102" spans="43:57" ht="16" customHeight="1" x14ac:dyDescent="0.2">
      <c r="AQ102" s="316">
        <v>66</v>
      </c>
      <c r="AR102" s="302" t="s">
        <v>469</v>
      </c>
      <c r="AS102" s="303" t="s">
        <v>470</v>
      </c>
      <c r="AT102" s="322">
        <v>155754</v>
      </c>
      <c r="AU102" s="322">
        <v>10591</v>
      </c>
      <c r="AV102" s="322">
        <v>810</v>
      </c>
      <c r="AW102" s="322">
        <v>144353</v>
      </c>
      <c r="AX102" s="322">
        <v>17242</v>
      </c>
      <c r="AY102" s="322">
        <v>127111</v>
      </c>
      <c r="AZ102" s="322">
        <v>124666</v>
      </c>
      <c r="BA102" s="322">
        <v>100238</v>
      </c>
      <c r="BB102" s="322">
        <v>24428</v>
      </c>
      <c r="BC102" s="322">
        <v>2445</v>
      </c>
      <c r="BD102" s="322">
        <v>5349</v>
      </c>
      <c r="BE102" s="322">
        <v>4309</v>
      </c>
    </row>
    <row r="103" spans="43:57" ht="16" customHeight="1" x14ac:dyDescent="0.2">
      <c r="AQ103" s="316">
        <v>66</v>
      </c>
      <c r="AR103" s="302" t="s">
        <v>471</v>
      </c>
      <c r="AS103" s="303" t="s">
        <v>472</v>
      </c>
      <c r="AT103" s="322">
        <v>791303</v>
      </c>
      <c r="AU103" s="322">
        <v>84370</v>
      </c>
      <c r="AV103" s="322">
        <v>27723</v>
      </c>
      <c r="AW103" s="322">
        <v>679210</v>
      </c>
      <c r="AX103" s="322">
        <v>105658</v>
      </c>
      <c r="AY103" s="322">
        <v>573552</v>
      </c>
      <c r="AZ103" s="322">
        <v>564127</v>
      </c>
      <c r="BA103" s="322">
        <v>467792</v>
      </c>
      <c r="BB103" s="322">
        <v>96335</v>
      </c>
      <c r="BC103" s="322">
        <v>9425</v>
      </c>
      <c r="BD103" s="322">
        <v>4812</v>
      </c>
      <c r="BE103" s="322">
        <v>3929</v>
      </c>
    </row>
    <row r="104" spans="43:57" ht="16" customHeight="1" x14ac:dyDescent="0.2">
      <c r="AQ104" s="316">
        <v>66</v>
      </c>
      <c r="AR104" s="302" t="s">
        <v>473</v>
      </c>
      <c r="AS104" s="303" t="s">
        <v>474</v>
      </c>
      <c r="AT104" s="322">
        <v>6936362</v>
      </c>
      <c r="AU104" s="322">
        <v>783563</v>
      </c>
      <c r="AV104" s="322">
        <v>64317</v>
      </c>
      <c r="AW104" s="322">
        <v>6088482</v>
      </c>
      <c r="AX104" s="322">
        <v>282732</v>
      </c>
      <c r="AY104" s="322">
        <v>5805750</v>
      </c>
      <c r="AZ104" s="322">
        <v>5539299</v>
      </c>
      <c r="BA104" s="322">
        <v>2671294</v>
      </c>
      <c r="BB104" s="322">
        <v>2868005</v>
      </c>
      <c r="BC104" s="322">
        <v>266451</v>
      </c>
      <c r="BD104" s="322">
        <v>4037</v>
      </c>
      <c r="BE104" s="322">
        <v>3437</v>
      </c>
    </row>
    <row r="105" spans="43:57" ht="16" customHeight="1" x14ac:dyDescent="0.2">
      <c r="AQ105" s="316">
        <v>67</v>
      </c>
      <c r="AR105" s="302" t="s">
        <v>475</v>
      </c>
      <c r="AS105" s="303" t="s">
        <v>476</v>
      </c>
      <c r="AT105" s="322">
        <v>455680</v>
      </c>
      <c r="AU105" s="322">
        <v>14546</v>
      </c>
      <c r="AV105" s="322">
        <v>8918</v>
      </c>
      <c r="AW105" s="322">
        <v>432216</v>
      </c>
      <c r="AX105" s="322">
        <v>22158</v>
      </c>
      <c r="AY105" s="322">
        <v>410058</v>
      </c>
      <c r="AZ105" s="322">
        <v>386787</v>
      </c>
      <c r="BA105" s="322">
        <v>185119</v>
      </c>
      <c r="BB105" s="322">
        <v>201668</v>
      </c>
      <c r="BC105" s="322">
        <v>23271</v>
      </c>
      <c r="BD105" s="322">
        <v>2487</v>
      </c>
      <c r="BE105" s="322">
        <v>2184</v>
      </c>
    </row>
    <row r="106" spans="43:57" ht="16" customHeight="1" x14ac:dyDescent="0.2">
      <c r="AQ106" s="316">
        <v>67</v>
      </c>
      <c r="AR106" s="302" t="s">
        <v>477</v>
      </c>
      <c r="AS106" s="303" t="s">
        <v>478</v>
      </c>
      <c r="AT106" s="322">
        <v>3596688</v>
      </c>
      <c r="AU106" s="322">
        <v>265731</v>
      </c>
      <c r="AV106" s="322">
        <v>106076</v>
      </c>
      <c r="AW106" s="322">
        <v>3224881</v>
      </c>
      <c r="AX106" s="322">
        <v>113229</v>
      </c>
      <c r="AY106" s="322">
        <v>3111652</v>
      </c>
      <c r="AZ106" s="322">
        <v>2964725</v>
      </c>
      <c r="BA106" s="322">
        <v>635941</v>
      </c>
      <c r="BB106" s="322">
        <v>2328784</v>
      </c>
      <c r="BC106" s="322">
        <v>146927</v>
      </c>
      <c r="BD106" s="322">
        <v>1603</v>
      </c>
      <c r="BE106" s="322">
        <v>1409</v>
      </c>
    </row>
    <row r="107" spans="43:57" ht="16" customHeight="1" x14ac:dyDescent="0.2">
      <c r="AQ107" s="316">
        <v>67</v>
      </c>
      <c r="AR107" s="302" t="s">
        <v>479</v>
      </c>
      <c r="AS107" s="303" t="s">
        <v>480</v>
      </c>
      <c r="AT107" s="322">
        <v>1028110</v>
      </c>
      <c r="AU107" s="322">
        <v>328448</v>
      </c>
      <c r="AV107" s="322">
        <v>86219</v>
      </c>
      <c r="AW107" s="322">
        <v>613443</v>
      </c>
      <c r="AX107" s="322">
        <v>44564</v>
      </c>
      <c r="AY107" s="322">
        <v>568879</v>
      </c>
      <c r="AZ107" s="322">
        <v>551113</v>
      </c>
      <c r="BA107" s="322">
        <v>375209</v>
      </c>
      <c r="BB107" s="322">
        <v>175904</v>
      </c>
      <c r="BC107" s="322">
        <v>17766</v>
      </c>
      <c r="BD107" s="322">
        <v>2242</v>
      </c>
      <c r="BE107" s="322">
        <v>1967</v>
      </c>
    </row>
    <row r="108" spans="43:57" ht="16" customHeight="1" x14ac:dyDescent="0.2">
      <c r="AQ108" s="316">
        <v>67</v>
      </c>
      <c r="AR108" s="302" t="s">
        <v>481</v>
      </c>
      <c r="AS108" s="303" t="s">
        <v>482</v>
      </c>
      <c r="AT108" s="322">
        <v>824121</v>
      </c>
      <c r="AU108" s="322">
        <v>98603</v>
      </c>
      <c r="AV108" s="322">
        <v>7224</v>
      </c>
      <c r="AW108" s="322">
        <v>718294</v>
      </c>
      <c r="AX108" s="322">
        <v>30667</v>
      </c>
      <c r="AY108" s="322">
        <v>687627</v>
      </c>
      <c r="AZ108" s="322">
        <v>660272</v>
      </c>
      <c r="BA108" s="322">
        <v>256125</v>
      </c>
      <c r="BB108" s="322">
        <v>404147</v>
      </c>
      <c r="BC108" s="322">
        <v>27355</v>
      </c>
      <c r="BD108" s="322">
        <v>3026</v>
      </c>
      <c r="BE108" s="322">
        <v>2480</v>
      </c>
    </row>
    <row r="109" spans="43:57" ht="16" customHeight="1" x14ac:dyDescent="0.2">
      <c r="AQ109" s="316">
        <v>67</v>
      </c>
      <c r="AR109" s="302" t="s">
        <v>483</v>
      </c>
      <c r="AS109" s="303" t="s">
        <v>484</v>
      </c>
      <c r="AT109" s="322">
        <v>60206</v>
      </c>
      <c r="AU109" s="322">
        <v>8341</v>
      </c>
      <c r="AV109" s="322">
        <v>3857</v>
      </c>
      <c r="AW109" s="322">
        <v>48008</v>
      </c>
      <c r="AX109" s="322">
        <v>8015</v>
      </c>
      <c r="AY109" s="322">
        <v>39993</v>
      </c>
      <c r="AZ109" s="322">
        <v>39007</v>
      </c>
      <c r="BA109" s="322">
        <v>28187</v>
      </c>
      <c r="BB109" s="322">
        <v>10820</v>
      </c>
      <c r="BC109" s="322">
        <v>986</v>
      </c>
      <c r="BD109" s="322">
        <v>3944</v>
      </c>
      <c r="BE109" s="322">
        <v>3365</v>
      </c>
    </row>
    <row r="110" spans="43:57" ht="16" customHeight="1" x14ac:dyDescent="0.2">
      <c r="AQ110" s="316">
        <v>67</v>
      </c>
      <c r="AR110" s="302" t="s">
        <v>485</v>
      </c>
      <c r="AS110" s="303" t="s">
        <v>486</v>
      </c>
      <c r="AT110" s="322">
        <v>1391157</v>
      </c>
      <c r="AU110" s="322">
        <v>434948</v>
      </c>
      <c r="AV110" s="322">
        <v>34412</v>
      </c>
      <c r="AW110" s="322">
        <v>921797</v>
      </c>
      <c r="AX110" s="322">
        <v>58582</v>
      </c>
      <c r="AY110" s="322">
        <v>863215</v>
      </c>
      <c r="AZ110" s="322">
        <v>790991</v>
      </c>
      <c r="BA110" s="322">
        <v>326146</v>
      </c>
      <c r="BB110" s="322">
        <v>464845</v>
      </c>
      <c r="BC110" s="322">
        <v>72224</v>
      </c>
      <c r="BD110" s="322">
        <v>2589</v>
      </c>
      <c r="BE110" s="322">
        <v>2244</v>
      </c>
    </row>
    <row r="111" spans="43:57" ht="16" customHeight="1" x14ac:dyDescent="0.2">
      <c r="AQ111" s="316">
        <v>69</v>
      </c>
      <c r="AR111" s="312" t="s">
        <v>487</v>
      </c>
      <c r="AS111" s="313" t="s">
        <v>106</v>
      </c>
      <c r="AT111" s="323">
        <v>13794</v>
      </c>
      <c r="AU111" s="323">
        <v>331</v>
      </c>
      <c r="AV111" s="323">
        <v>45</v>
      </c>
      <c r="AW111" s="323">
        <v>13418</v>
      </c>
      <c r="AX111" s="323">
        <v>332</v>
      </c>
      <c r="AY111" s="323">
        <v>13086</v>
      </c>
      <c r="AZ111" s="323">
        <v>12817</v>
      </c>
      <c r="BA111" s="323">
        <v>4928</v>
      </c>
      <c r="BB111" s="323">
        <v>7889</v>
      </c>
      <c r="BC111" s="323">
        <v>269</v>
      </c>
      <c r="BD111" s="323">
        <v>4279</v>
      </c>
      <c r="BE111" s="323">
        <v>3961</v>
      </c>
    </row>
    <row r="112" spans="43:57" ht="16" customHeight="1" x14ac:dyDescent="0.2">
      <c r="AR112" s="312" t="s">
        <v>488</v>
      </c>
      <c r="AS112" s="313" t="s">
        <v>489</v>
      </c>
      <c r="AT112" s="323">
        <v>68707839</v>
      </c>
      <c r="AU112" s="323">
        <v>5552106</v>
      </c>
      <c r="AV112" s="323">
        <v>1456170</v>
      </c>
      <c r="AW112" s="323">
        <v>61699563</v>
      </c>
      <c r="AX112" s="323">
        <v>4166252</v>
      </c>
      <c r="AY112" s="323">
        <v>57533311</v>
      </c>
      <c r="AZ112" s="323">
        <v>55895532</v>
      </c>
      <c r="BA112" s="323">
        <v>35806952</v>
      </c>
      <c r="BB112" s="323">
        <v>20088580</v>
      </c>
      <c r="BC112" s="323">
        <v>1637779</v>
      </c>
      <c r="BD112" s="323">
        <v>4601</v>
      </c>
      <c r="BE112" s="323">
        <v>3845</v>
      </c>
    </row>
  </sheetData>
  <mergeCells count="3">
    <mergeCell ref="AD6:AE6"/>
    <mergeCell ref="P6:Q6"/>
    <mergeCell ref="B6:C6"/>
  </mergeCells>
  <phoneticPr fontId="47"/>
  <pageMargins left="0.25" right="0.25" top="0.75" bottom="0.75" header="0.3" footer="0.3"/>
  <pageSetup paperSize="9" scale="24"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5BCAC-6E1E-4656-9523-0B3F4B045688}">
  <sheetPr>
    <pageSetUpPr fitToPage="1"/>
  </sheetPr>
  <dimension ref="B2:I24"/>
  <sheetViews>
    <sheetView view="pageBreakPreview" zoomScale="90" zoomScaleNormal="100" zoomScaleSheetLayoutView="90" workbookViewId="0"/>
  </sheetViews>
  <sheetFormatPr defaultRowHeight="13.5" x14ac:dyDescent="0.2"/>
  <cols>
    <col min="1" max="1" width="3.90625" style="850" customWidth="1"/>
    <col min="2" max="2" width="11.36328125" style="850" customWidth="1"/>
    <col min="3" max="3" width="19.54296875" style="850" customWidth="1"/>
    <col min="4" max="4" width="4.36328125" style="850" customWidth="1"/>
    <col min="5" max="5" width="10.453125" style="850" customWidth="1"/>
    <col min="6" max="6" width="26.81640625" style="850" customWidth="1"/>
    <col min="7" max="7" width="4.36328125" style="850" customWidth="1"/>
    <col min="8" max="8" width="10.6328125" style="850" customWidth="1"/>
    <col min="9" max="9" width="34.08984375" style="850" customWidth="1"/>
    <col min="10" max="16384" width="8.7265625" style="850"/>
  </cols>
  <sheetData>
    <row r="2" spans="2:9" x14ac:dyDescent="0.2">
      <c r="B2" s="850" t="s">
        <v>971</v>
      </c>
      <c r="E2" s="850" t="s">
        <v>972</v>
      </c>
      <c r="H2" s="850" t="s">
        <v>983</v>
      </c>
    </row>
    <row r="3" spans="2:9" x14ac:dyDescent="0.2">
      <c r="B3" s="848" t="s">
        <v>949</v>
      </c>
      <c r="C3" s="849"/>
      <c r="E3" s="867" t="s">
        <v>948</v>
      </c>
      <c r="F3" s="868"/>
      <c r="H3" s="867" t="s">
        <v>948</v>
      </c>
      <c r="I3" s="868"/>
    </row>
    <row r="4" spans="2:9" x14ac:dyDescent="0.2">
      <c r="B4" s="851" t="s">
        <v>951</v>
      </c>
      <c r="C4" s="852" t="s">
        <v>953</v>
      </c>
      <c r="E4" s="866" t="s">
        <v>950</v>
      </c>
      <c r="F4" s="866" t="s">
        <v>952</v>
      </c>
      <c r="H4" s="866" t="s">
        <v>950</v>
      </c>
      <c r="I4" s="866" t="s">
        <v>952</v>
      </c>
    </row>
    <row r="5" spans="2:9" x14ac:dyDescent="0.2">
      <c r="B5" s="853" t="s">
        <v>954</v>
      </c>
      <c r="C5" s="854" t="s">
        <v>955</v>
      </c>
      <c r="E5" s="860" t="s">
        <v>78</v>
      </c>
      <c r="F5" s="861" t="s">
        <v>108</v>
      </c>
      <c r="H5" s="860" t="s">
        <v>78</v>
      </c>
      <c r="I5" s="861" t="s">
        <v>124</v>
      </c>
    </row>
    <row r="6" spans="2:9" x14ac:dyDescent="0.2">
      <c r="B6" s="855" t="s">
        <v>957</v>
      </c>
      <c r="C6" s="856" t="s">
        <v>854</v>
      </c>
      <c r="E6" s="862" t="s">
        <v>79</v>
      </c>
      <c r="F6" s="863" t="s">
        <v>109</v>
      </c>
      <c r="H6" s="862" t="s">
        <v>10</v>
      </c>
      <c r="I6" s="863" t="s">
        <v>125</v>
      </c>
    </row>
    <row r="7" spans="2:9" x14ac:dyDescent="0.2">
      <c r="B7" s="855" t="s">
        <v>959</v>
      </c>
      <c r="C7" s="856" t="s">
        <v>855</v>
      </c>
      <c r="E7" s="862" t="s">
        <v>80</v>
      </c>
      <c r="F7" s="863" t="s">
        <v>110</v>
      </c>
      <c r="H7" s="862" t="s">
        <v>12</v>
      </c>
      <c r="I7" s="863" t="s">
        <v>126</v>
      </c>
    </row>
    <row r="8" spans="2:9" x14ac:dyDescent="0.2">
      <c r="B8" s="855" t="s">
        <v>960</v>
      </c>
      <c r="C8" s="856" t="s">
        <v>856</v>
      </c>
      <c r="E8" s="862" t="s">
        <v>81</v>
      </c>
      <c r="F8" s="863" t="s">
        <v>973</v>
      </c>
      <c r="H8" s="862" t="s">
        <v>127</v>
      </c>
      <c r="I8" s="863" t="s">
        <v>128</v>
      </c>
    </row>
    <row r="9" spans="2:9" x14ac:dyDescent="0.2">
      <c r="B9" s="855" t="s">
        <v>961</v>
      </c>
      <c r="C9" s="856" t="s">
        <v>857</v>
      </c>
      <c r="E9" s="862" t="s">
        <v>974</v>
      </c>
      <c r="F9" s="863" t="s">
        <v>975</v>
      </c>
      <c r="H9" s="862" t="s">
        <v>129</v>
      </c>
      <c r="I9" s="863" t="s">
        <v>984</v>
      </c>
    </row>
    <row r="10" spans="2:9" x14ac:dyDescent="0.2">
      <c r="B10" s="855" t="s">
        <v>956</v>
      </c>
      <c r="C10" s="856" t="s">
        <v>858</v>
      </c>
      <c r="E10" s="862" t="s">
        <v>82</v>
      </c>
      <c r="F10" s="863" t="s">
        <v>112</v>
      </c>
      <c r="H10" s="862" t="s">
        <v>14</v>
      </c>
      <c r="I10" s="863" t="s">
        <v>131</v>
      </c>
    </row>
    <row r="11" spans="2:9" x14ac:dyDescent="0.2">
      <c r="B11" s="855" t="s">
        <v>962</v>
      </c>
      <c r="C11" s="856" t="s">
        <v>859</v>
      </c>
      <c r="E11" s="862" t="s">
        <v>83</v>
      </c>
      <c r="F11" s="863" t="s">
        <v>113</v>
      </c>
      <c r="H11" s="862" t="s">
        <v>16</v>
      </c>
      <c r="I11" s="863" t="s">
        <v>132</v>
      </c>
    </row>
    <row r="12" spans="2:9" x14ac:dyDescent="0.2">
      <c r="B12" s="855" t="s">
        <v>963</v>
      </c>
      <c r="C12" s="856" t="s">
        <v>860</v>
      </c>
      <c r="E12" s="862" t="s">
        <v>84</v>
      </c>
      <c r="F12" s="863" t="s">
        <v>114</v>
      </c>
      <c r="H12" s="864" t="s">
        <v>17</v>
      </c>
      <c r="I12" s="865" t="s">
        <v>123</v>
      </c>
    </row>
    <row r="13" spans="2:9" x14ac:dyDescent="0.2">
      <c r="B13" s="855" t="s">
        <v>964</v>
      </c>
      <c r="C13" s="857" t="s">
        <v>861</v>
      </c>
      <c r="E13" s="862" t="s">
        <v>976</v>
      </c>
      <c r="F13" s="863" t="s">
        <v>977</v>
      </c>
    </row>
    <row r="14" spans="2:9" x14ac:dyDescent="0.2">
      <c r="B14" s="855" t="s">
        <v>965</v>
      </c>
      <c r="C14" s="856" t="s">
        <v>862</v>
      </c>
      <c r="E14" s="862" t="s">
        <v>85</v>
      </c>
      <c r="F14" s="863" t="s">
        <v>978</v>
      </c>
    </row>
    <row r="15" spans="2:9" x14ac:dyDescent="0.2">
      <c r="B15" s="855" t="s">
        <v>958</v>
      </c>
      <c r="C15" s="856" t="s">
        <v>863</v>
      </c>
      <c r="E15" s="862" t="s">
        <v>86</v>
      </c>
      <c r="F15" s="863" t="s">
        <v>116</v>
      </c>
    </row>
    <row r="16" spans="2:9" x14ac:dyDescent="0.2">
      <c r="B16" s="855" t="s">
        <v>966</v>
      </c>
      <c r="C16" s="856" t="s">
        <v>967</v>
      </c>
      <c r="E16" s="862" t="s">
        <v>87</v>
      </c>
      <c r="F16" s="863" t="s">
        <v>117</v>
      </c>
    </row>
    <row r="17" spans="2:6" x14ac:dyDescent="0.2">
      <c r="B17" s="855" t="s">
        <v>968</v>
      </c>
      <c r="C17" s="856" t="s">
        <v>864</v>
      </c>
      <c r="E17" s="862" t="s">
        <v>88</v>
      </c>
      <c r="F17" s="863" t="s">
        <v>118</v>
      </c>
    </row>
    <row r="18" spans="2:6" x14ac:dyDescent="0.2">
      <c r="B18" s="858" t="s">
        <v>969</v>
      </c>
      <c r="C18" s="859" t="s">
        <v>970</v>
      </c>
      <c r="E18" s="862" t="s">
        <v>89</v>
      </c>
      <c r="F18" s="863" t="s">
        <v>119</v>
      </c>
    </row>
    <row r="19" spans="2:6" x14ac:dyDescent="0.2">
      <c r="E19" s="862" t="s">
        <v>90</v>
      </c>
      <c r="F19" s="863" t="s">
        <v>120</v>
      </c>
    </row>
    <row r="20" spans="2:6" x14ac:dyDescent="0.2">
      <c r="E20" s="862" t="s">
        <v>91</v>
      </c>
      <c r="F20" s="863" t="s">
        <v>121</v>
      </c>
    </row>
    <row r="21" spans="2:6" x14ac:dyDescent="0.2">
      <c r="E21" s="862" t="s">
        <v>92</v>
      </c>
      <c r="F21" s="863" t="s">
        <v>979</v>
      </c>
    </row>
    <row r="22" spans="2:6" x14ac:dyDescent="0.2">
      <c r="E22" s="862" t="s">
        <v>980</v>
      </c>
      <c r="F22" s="863" t="s">
        <v>224</v>
      </c>
    </row>
    <row r="23" spans="2:6" x14ac:dyDescent="0.2">
      <c r="E23" s="862" t="s">
        <v>981</v>
      </c>
      <c r="F23" s="863" t="s">
        <v>982</v>
      </c>
    </row>
    <row r="24" spans="2:6" x14ac:dyDescent="0.2">
      <c r="E24" s="864" t="s">
        <v>17</v>
      </c>
      <c r="F24" s="865" t="s">
        <v>123</v>
      </c>
    </row>
  </sheetData>
  <sortState xmlns:xlrd2="http://schemas.microsoft.com/office/spreadsheetml/2017/richdata2" ref="H5:I19">
    <sortCondition ref="H5:H19"/>
  </sortState>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40"/>
  <sheetViews>
    <sheetView view="pageBreakPreview" zoomScale="90" zoomScaleNormal="100" zoomScaleSheetLayoutView="90" workbookViewId="0"/>
  </sheetViews>
  <sheetFormatPr defaultColWidth="8.90625" defaultRowHeight="26.5" customHeight="1" x14ac:dyDescent="0.2"/>
  <cols>
    <col min="1" max="1" width="2.81640625" style="1" customWidth="1"/>
    <col min="2" max="2" width="137.453125" style="2" customWidth="1"/>
    <col min="3" max="4" width="8.90625" style="3"/>
    <col min="5" max="5" width="77.453125" style="3" customWidth="1"/>
    <col min="6" max="16384" width="8.90625" style="3"/>
  </cols>
  <sheetData>
    <row r="1" spans="1:4" ht="10.5" customHeight="1" x14ac:dyDescent="0.2"/>
    <row r="2" spans="1:4" ht="32.5" customHeight="1" x14ac:dyDescent="0.2">
      <c r="A2" s="4"/>
      <c r="B2" s="5" t="s">
        <v>1005</v>
      </c>
    </row>
    <row r="3" spans="1:4" ht="26.5" customHeight="1" x14ac:dyDescent="0.2">
      <c r="A3" s="4"/>
      <c r="B3" s="2" t="s">
        <v>151</v>
      </c>
    </row>
    <row r="4" spans="1:4" ht="26.5" customHeight="1" x14ac:dyDescent="0.2">
      <c r="A4" s="4"/>
      <c r="B4" s="2" t="s">
        <v>919</v>
      </c>
    </row>
    <row r="5" spans="1:4" ht="26.5" customHeight="1" x14ac:dyDescent="0.2">
      <c r="A5" s="4"/>
      <c r="B5" s="63" t="s">
        <v>990</v>
      </c>
    </row>
    <row r="6" spans="1:4" ht="26.5" customHeight="1" x14ac:dyDescent="0.2">
      <c r="A6" s="4"/>
      <c r="B6" s="2" t="s">
        <v>920</v>
      </c>
    </row>
    <row r="7" spans="1:4" ht="26.5" customHeight="1" x14ac:dyDescent="0.2">
      <c r="A7" s="4"/>
      <c r="B7" s="63" t="s">
        <v>991</v>
      </c>
    </row>
    <row r="8" spans="1:4" ht="26.5" customHeight="1" x14ac:dyDescent="0.2">
      <c r="A8" s="4"/>
      <c r="B8" s="2" t="s">
        <v>992</v>
      </c>
    </row>
    <row r="9" spans="1:4" ht="26.5" customHeight="1" x14ac:dyDescent="0.2">
      <c r="A9" s="4"/>
      <c r="B9" s="2" t="s">
        <v>993</v>
      </c>
    </row>
    <row r="10" spans="1:4" ht="26.5" customHeight="1" x14ac:dyDescent="0.2">
      <c r="A10" s="4"/>
      <c r="B10" s="2" t="s">
        <v>994</v>
      </c>
    </row>
    <row r="11" spans="1:4" ht="26.5" customHeight="1" x14ac:dyDescent="0.2">
      <c r="A11" s="4"/>
      <c r="B11" s="2" t="s">
        <v>995</v>
      </c>
    </row>
    <row r="12" spans="1:4" ht="26.5" customHeight="1" x14ac:dyDescent="0.2">
      <c r="A12" s="4"/>
      <c r="B12" s="2" t="s">
        <v>996</v>
      </c>
      <c r="D12" s="64"/>
    </row>
    <row r="13" spans="1:4" ht="26.5" customHeight="1" x14ac:dyDescent="0.2">
      <c r="A13" s="4"/>
      <c r="B13" s="2" t="s">
        <v>997</v>
      </c>
    </row>
    <row r="14" spans="1:4" ht="26.5" customHeight="1" x14ac:dyDescent="0.2">
      <c r="A14" s="4"/>
      <c r="B14" s="2" t="s">
        <v>998</v>
      </c>
    </row>
    <row r="15" spans="1:4" ht="26.5" customHeight="1" x14ac:dyDescent="0.2">
      <c r="A15" s="4"/>
      <c r="B15" s="63" t="s">
        <v>999</v>
      </c>
    </row>
    <row r="16" spans="1:4" ht="26.5" customHeight="1" x14ac:dyDescent="0.2">
      <c r="A16" s="4"/>
      <c r="B16" s="2" t="s">
        <v>921</v>
      </c>
    </row>
    <row r="17" spans="1:2" ht="26.5" customHeight="1" x14ac:dyDescent="0.2">
      <c r="A17" s="4"/>
    </row>
    <row r="18" spans="1:2" ht="26.5" customHeight="1" x14ac:dyDescent="0.2">
      <c r="A18" s="4"/>
      <c r="B18" s="2" t="s">
        <v>1000</v>
      </c>
    </row>
    <row r="19" spans="1:2" ht="26.5" customHeight="1" x14ac:dyDescent="0.2">
      <c r="B19" s="2" t="s">
        <v>1001</v>
      </c>
    </row>
    <row r="20" spans="1:2" ht="26.5" customHeight="1" x14ac:dyDescent="0.2">
      <c r="B20" s="2" t="s">
        <v>1031</v>
      </c>
    </row>
    <row r="21" spans="1:2" ht="26.5" customHeight="1" x14ac:dyDescent="0.2">
      <c r="B21" s="2" t="s">
        <v>1002</v>
      </c>
    </row>
    <row r="22" spans="1:2" ht="26.5" customHeight="1" x14ac:dyDescent="0.2">
      <c r="B22" s="2" t="s">
        <v>1003</v>
      </c>
    </row>
    <row r="23" spans="1:2" ht="26.5" customHeight="1" x14ac:dyDescent="0.2">
      <c r="B23" s="63" t="s">
        <v>1004</v>
      </c>
    </row>
    <row r="26" spans="1:2" ht="26.5" customHeight="1" x14ac:dyDescent="0.2">
      <c r="B26" s="883" t="s">
        <v>1014</v>
      </c>
    </row>
    <row r="27" spans="1:2" ht="26.5" customHeight="1" x14ac:dyDescent="0.2">
      <c r="B27" s="883" t="s">
        <v>1015</v>
      </c>
    </row>
    <row r="28" spans="1:2" ht="26.5" customHeight="1" x14ac:dyDescent="0.2">
      <c r="B28" s="883" t="s">
        <v>1016</v>
      </c>
    </row>
    <row r="29" spans="1:2" ht="26.5" customHeight="1" x14ac:dyDescent="0.2">
      <c r="B29" s="883" t="s">
        <v>1018</v>
      </c>
    </row>
    <row r="30" spans="1:2" ht="26.5" customHeight="1" x14ac:dyDescent="0.2">
      <c r="B30" s="883" t="s">
        <v>1019</v>
      </c>
    </row>
    <row r="31" spans="1:2" ht="26.5" customHeight="1" x14ac:dyDescent="0.2">
      <c r="B31" s="883" t="s">
        <v>1017</v>
      </c>
    </row>
    <row r="32" spans="1:2" ht="26.5" customHeight="1" x14ac:dyDescent="0.2">
      <c r="B32" s="883" t="s">
        <v>1020</v>
      </c>
    </row>
    <row r="33" spans="2:2" ht="26.5" customHeight="1" x14ac:dyDescent="0.2">
      <c r="B33" s="883" t="s">
        <v>1021</v>
      </c>
    </row>
    <row r="34" spans="2:2" ht="26.5" customHeight="1" x14ac:dyDescent="0.2">
      <c r="B34" s="883" t="s">
        <v>1023</v>
      </c>
    </row>
    <row r="35" spans="2:2" ht="26.5" customHeight="1" x14ac:dyDescent="0.2">
      <c r="B35" s="883" t="s">
        <v>1024</v>
      </c>
    </row>
    <row r="36" spans="2:2" ht="26.5" customHeight="1" x14ac:dyDescent="0.2">
      <c r="B36" s="883" t="s">
        <v>1022</v>
      </c>
    </row>
    <row r="37" spans="2:2" ht="55.5" customHeight="1" x14ac:dyDescent="0.2">
      <c r="B37" s="888" t="s">
        <v>1025</v>
      </c>
    </row>
    <row r="39" spans="2:2" ht="26.5" customHeight="1" x14ac:dyDescent="0.2">
      <c r="B39" s="892" t="s">
        <v>1032</v>
      </c>
    </row>
    <row r="40" spans="2:2" ht="26.5" customHeight="1" x14ac:dyDescent="0.2">
      <c r="B40" s="892" t="s">
        <v>1033</v>
      </c>
    </row>
  </sheetData>
  <phoneticPr fontId="1"/>
  <pageMargins left="0.25" right="0.25"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01554D-A029-4473-B9AF-E3C5D08670FA}">
  <sheetPr>
    <pageSetUpPr fitToPage="1"/>
  </sheetPr>
  <dimension ref="A1:AK2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7.5" customHeight="1" x14ac:dyDescent="0.2"/>
  <cols>
    <col min="1" max="1" width="3.36328125" style="6" customWidth="1"/>
    <col min="2" max="2" width="4.7265625" style="55" customWidth="1"/>
    <col min="3" max="3" width="20.90625" style="56" customWidth="1"/>
    <col min="4" max="16" width="11.6328125" style="9" customWidth="1"/>
    <col min="17" max="17" width="14.453125" style="9" customWidth="1"/>
    <col min="18" max="18" width="12.6328125" style="9"/>
    <col min="19" max="19" width="14.1796875" style="9" bestFit="1" customWidth="1"/>
    <col min="20" max="31" width="12.6328125" style="9"/>
    <col min="32" max="32" width="14.81640625" style="9" customWidth="1"/>
    <col min="33" max="33" width="14.453125" style="9" customWidth="1"/>
    <col min="34" max="34" width="2.453125" style="9" customWidth="1"/>
    <col min="35" max="35" width="14" style="9" bestFit="1" customWidth="1"/>
    <col min="36" max="36" width="14.1796875" style="9" bestFit="1" customWidth="1"/>
    <col min="37" max="37" width="17.36328125" style="9" customWidth="1"/>
    <col min="38" max="16384" width="12.6328125" style="9"/>
  </cols>
  <sheetData>
    <row r="1" spans="1:37" ht="17.5" customHeight="1" x14ac:dyDescent="0.2">
      <c r="B1" s="445" t="s">
        <v>922</v>
      </c>
      <c r="C1" s="8"/>
    </row>
    <row r="2" spans="1:37" ht="8" customHeight="1" x14ac:dyDescent="0.2">
      <c r="B2" s="7"/>
      <c r="C2" s="7"/>
      <c r="D2" s="7"/>
    </row>
    <row r="3" spans="1:37" s="15" customFormat="1" ht="17.5" customHeight="1" x14ac:dyDescent="0.2">
      <c r="A3" s="12"/>
      <c r="B3" s="7"/>
      <c r="C3" s="13"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7" ht="22.5" customHeight="1" thickBot="1" x14ac:dyDescent="0.25">
      <c r="B4" s="7"/>
      <c r="C4" s="16"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7" s="29" customFormat="1" ht="17.5" customHeight="1" x14ac:dyDescent="0.2">
      <c r="A5" s="20"/>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3" t="s">
        <v>83</v>
      </c>
      <c r="X5" s="24" t="s">
        <v>84</v>
      </c>
      <c r="Y5" s="24" t="s">
        <v>85</v>
      </c>
      <c r="Z5" s="25" t="s">
        <v>86</v>
      </c>
      <c r="AA5" s="24" t="s">
        <v>87</v>
      </c>
      <c r="AB5" s="26" t="s">
        <v>88</v>
      </c>
      <c r="AC5" s="26" t="s">
        <v>89</v>
      </c>
      <c r="AD5" s="23" t="s">
        <v>90</v>
      </c>
      <c r="AE5" s="27" t="s">
        <v>91</v>
      </c>
      <c r="AF5" s="25" t="s">
        <v>92</v>
      </c>
      <c r="AG5" s="24" t="s">
        <v>17</v>
      </c>
      <c r="AH5" s="28"/>
    </row>
    <row r="6" spans="1:37" s="39" customFormat="1" ht="26" customHeight="1" thickBot="1" x14ac:dyDescent="0.25">
      <c r="A6" s="30"/>
      <c r="B6" s="31"/>
      <c r="C6" s="32" t="s">
        <v>93</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3" t="s">
        <v>113</v>
      </c>
      <c r="X6" s="34" t="s">
        <v>114</v>
      </c>
      <c r="Y6" s="34" t="s">
        <v>115</v>
      </c>
      <c r="Z6" s="35" t="s">
        <v>116</v>
      </c>
      <c r="AA6" s="34" t="s">
        <v>117</v>
      </c>
      <c r="AB6" s="36" t="s">
        <v>118</v>
      </c>
      <c r="AC6" s="36" t="s">
        <v>119</v>
      </c>
      <c r="AD6" s="33" t="s">
        <v>120</v>
      </c>
      <c r="AE6" s="37" t="s">
        <v>121</v>
      </c>
      <c r="AF6" s="35" t="s">
        <v>122</v>
      </c>
      <c r="AG6" s="34" t="s">
        <v>123</v>
      </c>
      <c r="AH6" s="38"/>
    </row>
    <row r="7" spans="1:37" ht="17.5" customHeight="1" x14ac:dyDescent="0.2">
      <c r="A7" s="40">
        <v>1</v>
      </c>
      <c r="B7" s="57" t="s">
        <v>0</v>
      </c>
      <c r="C7" s="58" t="s">
        <v>94</v>
      </c>
      <c r="D7" s="10">
        <v>1602758</v>
      </c>
      <c r="E7" s="10">
        <v>51</v>
      </c>
      <c r="F7" s="10">
        <v>7745768</v>
      </c>
      <c r="G7" s="10">
        <v>63381</v>
      </c>
      <c r="H7" s="10">
        <v>0</v>
      </c>
      <c r="I7" s="10">
        <v>11462</v>
      </c>
      <c r="J7" s="10">
        <v>0</v>
      </c>
      <c r="K7" s="10">
        <v>403</v>
      </c>
      <c r="L7" s="10">
        <v>2049</v>
      </c>
      <c r="M7" s="10">
        <v>0</v>
      </c>
      <c r="N7" s="10">
        <v>1303</v>
      </c>
      <c r="O7" s="10">
        <v>872082</v>
      </c>
      <c r="P7" s="10">
        <v>0</v>
      </c>
      <c r="Q7" s="11">
        <f>SUM(D7:P7)</f>
        <v>10299257</v>
      </c>
      <c r="R7" s="10">
        <v>64640</v>
      </c>
      <c r="S7" s="10">
        <v>3752518</v>
      </c>
      <c r="T7" s="10">
        <v>0</v>
      </c>
      <c r="U7" s="10">
        <v>263091</v>
      </c>
      <c r="V7" s="10">
        <v>202163</v>
      </c>
      <c r="W7" s="10">
        <f>SUM(R7:V7)</f>
        <v>4282412</v>
      </c>
      <c r="X7" s="11">
        <f>+W7+Q7</f>
        <v>14581669</v>
      </c>
      <c r="Y7" s="11">
        <v>101237</v>
      </c>
      <c r="Z7" s="10">
        <f>+W7+Y7</f>
        <v>4383649</v>
      </c>
      <c r="AA7" s="11">
        <f>+X7+Y7</f>
        <v>14682906</v>
      </c>
      <c r="AB7" s="43">
        <v>-2101861</v>
      </c>
      <c r="AC7" s="43">
        <v>-35111</v>
      </c>
      <c r="AD7" s="10">
        <v>-180123</v>
      </c>
      <c r="AE7" s="44">
        <f>SUM(AB7:AD7)</f>
        <v>-2317095</v>
      </c>
      <c r="AF7" s="10">
        <f>+Z7+AE7</f>
        <v>2066554</v>
      </c>
      <c r="AG7" s="11">
        <f>SUM(X7,Y7,AB7,AC7,AD7)</f>
        <v>12365811</v>
      </c>
      <c r="AH7" s="45"/>
      <c r="AI7" s="39"/>
      <c r="AJ7" s="39"/>
      <c r="AK7" s="39"/>
    </row>
    <row r="8" spans="1:37" ht="17.5" customHeight="1" x14ac:dyDescent="0.2">
      <c r="A8" s="40">
        <v>2</v>
      </c>
      <c r="B8" s="61" t="s">
        <v>1</v>
      </c>
      <c r="C8" s="62" t="s">
        <v>95</v>
      </c>
      <c r="D8" s="10">
        <v>383</v>
      </c>
      <c r="E8" s="10">
        <v>1276</v>
      </c>
      <c r="F8" s="10">
        <v>9479221</v>
      </c>
      <c r="G8" s="10">
        <v>128398</v>
      </c>
      <c r="H8" s="10">
        <v>4815725</v>
      </c>
      <c r="I8" s="10">
        <v>162</v>
      </c>
      <c r="J8" s="10">
        <v>32</v>
      </c>
      <c r="K8" s="10">
        <v>68</v>
      </c>
      <c r="L8" s="10">
        <v>181</v>
      </c>
      <c r="M8" s="10">
        <v>11</v>
      </c>
      <c r="N8" s="10">
        <v>324</v>
      </c>
      <c r="O8" s="10">
        <v>3032</v>
      </c>
      <c r="P8" s="10">
        <v>1024</v>
      </c>
      <c r="Q8" s="11">
        <f t="shared" ref="Q8:Q28" si="0">SUM(D8:P8)</f>
        <v>14429837</v>
      </c>
      <c r="R8" s="10">
        <v>-4500</v>
      </c>
      <c r="S8" s="10">
        <v>-5127</v>
      </c>
      <c r="T8" s="10">
        <v>0</v>
      </c>
      <c r="U8" s="10">
        <v>-4978</v>
      </c>
      <c r="V8" s="10">
        <v>-7389</v>
      </c>
      <c r="W8" s="10">
        <f t="shared" ref="W8:W19" si="1">SUM(R8:V8)</f>
        <v>-21994</v>
      </c>
      <c r="X8" s="11">
        <f t="shared" ref="X8:X20" si="2">+W8+Q8</f>
        <v>14407843</v>
      </c>
      <c r="Y8" s="11">
        <v>17191</v>
      </c>
      <c r="Z8" s="10">
        <f t="shared" ref="Z8:Z19" si="3">+W8+Y8</f>
        <v>-4803</v>
      </c>
      <c r="AA8" s="11">
        <f t="shared" ref="AA8:AA19" si="4">+X8+Y8</f>
        <v>14425034</v>
      </c>
      <c r="AB8" s="43">
        <v>-12015420</v>
      </c>
      <c r="AC8" s="43">
        <v>0</v>
      </c>
      <c r="AD8" s="10">
        <v>-1903075</v>
      </c>
      <c r="AE8" s="44">
        <f t="shared" ref="AE8:AE19" si="5">SUM(AB8:AD8)</f>
        <v>-13918495</v>
      </c>
      <c r="AF8" s="10">
        <f t="shared" ref="AF8:AF19" si="6">+Z8+AE8</f>
        <v>-13923298</v>
      </c>
      <c r="AG8" s="11">
        <f t="shared" ref="AG8:AG20" si="7">SUM(X8,Y8,AB8,AC8,AD8)</f>
        <v>506539</v>
      </c>
      <c r="AH8" s="45"/>
      <c r="AI8" s="39"/>
      <c r="AJ8" s="39"/>
      <c r="AK8" s="39"/>
    </row>
    <row r="9" spans="1:37" ht="17.5" customHeight="1" x14ac:dyDescent="0.2">
      <c r="A9" s="40">
        <v>3</v>
      </c>
      <c r="B9" s="61" t="s">
        <v>2</v>
      </c>
      <c r="C9" s="62" t="s">
        <v>96</v>
      </c>
      <c r="D9" s="10">
        <v>2730267</v>
      </c>
      <c r="E9" s="10">
        <v>28274</v>
      </c>
      <c r="F9" s="10">
        <v>119081344</v>
      </c>
      <c r="G9" s="10">
        <v>18525162</v>
      </c>
      <c r="H9" s="10">
        <v>1444099</v>
      </c>
      <c r="I9" s="10">
        <v>2756552</v>
      </c>
      <c r="J9" s="10">
        <v>970786</v>
      </c>
      <c r="K9" s="10">
        <v>244267</v>
      </c>
      <c r="L9" s="10">
        <v>5884391</v>
      </c>
      <c r="M9" s="10">
        <v>2487483</v>
      </c>
      <c r="N9" s="10">
        <v>2207479</v>
      </c>
      <c r="O9" s="10">
        <v>30494134</v>
      </c>
      <c r="P9" s="10">
        <v>239107</v>
      </c>
      <c r="Q9" s="11">
        <f t="shared" si="0"/>
        <v>187093345</v>
      </c>
      <c r="R9" s="10">
        <v>1626355</v>
      </c>
      <c r="S9" s="10">
        <v>57060339</v>
      </c>
      <c r="T9" s="10">
        <v>6309</v>
      </c>
      <c r="U9" s="10">
        <v>38749360</v>
      </c>
      <c r="V9" s="10">
        <v>-1357350</v>
      </c>
      <c r="W9" s="10">
        <f t="shared" si="1"/>
        <v>96085013</v>
      </c>
      <c r="X9" s="11">
        <f t="shared" si="2"/>
        <v>283178358</v>
      </c>
      <c r="Y9" s="11">
        <v>56702218</v>
      </c>
      <c r="Z9" s="10">
        <f t="shared" si="3"/>
        <v>152787231</v>
      </c>
      <c r="AA9" s="11">
        <f t="shared" si="4"/>
        <v>339880576</v>
      </c>
      <c r="AB9" s="43">
        <v>-53471345</v>
      </c>
      <c r="AC9" s="43">
        <v>-762599</v>
      </c>
      <c r="AD9" s="10">
        <v>-6535406</v>
      </c>
      <c r="AE9" s="44">
        <f t="shared" si="5"/>
        <v>-60769350</v>
      </c>
      <c r="AF9" s="10">
        <f t="shared" si="6"/>
        <v>92017881</v>
      </c>
      <c r="AG9" s="11">
        <f t="shared" si="7"/>
        <v>279111226</v>
      </c>
      <c r="AH9" s="45"/>
      <c r="AI9" s="39"/>
      <c r="AJ9" s="39"/>
      <c r="AK9" s="39"/>
    </row>
    <row r="10" spans="1:37" ht="17.5" customHeight="1" x14ac:dyDescent="0.2">
      <c r="A10" s="40">
        <v>4</v>
      </c>
      <c r="B10" s="61" t="s">
        <v>68</v>
      </c>
      <c r="C10" s="62" t="s">
        <v>97</v>
      </c>
      <c r="D10" s="10">
        <v>41237</v>
      </c>
      <c r="E10" s="10">
        <v>1468</v>
      </c>
      <c r="F10" s="10">
        <v>750201</v>
      </c>
      <c r="G10" s="10">
        <v>59411</v>
      </c>
      <c r="H10" s="10">
        <v>735172</v>
      </c>
      <c r="I10" s="10">
        <v>347187</v>
      </c>
      <c r="J10" s="10">
        <v>126549</v>
      </c>
      <c r="K10" s="10">
        <v>1204183</v>
      </c>
      <c r="L10" s="10">
        <v>473908</v>
      </c>
      <c r="M10" s="10">
        <v>271478</v>
      </c>
      <c r="N10" s="10">
        <v>344051</v>
      </c>
      <c r="O10" s="10">
        <v>850044</v>
      </c>
      <c r="P10" s="10">
        <v>112875</v>
      </c>
      <c r="Q10" s="11">
        <f t="shared" si="0"/>
        <v>5317764</v>
      </c>
      <c r="R10" s="10">
        <v>0</v>
      </c>
      <c r="S10" s="10">
        <v>0</v>
      </c>
      <c r="T10" s="10">
        <v>0</v>
      </c>
      <c r="U10" s="10">
        <v>63568716</v>
      </c>
      <c r="V10" s="10">
        <v>0</v>
      </c>
      <c r="W10" s="10">
        <f t="shared" si="1"/>
        <v>63568716</v>
      </c>
      <c r="X10" s="11">
        <f t="shared" si="2"/>
        <v>68886480</v>
      </c>
      <c r="Y10" s="11">
        <v>0</v>
      </c>
      <c r="Z10" s="10">
        <f t="shared" si="3"/>
        <v>63568716</v>
      </c>
      <c r="AA10" s="11">
        <f t="shared" si="4"/>
        <v>68886480</v>
      </c>
      <c r="AB10" s="43">
        <v>0</v>
      </c>
      <c r="AC10" s="43">
        <v>0</v>
      </c>
      <c r="AD10" s="10">
        <v>0</v>
      </c>
      <c r="AE10" s="44">
        <f t="shared" si="5"/>
        <v>0</v>
      </c>
      <c r="AF10" s="10">
        <f t="shared" si="6"/>
        <v>63568716</v>
      </c>
      <c r="AG10" s="11">
        <f t="shared" si="7"/>
        <v>68886480</v>
      </c>
      <c r="AH10" s="45"/>
      <c r="AI10" s="39"/>
      <c r="AJ10" s="39"/>
      <c r="AK10" s="39"/>
    </row>
    <row r="11" spans="1:37" ht="17.5" customHeight="1" x14ac:dyDescent="0.2">
      <c r="A11" s="40">
        <v>5</v>
      </c>
      <c r="B11" s="59" t="s">
        <v>69</v>
      </c>
      <c r="C11" s="60" t="s">
        <v>98</v>
      </c>
      <c r="D11" s="10">
        <v>146674</v>
      </c>
      <c r="E11" s="10">
        <v>21830</v>
      </c>
      <c r="F11" s="10">
        <v>6061965</v>
      </c>
      <c r="G11" s="10">
        <v>254028</v>
      </c>
      <c r="H11" s="10">
        <v>3045382</v>
      </c>
      <c r="I11" s="10">
        <v>2220845</v>
      </c>
      <c r="J11" s="10">
        <v>226491</v>
      </c>
      <c r="K11" s="10">
        <v>492348</v>
      </c>
      <c r="L11" s="10">
        <v>763588</v>
      </c>
      <c r="M11" s="10">
        <v>453289</v>
      </c>
      <c r="N11" s="10">
        <v>617211</v>
      </c>
      <c r="O11" s="10">
        <v>4683580</v>
      </c>
      <c r="P11" s="10">
        <v>27471</v>
      </c>
      <c r="Q11" s="11">
        <f t="shared" si="0"/>
        <v>19014702</v>
      </c>
      <c r="R11" s="10">
        <v>8287</v>
      </c>
      <c r="S11" s="10">
        <v>8843058</v>
      </c>
      <c r="T11" s="10">
        <v>-136277</v>
      </c>
      <c r="U11" s="10">
        <v>0</v>
      </c>
      <c r="V11" s="10">
        <v>0</v>
      </c>
      <c r="W11" s="10">
        <f t="shared" si="1"/>
        <v>8715068</v>
      </c>
      <c r="X11" s="11">
        <f t="shared" si="2"/>
        <v>27729770</v>
      </c>
      <c r="Y11" s="11">
        <v>57688</v>
      </c>
      <c r="Z11" s="10">
        <f t="shared" si="3"/>
        <v>8772756</v>
      </c>
      <c r="AA11" s="11">
        <f t="shared" si="4"/>
        <v>27787458</v>
      </c>
      <c r="AB11" s="43">
        <v>-4445</v>
      </c>
      <c r="AC11" s="43">
        <v>0</v>
      </c>
      <c r="AD11" s="10">
        <v>0</v>
      </c>
      <c r="AE11" s="44">
        <f t="shared" si="5"/>
        <v>-4445</v>
      </c>
      <c r="AF11" s="10">
        <f t="shared" si="6"/>
        <v>8768311</v>
      </c>
      <c r="AG11" s="11">
        <f t="shared" si="7"/>
        <v>27783013</v>
      </c>
      <c r="AH11" s="45"/>
      <c r="AI11" s="39"/>
      <c r="AJ11" s="39"/>
      <c r="AK11" s="39"/>
    </row>
    <row r="12" spans="1:37" ht="17.5" customHeight="1" x14ac:dyDescent="0.2">
      <c r="A12" s="40">
        <v>6</v>
      </c>
      <c r="B12" s="59" t="s">
        <v>70</v>
      </c>
      <c r="C12" s="60" t="s">
        <v>99</v>
      </c>
      <c r="D12" s="10">
        <v>689641</v>
      </c>
      <c r="E12" s="10">
        <v>6159</v>
      </c>
      <c r="F12" s="10">
        <v>12252998</v>
      </c>
      <c r="G12" s="10">
        <v>3413209</v>
      </c>
      <c r="H12" s="10">
        <v>197014</v>
      </c>
      <c r="I12" s="10">
        <v>891914</v>
      </c>
      <c r="J12" s="10">
        <v>190811</v>
      </c>
      <c r="K12" s="10">
        <v>137002</v>
      </c>
      <c r="L12" s="10">
        <v>1183354</v>
      </c>
      <c r="M12" s="10">
        <v>586531</v>
      </c>
      <c r="N12" s="10">
        <v>390042</v>
      </c>
      <c r="O12" s="10">
        <v>8034319</v>
      </c>
      <c r="P12" s="10">
        <v>31459</v>
      </c>
      <c r="Q12" s="11">
        <f t="shared" si="0"/>
        <v>28004453</v>
      </c>
      <c r="R12" s="10">
        <v>1637654</v>
      </c>
      <c r="S12" s="10">
        <v>47700440</v>
      </c>
      <c r="T12" s="10">
        <v>9675</v>
      </c>
      <c r="U12" s="10">
        <v>8499958</v>
      </c>
      <c r="V12" s="10">
        <v>163911</v>
      </c>
      <c r="W12" s="10">
        <f t="shared" si="1"/>
        <v>58011638</v>
      </c>
      <c r="X12" s="11">
        <f t="shared" si="2"/>
        <v>86016091</v>
      </c>
      <c r="Y12" s="11">
        <v>6818837</v>
      </c>
      <c r="Z12" s="10">
        <f t="shared" si="3"/>
        <v>64830475</v>
      </c>
      <c r="AA12" s="11">
        <f t="shared" si="4"/>
        <v>92834928</v>
      </c>
      <c r="AB12" s="43">
        <v>-116626</v>
      </c>
      <c r="AC12" s="43">
        <v>0</v>
      </c>
      <c r="AD12" s="10">
        <v>0</v>
      </c>
      <c r="AE12" s="44">
        <f t="shared" si="5"/>
        <v>-116626</v>
      </c>
      <c r="AF12" s="10">
        <f t="shared" si="6"/>
        <v>64713849</v>
      </c>
      <c r="AG12" s="11">
        <f t="shared" si="7"/>
        <v>92718302</v>
      </c>
      <c r="AH12" s="45"/>
    </row>
    <row r="13" spans="1:37" ht="17.5" customHeight="1" x14ac:dyDescent="0.2">
      <c r="A13" s="40">
        <v>7</v>
      </c>
      <c r="B13" s="59" t="s">
        <v>71</v>
      </c>
      <c r="C13" s="60" t="s">
        <v>100</v>
      </c>
      <c r="D13" s="10">
        <v>86298</v>
      </c>
      <c r="E13" s="10">
        <v>22429</v>
      </c>
      <c r="F13" s="10">
        <v>2153441</v>
      </c>
      <c r="G13" s="10">
        <v>736362</v>
      </c>
      <c r="H13" s="10">
        <v>554554</v>
      </c>
      <c r="I13" s="10">
        <v>1799032</v>
      </c>
      <c r="J13" s="10">
        <v>2805216</v>
      </c>
      <c r="K13" s="10">
        <v>7182202</v>
      </c>
      <c r="L13" s="10">
        <v>1342923</v>
      </c>
      <c r="M13" s="10">
        <v>341015</v>
      </c>
      <c r="N13" s="10">
        <v>773411</v>
      </c>
      <c r="O13" s="10">
        <v>2611874</v>
      </c>
      <c r="P13" s="10">
        <v>267714</v>
      </c>
      <c r="Q13" s="11">
        <f t="shared" si="0"/>
        <v>20676471</v>
      </c>
      <c r="R13" s="10">
        <v>277</v>
      </c>
      <c r="S13" s="10">
        <v>16124144</v>
      </c>
      <c r="T13" s="10">
        <v>0</v>
      </c>
      <c r="U13" s="10">
        <v>0</v>
      </c>
      <c r="V13" s="10">
        <v>0</v>
      </c>
      <c r="W13" s="10">
        <f t="shared" si="1"/>
        <v>16124421</v>
      </c>
      <c r="X13" s="11">
        <f t="shared" si="2"/>
        <v>36800892</v>
      </c>
      <c r="Y13" s="11">
        <v>1958522</v>
      </c>
      <c r="Z13" s="10">
        <f t="shared" si="3"/>
        <v>18082943</v>
      </c>
      <c r="AA13" s="11">
        <f t="shared" si="4"/>
        <v>38759414</v>
      </c>
      <c r="AB13" s="43">
        <v>-2425829</v>
      </c>
      <c r="AC13" s="43">
        <v>0</v>
      </c>
      <c r="AD13" s="10">
        <v>0</v>
      </c>
      <c r="AE13" s="44">
        <f t="shared" si="5"/>
        <v>-2425829</v>
      </c>
      <c r="AF13" s="10">
        <f t="shared" si="6"/>
        <v>15657114</v>
      </c>
      <c r="AG13" s="11">
        <f t="shared" si="7"/>
        <v>36333585</v>
      </c>
      <c r="AH13" s="45"/>
    </row>
    <row r="14" spans="1:37" ht="17.5" customHeight="1" x14ac:dyDescent="0.2">
      <c r="A14" s="40">
        <v>8</v>
      </c>
      <c r="B14" s="59" t="s">
        <v>72</v>
      </c>
      <c r="C14" s="60" t="s">
        <v>101</v>
      </c>
      <c r="D14" s="10">
        <v>6394</v>
      </c>
      <c r="E14" s="10">
        <v>5527</v>
      </c>
      <c r="F14" s="10">
        <v>715882</v>
      </c>
      <c r="G14" s="10">
        <v>358616</v>
      </c>
      <c r="H14" s="10">
        <v>188193</v>
      </c>
      <c r="I14" s="10">
        <v>3265981</v>
      </c>
      <c r="J14" s="10">
        <v>651856</v>
      </c>
      <c r="K14" s="10">
        <v>4731865</v>
      </c>
      <c r="L14" s="10">
        <v>1337899</v>
      </c>
      <c r="M14" s="10">
        <v>1947609</v>
      </c>
      <c r="N14" s="10">
        <v>154099</v>
      </c>
      <c r="O14" s="10">
        <v>4083761</v>
      </c>
      <c r="P14" s="10">
        <v>147810</v>
      </c>
      <c r="Q14" s="11">
        <f t="shared" si="0"/>
        <v>17595492</v>
      </c>
      <c r="R14" s="10">
        <v>0</v>
      </c>
      <c r="S14" s="10">
        <v>67578979</v>
      </c>
      <c r="T14" s="10">
        <v>4149</v>
      </c>
      <c r="U14" s="10">
        <v>5334570</v>
      </c>
      <c r="V14" s="10">
        <v>0</v>
      </c>
      <c r="W14" s="10">
        <f t="shared" si="1"/>
        <v>72917698</v>
      </c>
      <c r="X14" s="11">
        <f t="shared" si="2"/>
        <v>90513190</v>
      </c>
      <c r="Y14" s="11">
        <v>36883</v>
      </c>
      <c r="Z14" s="10">
        <f t="shared" si="3"/>
        <v>72954581</v>
      </c>
      <c r="AA14" s="11">
        <f t="shared" si="4"/>
        <v>90550073</v>
      </c>
      <c r="AB14" s="43">
        <v>-1480</v>
      </c>
      <c r="AC14" s="43">
        <v>0</v>
      </c>
      <c r="AD14" s="10">
        <v>0</v>
      </c>
      <c r="AE14" s="44">
        <f t="shared" si="5"/>
        <v>-1480</v>
      </c>
      <c r="AF14" s="10">
        <f t="shared" si="6"/>
        <v>72953101</v>
      </c>
      <c r="AG14" s="11">
        <f t="shared" si="7"/>
        <v>90548593</v>
      </c>
      <c r="AH14" s="45"/>
    </row>
    <row r="15" spans="1:37" ht="17.5" customHeight="1" x14ac:dyDescent="0.2">
      <c r="A15" s="40">
        <v>9</v>
      </c>
      <c r="B15" s="59" t="s">
        <v>73</v>
      </c>
      <c r="C15" s="60" t="s">
        <v>102</v>
      </c>
      <c r="D15" s="10">
        <v>815543</v>
      </c>
      <c r="E15" s="10">
        <v>95306</v>
      </c>
      <c r="F15" s="10">
        <v>8143375</v>
      </c>
      <c r="G15" s="10">
        <v>2926501</v>
      </c>
      <c r="H15" s="10">
        <v>806893</v>
      </c>
      <c r="I15" s="10">
        <v>4759750</v>
      </c>
      <c r="J15" s="10">
        <v>1237556</v>
      </c>
      <c r="K15" s="10">
        <v>258586</v>
      </c>
      <c r="L15" s="10">
        <v>5683668</v>
      </c>
      <c r="M15" s="10">
        <v>1440332</v>
      </c>
      <c r="N15" s="10">
        <v>1440278</v>
      </c>
      <c r="O15" s="10">
        <v>5835363</v>
      </c>
      <c r="P15" s="10">
        <v>394312</v>
      </c>
      <c r="Q15" s="11">
        <f t="shared" si="0"/>
        <v>33837463</v>
      </c>
      <c r="R15" s="10">
        <v>367660</v>
      </c>
      <c r="S15" s="10">
        <v>10755230</v>
      </c>
      <c r="T15" s="10">
        <v>85614</v>
      </c>
      <c r="U15" s="10">
        <v>912157</v>
      </c>
      <c r="V15" s="10">
        <v>68521</v>
      </c>
      <c r="W15" s="10">
        <f t="shared" si="1"/>
        <v>12189182</v>
      </c>
      <c r="X15" s="11">
        <f t="shared" si="2"/>
        <v>46026645</v>
      </c>
      <c r="Y15" s="11">
        <v>5764037</v>
      </c>
      <c r="Z15" s="10">
        <f t="shared" si="3"/>
        <v>17953219</v>
      </c>
      <c r="AA15" s="11">
        <f t="shared" si="4"/>
        <v>51790682</v>
      </c>
      <c r="AB15" s="43">
        <v>-1983795</v>
      </c>
      <c r="AC15" s="43">
        <v>0</v>
      </c>
      <c r="AD15" s="10">
        <v>0</v>
      </c>
      <c r="AE15" s="44">
        <f t="shared" si="5"/>
        <v>-1983795</v>
      </c>
      <c r="AF15" s="10">
        <f t="shared" si="6"/>
        <v>15969424</v>
      </c>
      <c r="AG15" s="11">
        <f t="shared" si="7"/>
        <v>49806887</v>
      </c>
      <c r="AH15" s="45"/>
    </row>
    <row r="16" spans="1:37" ht="17.5" customHeight="1" x14ac:dyDescent="0.2">
      <c r="A16" s="40">
        <v>10</v>
      </c>
      <c r="B16" s="59" t="s">
        <v>74</v>
      </c>
      <c r="C16" s="60" t="s">
        <v>103</v>
      </c>
      <c r="D16" s="10">
        <v>48642</v>
      </c>
      <c r="E16" s="10">
        <v>4756</v>
      </c>
      <c r="F16" s="10">
        <v>1549248</v>
      </c>
      <c r="G16" s="10">
        <v>579247</v>
      </c>
      <c r="H16" s="10">
        <v>434471</v>
      </c>
      <c r="I16" s="10">
        <v>3641484</v>
      </c>
      <c r="J16" s="10">
        <v>2036754</v>
      </c>
      <c r="K16" s="10">
        <v>303347</v>
      </c>
      <c r="L16" s="10">
        <v>465642</v>
      </c>
      <c r="M16" s="10">
        <v>10685660</v>
      </c>
      <c r="N16" s="10">
        <v>1251283</v>
      </c>
      <c r="O16" s="10">
        <v>11517467</v>
      </c>
      <c r="P16" s="10">
        <v>336104</v>
      </c>
      <c r="Q16" s="11">
        <f t="shared" si="0"/>
        <v>32854105</v>
      </c>
      <c r="R16" s="10">
        <v>181272</v>
      </c>
      <c r="S16" s="10">
        <v>16505488</v>
      </c>
      <c r="T16" s="10">
        <v>41161</v>
      </c>
      <c r="U16" s="10">
        <v>17760677</v>
      </c>
      <c r="V16" s="10">
        <v>-37668</v>
      </c>
      <c r="W16" s="10">
        <f t="shared" si="1"/>
        <v>34450930</v>
      </c>
      <c r="X16" s="11">
        <f t="shared" si="2"/>
        <v>67305035</v>
      </c>
      <c r="Y16" s="11">
        <v>1393423</v>
      </c>
      <c r="Z16" s="10">
        <f t="shared" si="3"/>
        <v>35844353</v>
      </c>
      <c r="AA16" s="11">
        <f t="shared" si="4"/>
        <v>68698458</v>
      </c>
      <c r="AB16" s="43">
        <v>-3716302</v>
      </c>
      <c r="AC16" s="43">
        <v>0</v>
      </c>
      <c r="AD16" s="10">
        <v>-6168</v>
      </c>
      <c r="AE16" s="44">
        <f t="shared" si="5"/>
        <v>-3722470</v>
      </c>
      <c r="AF16" s="10">
        <f t="shared" si="6"/>
        <v>32121883</v>
      </c>
      <c r="AG16" s="11">
        <f t="shared" si="7"/>
        <v>64975988</v>
      </c>
      <c r="AH16" s="45"/>
    </row>
    <row r="17" spans="1:34" ht="17.5" customHeight="1" x14ac:dyDescent="0.2">
      <c r="A17" s="40">
        <v>11</v>
      </c>
      <c r="B17" s="59" t="s">
        <v>75</v>
      </c>
      <c r="C17" s="60" t="s">
        <v>104</v>
      </c>
      <c r="D17" s="10">
        <v>0</v>
      </c>
      <c r="E17" s="10">
        <v>0</v>
      </c>
      <c r="F17" s="10">
        <v>0</v>
      </c>
      <c r="G17" s="10">
        <v>0</v>
      </c>
      <c r="H17" s="10">
        <v>0</v>
      </c>
      <c r="I17" s="10">
        <v>0</v>
      </c>
      <c r="J17" s="10">
        <v>0</v>
      </c>
      <c r="K17" s="10">
        <v>0</v>
      </c>
      <c r="L17" s="10">
        <v>0</v>
      </c>
      <c r="M17" s="10">
        <v>0</v>
      </c>
      <c r="N17" s="10">
        <v>0</v>
      </c>
      <c r="O17" s="10">
        <v>0</v>
      </c>
      <c r="P17" s="10">
        <v>785081</v>
      </c>
      <c r="Q17" s="11">
        <f t="shared" si="0"/>
        <v>785081</v>
      </c>
      <c r="R17" s="10">
        <v>0</v>
      </c>
      <c r="S17" s="10">
        <v>1233128</v>
      </c>
      <c r="T17" s="10">
        <v>40608593</v>
      </c>
      <c r="U17" s="10">
        <v>0</v>
      </c>
      <c r="V17" s="10">
        <v>0</v>
      </c>
      <c r="W17" s="10">
        <f t="shared" si="1"/>
        <v>41841721</v>
      </c>
      <c r="X17" s="11">
        <f t="shared" si="2"/>
        <v>42626802</v>
      </c>
      <c r="Y17" s="11">
        <v>0</v>
      </c>
      <c r="Z17" s="10">
        <f t="shared" si="3"/>
        <v>41841721</v>
      </c>
      <c r="AA17" s="11">
        <f t="shared" si="4"/>
        <v>42626802</v>
      </c>
      <c r="AB17" s="43">
        <v>0</v>
      </c>
      <c r="AC17" s="43">
        <v>0</v>
      </c>
      <c r="AD17" s="10">
        <v>0</v>
      </c>
      <c r="AE17" s="44">
        <f t="shared" si="5"/>
        <v>0</v>
      </c>
      <c r="AF17" s="10">
        <f t="shared" si="6"/>
        <v>41841721</v>
      </c>
      <c r="AG17" s="11">
        <f t="shared" si="7"/>
        <v>42626802</v>
      </c>
      <c r="AH17" s="45"/>
    </row>
    <row r="18" spans="1:34" ht="17.5" customHeight="1" x14ac:dyDescent="0.2">
      <c r="A18" s="40">
        <v>12</v>
      </c>
      <c r="B18" s="59" t="s">
        <v>76</v>
      </c>
      <c r="C18" s="60" t="s">
        <v>105</v>
      </c>
      <c r="D18" s="10">
        <v>371629</v>
      </c>
      <c r="E18" s="10">
        <v>29003</v>
      </c>
      <c r="F18" s="10">
        <v>10631542</v>
      </c>
      <c r="G18" s="10">
        <v>7275363</v>
      </c>
      <c r="H18" s="10">
        <v>3089234</v>
      </c>
      <c r="I18" s="10">
        <v>7350415</v>
      </c>
      <c r="J18" s="10">
        <v>4696183</v>
      </c>
      <c r="K18" s="10">
        <v>2657644</v>
      </c>
      <c r="L18" s="10">
        <v>7249529</v>
      </c>
      <c r="M18" s="10">
        <v>11940632</v>
      </c>
      <c r="N18" s="10">
        <v>5170830</v>
      </c>
      <c r="O18" s="10">
        <v>29216295</v>
      </c>
      <c r="P18" s="10">
        <v>364222</v>
      </c>
      <c r="Q18" s="11">
        <f t="shared" si="0"/>
        <v>90042521</v>
      </c>
      <c r="R18" s="10">
        <v>5447223</v>
      </c>
      <c r="S18" s="10">
        <v>63813963</v>
      </c>
      <c r="T18" s="10">
        <v>73560215</v>
      </c>
      <c r="U18" s="10">
        <v>21238842</v>
      </c>
      <c r="V18" s="10">
        <v>0</v>
      </c>
      <c r="W18" s="10">
        <f t="shared" si="1"/>
        <v>164060243</v>
      </c>
      <c r="X18" s="11">
        <f t="shared" si="2"/>
        <v>254102764</v>
      </c>
      <c r="Y18" s="11">
        <v>5319577</v>
      </c>
      <c r="Z18" s="10">
        <f t="shared" si="3"/>
        <v>169379820</v>
      </c>
      <c r="AA18" s="11">
        <f t="shared" si="4"/>
        <v>259422341</v>
      </c>
      <c r="AB18" s="43">
        <v>-6665919</v>
      </c>
      <c r="AC18" s="43">
        <v>0</v>
      </c>
      <c r="AD18" s="10">
        <v>-1006</v>
      </c>
      <c r="AE18" s="44">
        <f t="shared" si="5"/>
        <v>-6666925</v>
      </c>
      <c r="AF18" s="10">
        <f t="shared" si="6"/>
        <v>162712895</v>
      </c>
      <c r="AG18" s="11">
        <f t="shared" si="7"/>
        <v>252755416</v>
      </c>
      <c r="AH18" s="45"/>
    </row>
    <row r="19" spans="1:34" ht="17.5" customHeight="1" thickBot="1" x14ac:dyDescent="0.25">
      <c r="A19" s="40">
        <v>13</v>
      </c>
      <c r="B19" s="59" t="s">
        <v>77</v>
      </c>
      <c r="C19" s="60" t="s">
        <v>106</v>
      </c>
      <c r="D19" s="10">
        <v>68756</v>
      </c>
      <c r="E19" s="10">
        <v>4672</v>
      </c>
      <c r="F19" s="10">
        <v>898380</v>
      </c>
      <c r="G19" s="10">
        <v>1013287</v>
      </c>
      <c r="H19" s="10">
        <v>107840</v>
      </c>
      <c r="I19" s="10">
        <v>418563</v>
      </c>
      <c r="J19" s="10">
        <v>351413</v>
      </c>
      <c r="K19" s="10">
        <v>343579</v>
      </c>
      <c r="L19" s="10">
        <v>164580</v>
      </c>
      <c r="M19" s="10">
        <v>284996</v>
      </c>
      <c r="N19" s="10">
        <v>16064</v>
      </c>
      <c r="O19" s="10">
        <v>1030323</v>
      </c>
      <c r="P19" s="10">
        <v>0</v>
      </c>
      <c r="Q19" s="11">
        <f t="shared" si="0"/>
        <v>4702453</v>
      </c>
      <c r="R19" s="10">
        <v>0</v>
      </c>
      <c r="S19" s="10">
        <v>1818</v>
      </c>
      <c r="T19" s="10">
        <v>0</v>
      </c>
      <c r="U19" s="10">
        <v>0</v>
      </c>
      <c r="V19" s="10">
        <v>0</v>
      </c>
      <c r="W19" s="10">
        <f t="shared" si="1"/>
        <v>1818</v>
      </c>
      <c r="X19" s="11">
        <f t="shared" si="2"/>
        <v>4704271</v>
      </c>
      <c r="Y19" s="11">
        <v>4303441</v>
      </c>
      <c r="Z19" s="10">
        <f t="shared" si="3"/>
        <v>4305259</v>
      </c>
      <c r="AA19" s="11">
        <f t="shared" si="4"/>
        <v>9007712</v>
      </c>
      <c r="AB19" s="43">
        <v>-1158857</v>
      </c>
      <c r="AC19" s="43">
        <v>-1372</v>
      </c>
      <c r="AD19" s="10">
        <v>-112138</v>
      </c>
      <c r="AE19" s="44">
        <f t="shared" si="5"/>
        <v>-1272367</v>
      </c>
      <c r="AF19" s="10">
        <f t="shared" si="6"/>
        <v>3032892</v>
      </c>
      <c r="AG19" s="11">
        <f t="shared" si="7"/>
        <v>7735345</v>
      </c>
      <c r="AH19" s="45"/>
    </row>
    <row r="20" spans="1:34" ht="23" customHeight="1" thickBot="1" x14ac:dyDescent="0.25">
      <c r="B20" s="46" t="s">
        <v>9</v>
      </c>
      <c r="C20" s="47" t="s">
        <v>107</v>
      </c>
      <c r="D20" s="48">
        <f>SUM(D7:D19)</f>
        <v>6608222</v>
      </c>
      <c r="E20" s="48">
        <f t="shared" ref="E20:P20" si="8">SUM(E7:E19)</f>
        <v>220751</v>
      </c>
      <c r="F20" s="48">
        <f t="shared" si="8"/>
        <v>179463365</v>
      </c>
      <c r="G20" s="48">
        <f t="shared" si="8"/>
        <v>35332965</v>
      </c>
      <c r="H20" s="48">
        <f t="shared" si="8"/>
        <v>15418577</v>
      </c>
      <c r="I20" s="48">
        <f t="shared" si="8"/>
        <v>27463347</v>
      </c>
      <c r="J20" s="48">
        <f t="shared" si="8"/>
        <v>13293647</v>
      </c>
      <c r="K20" s="48">
        <f t="shared" si="8"/>
        <v>17555494</v>
      </c>
      <c r="L20" s="48">
        <f t="shared" si="8"/>
        <v>24551712</v>
      </c>
      <c r="M20" s="48">
        <f t="shared" si="8"/>
        <v>30439036</v>
      </c>
      <c r="N20" s="48">
        <f t="shared" si="8"/>
        <v>12366375</v>
      </c>
      <c r="O20" s="48">
        <f t="shared" si="8"/>
        <v>99232274</v>
      </c>
      <c r="P20" s="48">
        <f t="shared" si="8"/>
        <v>2707179</v>
      </c>
      <c r="Q20" s="49">
        <f t="shared" si="0"/>
        <v>464652944</v>
      </c>
      <c r="R20" s="48">
        <f>SUM(R7:R19)</f>
        <v>9328868</v>
      </c>
      <c r="S20" s="48">
        <f t="shared" ref="S20:AF20" si="9">SUM(S7:S19)</f>
        <v>293363978</v>
      </c>
      <c r="T20" s="48">
        <f t="shared" si="9"/>
        <v>114179439</v>
      </c>
      <c r="U20" s="48">
        <f t="shared" si="9"/>
        <v>156322393</v>
      </c>
      <c r="V20" s="48">
        <f t="shared" si="9"/>
        <v>-967812</v>
      </c>
      <c r="W20" s="48">
        <f t="shared" si="9"/>
        <v>572226866</v>
      </c>
      <c r="X20" s="49">
        <f t="shared" si="2"/>
        <v>1036879810</v>
      </c>
      <c r="Y20" s="49">
        <f t="shared" si="9"/>
        <v>82473054</v>
      </c>
      <c r="Z20" s="48">
        <f t="shared" si="9"/>
        <v>654699920</v>
      </c>
      <c r="AA20" s="49">
        <f t="shared" si="9"/>
        <v>1119352864</v>
      </c>
      <c r="AB20" s="50">
        <f t="shared" si="9"/>
        <v>-83661879</v>
      </c>
      <c r="AC20" s="49">
        <f t="shared" si="9"/>
        <v>-799082</v>
      </c>
      <c r="AD20" s="48">
        <f t="shared" si="9"/>
        <v>-8737916</v>
      </c>
      <c r="AE20" s="450">
        <f t="shared" si="9"/>
        <v>-93198877</v>
      </c>
      <c r="AF20" s="48">
        <f t="shared" si="9"/>
        <v>561501043</v>
      </c>
      <c r="AG20" s="49">
        <f t="shared" si="7"/>
        <v>1026153987</v>
      </c>
      <c r="AH20" s="45"/>
    </row>
    <row r="21" spans="1:34" ht="17.5" customHeight="1" x14ac:dyDescent="0.2">
      <c r="B21" s="41" t="s">
        <v>78</v>
      </c>
      <c r="C21" s="42" t="s">
        <v>124</v>
      </c>
      <c r="D21" s="10">
        <v>67743</v>
      </c>
      <c r="E21" s="10">
        <v>11224</v>
      </c>
      <c r="F21" s="10">
        <v>2217861</v>
      </c>
      <c r="G21" s="10">
        <v>835639</v>
      </c>
      <c r="H21" s="10">
        <v>163687</v>
      </c>
      <c r="I21" s="10">
        <v>1318143</v>
      </c>
      <c r="J21" s="10">
        <v>876404</v>
      </c>
      <c r="K21" s="10">
        <v>174037</v>
      </c>
      <c r="L21" s="10">
        <v>390758</v>
      </c>
      <c r="M21" s="10">
        <v>465276</v>
      </c>
      <c r="N21" s="10">
        <v>419386</v>
      </c>
      <c r="O21" s="10">
        <v>2373256</v>
      </c>
      <c r="P21" s="10">
        <v>15454</v>
      </c>
      <c r="Q21" s="11">
        <f t="shared" si="0"/>
        <v>9328868</v>
      </c>
    </row>
    <row r="22" spans="1:34" ht="17.5" customHeight="1" x14ac:dyDescent="0.2">
      <c r="B22" s="41" t="s">
        <v>10</v>
      </c>
      <c r="C22" s="42" t="s">
        <v>125</v>
      </c>
      <c r="D22" s="10">
        <v>2064458</v>
      </c>
      <c r="E22" s="10">
        <v>99850</v>
      </c>
      <c r="F22" s="10">
        <v>46363587</v>
      </c>
      <c r="G22" s="10">
        <v>23677242</v>
      </c>
      <c r="H22" s="10">
        <v>2355966</v>
      </c>
      <c r="I22" s="10">
        <v>40308050</v>
      </c>
      <c r="J22" s="10">
        <v>11035661</v>
      </c>
      <c r="K22" s="10">
        <v>5858314</v>
      </c>
      <c r="L22" s="10">
        <v>16028000</v>
      </c>
      <c r="M22" s="10">
        <v>14885834</v>
      </c>
      <c r="N22" s="10">
        <v>14470543</v>
      </c>
      <c r="O22" s="10">
        <v>106674483</v>
      </c>
      <c r="P22" s="10">
        <v>57416</v>
      </c>
      <c r="Q22" s="11">
        <f t="shared" si="0"/>
        <v>283879404</v>
      </c>
      <c r="AG22" s="449">
        <f>$Q$28</f>
        <v>1026153987</v>
      </c>
    </row>
    <row r="23" spans="1:34" ht="17.5" customHeight="1" x14ac:dyDescent="0.2">
      <c r="B23" s="41" t="s">
        <v>12</v>
      </c>
      <c r="C23" s="42" t="s">
        <v>126</v>
      </c>
      <c r="D23" s="10">
        <v>2067100</v>
      </c>
      <c r="E23" s="10">
        <v>66803</v>
      </c>
      <c r="F23" s="10">
        <v>14787881</v>
      </c>
      <c r="G23" s="10">
        <v>2676446</v>
      </c>
      <c r="H23" s="10">
        <v>2438893</v>
      </c>
      <c r="I23" s="10">
        <v>9451807</v>
      </c>
      <c r="J23" s="10">
        <v>8196493</v>
      </c>
      <c r="K23" s="10">
        <v>30543446</v>
      </c>
      <c r="L23" s="10">
        <v>54546</v>
      </c>
      <c r="M23" s="10">
        <v>8630273</v>
      </c>
      <c r="N23" s="10">
        <v>0</v>
      </c>
      <c r="O23" s="10">
        <v>9432574</v>
      </c>
      <c r="P23" s="10">
        <v>4451888</v>
      </c>
      <c r="Q23" s="11">
        <f t="shared" si="0"/>
        <v>92798150</v>
      </c>
    </row>
    <row r="24" spans="1:34" ht="17.5" customHeight="1" x14ac:dyDescent="0.2">
      <c r="B24" s="41" t="s">
        <v>127</v>
      </c>
      <c r="C24" s="42" t="s">
        <v>128</v>
      </c>
      <c r="D24" s="10">
        <v>1958673</v>
      </c>
      <c r="E24" s="10">
        <v>75525</v>
      </c>
      <c r="F24" s="10">
        <v>29524182</v>
      </c>
      <c r="G24" s="10">
        <v>3304518</v>
      </c>
      <c r="H24" s="10">
        <v>6512052</v>
      </c>
      <c r="I24" s="10">
        <v>8898344</v>
      </c>
      <c r="J24" s="10">
        <v>2703017</v>
      </c>
      <c r="K24" s="10">
        <v>29974369</v>
      </c>
      <c r="L24" s="10">
        <v>7133999</v>
      </c>
      <c r="M24" s="10">
        <v>8210483</v>
      </c>
      <c r="N24" s="10">
        <v>15295775</v>
      </c>
      <c r="O24" s="10">
        <v>27596122</v>
      </c>
      <c r="P24" s="10">
        <v>271953</v>
      </c>
      <c r="Q24" s="11">
        <f t="shared" si="0"/>
        <v>141459012</v>
      </c>
    </row>
    <row r="25" spans="1:34" ht="17.5" customHeight="1" x14ac:dyDescent="0.2">
      <c r="B25" s="41" t="s">
        <v>129</v>
      </c>
      <c r="C25" s="448" t="s">
        <v>130</v>
      </c>
      <c r="D25" s="10">
        <v>323906</v>
      </c>
      <c r="E25" s="10">
        <v>32599</v>
      </c>
      <c r="F25" s="10">
        <v>6902127</v>
      </c>
      <c r="G25" s="10">
        <v>3318888</v>
      </c>
      <c r="H25" s="10">
        <v>1075554</v>
      </c>
      <c r="I25" s="10">
        <v>5343749</v>
      </c>
      <c r="J25" s="10">
        <v>638800</v>
      </c>
      <c r="K25" s="10">
        <v>6465251</v>
      </c>
      <c r="L25" s="10">
        <v>1800732</v>
      </c>
      <c r="M25" s="10">
        <v>2345524</v>
      </c>
      <c r="N25" s="10">
        <v>74723</v>
      </c>
      <c r="O25" s="10">
        <v>8583393</v>
      </c>
      <c r="P25" s="10">
        <v>254354</v>
      </c>
      <c r="Q25" s="11">
        <f t="shared" si="0"/>
        <v>37159600</v>
      </c>
    </row>
    <row r="26" spans="1:34" ht="17.5" customHeight="1" thickBot="1" x14ac:dyDescent="0.25">
      <c r="B26" s="41" t="s">
        <v>14</v>
      </c>
      <c r="C26" s="42" t="s">
        <v>131</v>
      </c>
      <c r="D26" s="10">
        <v>-724291</v>
      </c>
      <c r="E26" s="10">
        <v>-213</v>
      </c>
      <c r="F26" s="10">
        <v>-147777</v>
      </c>
      <c r="G26" s="10">
        <v>-259218</v>
      </c>
      <c r="H26" s="10">
        <v>-181716</v>
      </c>
      <c r="I26" s="10">
        <v>-65138</v>
      </c>
      <c r="J26" s="10">
        <v>-410437</v>
      </c>
      <c r="K26" s="10">
        <v>-22318</v>
      </c>
      <c r="L26" s="10">
        <v>-152860</v>
      </c>
      <c r="M26" s="10">
        <v>-438</v>
      </c>
      <c r="N26" s="10">
        <v>0</v>
      </c>
      <c r="O26" s="10">
        <v>-1136686</v>
      </c>
      <c r="P26" s="10">
        <v>-22899</v>
      </c>
      <c r="Q26" s="11">
        <f t="shared" si="0"/>
        <v>-3123991</v>
      </c>
    </row>
    <row r="27" spans="1:34" ht="20.5" customHeight="1" thickBot="1" x14ac:dyDescent="0.25">
      <c r="B27" s="46" t="s">
        <v>16</v>
      </c>
      <c r="C27" s="47" t="s">
        <v>132</v>
      </c>
      <c r="D27" s="48">
        <f>SUM(D21:D26)</f>
        <v>5757589</v>
      </c>
      <c r="E27" s="48">
        <f t="shared" ref="E27:P27" si="10">SUM(E21:E26)</f>
        <v>285788</v>
      </c>
      <c r="F27" s="48">
        <f t="shared" si="10"/>
        <v>99647861</v>
      </c>
      <c r="G27" s="48">
        <f t="shared" si="10"/>
        <v>33553515</v>
      </c>
      <c r="H27" s="48">
        <f t="shared" si="10"/>
        <v>12364436</v>
      </c>
      <c r="I27" s="48">
        <f t="shared" si="10"/>
        <v>65254955</v>
      </c>
      <c r="J27" s="48">
        <f t="shared" si="10"/>
        <v>23039938</v>
      </c>
      <c r="K27" s="48">
        <f t="shared" si="10"/>
        <v>72993099</v>
      </c>
      <c r="L27" s="48">
        <f t="shared" si="10"/>
        <v>25255175</v>
      </c>
      <c r="M27" s="48">
        <f t="shared" si="10"/>
        <v>34536952</v>
      </c>
      <c r="N27" s="48">
        <f t="shared" si="10"/>
        <v>30260427</v>
      </c>
      <c r="O27" s="48">
        <f t="shared" si="10"/>
        <v>153523142</v>
      </c>
      <c r="P27" s="48">
        <f t="shared" si="10"/>
        <v>5028166</v>
      </c>
      <c r="Q27" s="49">
        <f t="shared" si="0"/>
        <v>561501043</v>
      </c>
    </row>
    <row r="28" spans="1:34" ht="24" customHeight="1" thickBot="1" x14ac:dyDescent="0.25">
      <c r="B28" s="31" t="s">
        <v>17</v>
      </c>
      <c r="C28" s="51" t="s">
        <v>123</v>
      </c>
      <c r="D28" s="52">
        <f>+D27+D20</f>
        <v>12365811</v>
      </c>
      <c r="E28" s="52">
        <f t="shared" ref="E28:P28" si="11">+E27+E20</f>
        <v>506539</v>
      </c>
      <c r="F28" s="52">
        <f t="shared" si="11"/>
        <v>279111226</v>
      </c>
      <c r="G28" s="52">
        <f t="shared" si="11"/>
        <v>68886480</v>
      </c>
      <c r="H28" s="52">
        <f t="shared" si="11"/>
        <v>27783013</v>
      </c>
      <c r="I28" s="52">
        <f t="shared" si="11"/>
        <v>92718302</v>
      </c>
      <c r="J28" s="52">
        <f t="shared" si="11"/>
        <v>36333585</v>
      </c>
      <c r="K28" s="52">
        <f t="shared" si="11"/>
        <v>90548593</v>
      </c>
      <c r="L28" s="52">
        <f t="shared" si="11"/>
        <v>49806887</v>
      </c>
      <c r="M28" s="52">
        <f t="shared" si="11"/>
        <v>64975988</v>
      </c>
      <c r="N28" s="52">
        <f t="shared" si="11"/>
        <v>42626802</v>
      </c>
      <c r="O28" s="52">
        <f t="shared" si="11"/>
        <v>252755416</v>
      </c>
      <c r="P28" s="52">
        <f t="shared" si="11"/>
        <v>7735345</v>
      </c>
      <c r="Q28" s="53">
        <f t="shared" si="0"/>
        <v>1026153987</v>
      </c>
    </row>
    <row r="29" spans="1:34" ht="17.5" customHeight="1" x14ac:dyDescent="0.2">
      <c r="B29" s="7"/>
      <c r="C29" s="54"/>
      <c r="D29" s="17"/>
      <c r="E29" s="17"/>
      <c r="F29" s="17"/>
      <c r="G29" s="17"/>
      <c r="H29" s="17"/>
      <c r="I29" s="17"/>
      <c r="J29" s="17"/>
      <c r="K29" s="17"/>
      <c r="L29" s="17"/>
      <c r="M29" s="17"/>
      <c r="N29" s="17"/>
      <c r="O29" s="17"/>
      <c r="P29" s="17"/>
      <c r="Q29" s="17"/>
    </row>
  </sheetData>
  <phoneticPr fontId="3"/>
  <pageMargins left="0.25" right="0.25" top="0.75" bottom="0.75" header="0.3" footer="0.3"/>
  <pageSetup paperSize="9" scale="36"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FD777-A715-4845-8F45-01EC60549F65}">
  <sheetPr>
    <pageSetUpPr fitToPage="1"/>
  </sheetPr>
  <dimension ref="A1:AH1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21" customHeight="1" x14ac:dyDescent="0.2"/>
  <cols>
    <col min="1" max="1" width="3.36328125" style="9" customWidth="1"/>
    <col min="2" max="2" width="4.7265625" style="55" customWidth="1"/>
    <col min="3" max="3" width="22.1796875" style="56" customWidth="1"/>
    <col min="4" max="16" width="11.6328125" style="9" customWidth="1"/>
    <col min="17" max="17" width="14.453125" style="9" customWidth="1"/>
    <col min="18" max="18" width="12.6328125" style="9"/>
    <col min="19" max="19" width="14.1796875" style="9" bestFit="1" customWidth="1"/>
    <col min="20" max="31" width="12.6328125" style="9"/>
    <col min="32" max="32" width="14.81640625" style="9" customWidth="1"/>
    <col min="33" max="33" width="14.453125" style="9" customWidth="1"/>
    <col min="34" max="34" width="17.08984375" style="9" customWidth="1"/>
    <col min="35" max="16384" width="12.6328125" style="9"/>
  </cols>
  <sheetData>
    <row r="1" spans="1:34" ht="21" customHeight="1" x14ac:dyDescent="0.2">
      <c r="B1" s="7"/>
      <c r="C1" s="8"/>
      <c r="D1" s="7"/>
    </row>
    <row r="2" spans="1:34" ht="21" customHeight="1" x14ac:dyDescent="0.2">
      <c r="B2" s="7"/>
      <c r="C2" s="7"/>
      <c r="D2" s="7"/>
    </row>
    <row r="3" spans="1:34" s="15" customFormat="1" ht="21" customHeight="1" x14ac:dyDescent="0.2">
      <c r="B3" s="7"/>
      <c r="C3" s="15" t="s">
        <v>65</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21" customHeight="1" thickBot="1" x14ac:dyDescent="0.25">
      <c r="B4" s="7"/>
      <c r="C4" s="571" t="s">
        <v>66</v>
      </c>
      <c r="D4" s="17"/>
      <c r="E4" s="17"/>
      <c r="F4" s="17"/>
      <c r="G4" s="17"/>
      <c r="H4" s="17"/>
      <c r="I4" s="17"/>
      <c r="J4" s="17"/>
      <c r="K4" s="17"/>
      <c r="L4" s="17"/>
      <c r="M4" s="17"/>
      <c r="N4" s="17"/>
      <c r="O4" s="17"/>
      <c r="P4" s="17"/>
      <c r="Q4" s="17"/>
      <c r="R4" s="17"/>
      <c r="S4" s="17"/>
      <c r="T4" s="17"/>
      <c r="U4" s="17"/>
      <c r="V4" s="17"/>
      <c r="W4" s="18"/>
      <c r="X4" s="17"/>
      <c r="Y4" s="17"/>
      <c r="Z4" s="17"/>
      <c r="AA4" s="17"/>
      <c r="AB4" s="17"/>
      <c r="AC4" s="17"/>
      <c r="AD4" s="17"/>
      <c r="AE4" s="17"/>
      <c r="AF4" s="17"/>
      <c r="AG4" s="19" t="s">
        <v>67</v>
      </c>
      <c r="AH4" s="17"/>
    </row>
    <row r="5" spans="1:34" s="29" customFormat="1" ht="21" customHeight="1" x14ac:dyDescent="0.2">
      <c r="B5" s="21"/>
      <c r="C5" s="22"/>
      <c r="D5" s="23" t="s">
        <v>0</v>
      </c>
      <c r="E5" s="23" t="s">
        <v>1</v>
      </c>
      <c r="F5" s="23" t="s">
        <v>2</v>
      </c>
      <c r="G5" s="23" t="s">
        <v>68</v>
      </c>
      <c r="H5" s="23" t="s">
        <v>69</v>
      </c>
      <c r="I5" s="23" t="s">
        <v>70</v>
      </c>
      <c r="J5" s="23" t="s">
        <v>71</v>
      </c>
      <c r="K5" s="23" t="s">
        <v>72</v>
      </c>
      <c r="L5" s="23" t="s">
        <v>73</v>
      </c>
      <c r="M5" s="23" t="s">
        <v>74</v>
      </c>
      <c r="N5" s="23" t="s">
        <v>75</v>
      </c>
      <c r="O5" s="23" t="s">
        <v>76</v>
      </c>
      <c r="P5" s="23" t="s">
        <v>77</v>
      </c>
      <c r="Q5" s="24" t="s">
        <v>9</v>
      </c>
      <c r="R5" s="23" t="s">
        <v>78</v>
      </c>
      <c r="S5" s="23" t="s">
        <v>79</v>
      </c>
      <c r="T5" s="23" t="s">
        <v>80</v>
      </c>
      <c r="U5" s="23" t="s">
        <v>81</v>
      </c>
      <c r="V5" s="23" t="s">
        <v>82</v>
      </c>
      <c r="W5" s="24" t="s">
        <v>83</v>
      </c>
      <c r="X5" s="24" t="s">
        <v>84</v>
      </c>
      <c r="Y5" s="21" t="s">
        <v>85</v>
      </c>
      <c r="Z5" s="24" t="s">
        <v>86</v>
      </c>
      <c r="AA5" s="24" t="s">
        <v>87</v>
      </c>
      <c r="AB5" s="26" t="s">
        <v>88</v>
      </c>
      <c r="AC5" s="26" t="s">
        <v>89</v>
      </c>
      <c r="AD5" s="23" t="s">
        <v>90</v>
      </c>
      <c r="AE5" s="24" t="s">
        <v>91</v>
      </c>
      <c r="AF5" s="25" t="s">
        <v>92</v>
      </c>
      <c r="AG5" s="24" t="s">
        <v>17</v>
      </c>
      <c r="AH5" s="28"/>
    </row>
    <row r="6" spans="1:34" s="39" customFormat="1" ht="21" customHeight="1" thickBot="1" x14ac:dyDescent="0.25">
      <c r="B6" s="31"/>
      <c r="C6" s="572" t="s">
        <v>923</v>
      </c>
      <c r="D6" s="33" t="s">
        <v>94</v>
      </c>
      <c r="E6" s="33" t="s">
        <v>95</v>
      </c>
      <c r="F6" s="33" t="s">
        <v>96</v>
      </c>
      <c r="G6" s="33" t="s">
        <v>97</v>
      </c>
      <c r="H6" s="33" t="s">
        <v>98</v>
      </c>
      <c r="I6" s="33" t="s">
        <v>99</v>
      </c>
      <c r="J6" s="33" t="s">
        <v>100</v>
      </c>
      <c r="K6" s="33" t="s">
        <v>101</v>
      </c>
      <c r="L6" s="33" t="s">
        <v>102</v>
      </c>
      <c r="M6" s="33" t="s">
        <v>103</v>
      </c>
      <c r="N6" s="33" t="s">
        <v>104</v>
      </c>
      <c r="O6" s="33" t="s">
        <v>105</v>
      </c>
      <c r="P6" s="33" t="s">
        <v>106</v>
      </c>
      <c r="Q6" s="34" t="s">
        <v>107</v>
      </c>
      <c r="R6" s="33" t="s">
        <v>108</v>
      </c>
      <c r="S6" s="33" t="s">
        <v>109</v>
      </c>
      <c r="T6" s="33" t="s">
        <v>110</v>
      </c>
      <c r="U6" s="33" t="s">
        <v>111</v>
      </c>
      <c r="V6" s="33" t="s">
        <v>112</v>
      </c>
      <c r="W6" s="34" t="s">
        <v>113</v>
      </c>
      <c r="X6" s="34" t="s">
        <v>114</v>
      </c>
      <c r="Y6" s="253" t="s">
        <v>115</v>
      </c>
      <c r="Z6" s="34" t="s">
        <v>116</v>
      </c>
      <c r="AA6" s="34" t="s">
        <v>117</v>
      </c>
      <c r="AB6" s="36" t="s">
        <v>118</v>
      </c>
      <c r="AC6" s="36" t="s">
        <v>119</v>
      </c>
      <c r="AD6" s="33" t="s">
        <v>120</v>
      </c>
      <c r="AE6" s="34" t="s">
        <v>121</v>
      </c>
      <c r="AF6" s="35" t="s">
        <v>122</v>
      </c>
      <c r="AG6" s="34" t="s">
        <v>123</v>
      </c>
      <c r="AH6" s="38"/>
    </row>
    <row r="7" spans="1:34" ht="21" customHeight="1" x14ac:dyDescent="0.2">
      <c r="A7" s="573">
        <v>1</v>
      </c>
      <c r="B7" s="59" t="s">
        <v>0</v>
      </c>
      <c r="C7" s="60" t="s">
        <v>94</v>
      </c>
      <c r="D7" s="251">
        <f>SUM('13'!D7)</f>
        <v>1602758</v>
      </c>
      <c r="E7" s="251">
        <f>SUM('13'!E7)</f>
        <v>51</v>
      </c>
      <c r="F7" s="251">
        <f>SUM('13'!F7)</f>
        <v>7745768</v>
      </c>
      <c r="G7" s="251">
        <f>SUM('13'!G7)</f>
        <v>63381</v>
      </c>
      <c r="H7" s="251">
        <f>SUM('13'!H7)</f>
        <v>0</v>
      </c>
      <c r="I7" s="251">
        <f>SUM('13'!I7)</f>
        <v>11462</v>
      </c>
      <c r="J7" s="251">
        <f>SUM('13'!J7)</f>
        <v>0</v>
      </c>
      <c r="K7" s="251">
        <f>SUM('13'!K7)</f>
        <v>403</v>
      </c>
      <c r="L7" s="251">
        <f>SUM('13'!L7)</f>
        <v>2049</v>
      </c>
      <c r="M7" s="251">
        <f>SUM('13'!M7)</f>
        <v>0</v>
      </c>
      <c r="N7" s="251">
        <f>SUM('13'!N7)</f>
        <v>1303</v>
      </c>
      <c r="O7" s="251">
        <f>SUM('13'!O7)</f>
        <v>872082</v>
      </c>
      <c r="P7" s="251">
        <f>SUM('13'!P7)</f>
        <v>0</v>
      </c>
      <c r="Q7" s="11">
        <f>SUM(D7:P7)</f>
        <v>10299257</v>
      </c>
      <c r="R7" s="251">
        <f>SUM('13'!R7)</f>
        <v>64640</v>
      </c>
      <c r="S7" s="251">
        <f>SUM('13'!S7)</f>
        <v>3752518</v>
      </c>
      <c r="T7" s="251">
        <f>SUM('13'!T7)</f>
        <v>0</v>
      </c>
      <c r="U7" s="251">
        <f>SUM('13'!U7)</f>
        <v>263091</v>
      </c>
      <c r="V7" s="251">
        <f>SUM('13'!V7)</f>
        <v>202163</v>
      </c>
      <c r="W7" s="11">
        <f>SUM(R7:V7)</f>
        <v>4282412</v>
      </c>
      <c r="X7" s="11">
        <f>+W7+Q7</f>
        <v>14581669</v>
      </c>
      <c r="Y7" s="251">
        <f>SUM('13'!Y7)</f>
        <v>101237</v>
      </c>
      <c r="Z7" s="11">
        <f>+W7+Y7</f>
        <v>4383649</v>
      </c>
      <c r="AA7" s="11">
        <f>+X7+Y7</f>
        <v>14682906</v>
      </c>
      <c r="AB7" s="251">
        <f>SUM('13'!AB7)</f>
        <v>-2101861</v>
      </c>
      <c r="AC7" s="251">
        <f>SUM('13'!AC7)</f>
        <v>-35111</v>
      </c>
      <c r="AD7" s="251">
        <f>SUM('13'!AD7)</f>
        <v>-180123</v>
      </c>
      <c r="AE7" s="889">
        <f>SUM('13'!AE7)</f>
        <v>-2317095</v>
      </c>
      <c r="AF7" s="10">
        <f>+Z7+AE7</f>
        <v>2066554</v>
      </c>
      <c r="AG7" s="11">
        <f>SUM(X7,Y7,AB7,AC7,AD7)</f>
        <v>12365811</v>
      </c>
      <c r="AH7" s="45"/>
    </row>
    <row r="8" spans="1:34" ht="21" customHeight="1" x14ac:dyDescent="0.2">
      <c r="A8" s="573">
        <v>2</v>
      </c>
      <c r="B8" s="59" t="s">
        <v>1</v>
      </c>
      <c r="C8" s="60" t="s">
        <v>95</v>
      </c>
      <c r="D8" s="251">
        <f>SUM('13'!D8:D10)</f>
        <v>2771887</v>
      </c>
      <c r="E8" s="251">
        <f>SUM('13'!E8:E10)</f>
        <v>31018</v>
      </c>
      <c r="F8" s="251">
        <f>SUM('13'!F8:F10)</f>
        <v>129310766</v>
      </c>
      <c r="G8" s="251">
        <f>SUM('13'!G8:G10)</f>
        <v>18712971</v>
      </c>
      <c r="H8" s="251">
        <f>SUM('13'!H8:H10)</f>
        <v>6994996</v>
      </c>
      <c r="I8" s="251">
        <f>SUM('13'!I8:I10)</f>
        <v>3103901</v>
      </c>
      <c r="J8" s="251">
        <f>SUM('13'!J8:J10)</f>
        <v>1097367</v>
      </c>
      <c r="K8" s="251">
        <f>SUM('13'!K8:K10)</f>
        <v>1448518</v>
      </c>
      <c r="L8" s="251">
        <f>SUM('13'!L8:L10)</f>
        <v>6358480</v>
      </c>
      <c r="M8" s="251">
        <f>SUM('13'!M8:M10)</f>
        <v>2758972</v>
      </c>
      <c r="N8" s="251">
        <f>SUM('13'!N8:N10)</f>
        <v>2551854</v>
      </c>
      <c r="O8" s="251">
        <f>SUM('13'!O8:O10)</f>
        <v>31347210</v>
      </c>
      <c r="P8" s="251">
        <f>SUM('13'!P8:P10)</f>
        <v>353006</v>
      </c>
      <c r="Q8" s="11">
        <f t="shared" ref="Q8:Q18" si="0">SUM(D8:P8)</f>
        <v>206840946</v>
      </c>
      <c r="R8" s="251">
        <f>SUM('13'!R8:R10)</f>
        <v>1621855</v>
      </c>
      <c r="S8" s="251">
        <f>SUM('13'!S8:S10)</f>
        <v>57055212</v>
      </c>
      <c r="T8" s="251">
        <f>SUM('13'!T8:T10)</f>
        <v>6309</v>
      </c>
      <c r="U8" s="251">
        <f>SUM('13'!U8:U10)</f>
        <v>102313098</v>
      </c>
      <c r="V8" s="251">
        <f>SUM('13'!V8:V10)</f>
        <v>-1364739</v>
      </c>
      <c r="W8" s="11">
        <f t="shared" ref="W8:W9" si="1">SUM(R8:V8)</f>
        <v>159631735</v>
      </c>
      <c r="X8" s="11">
        <f t="shared" ref="X8:X10" si="2">+W8+Q8</f>
        <v>366472681</v>
      </c>
      <c r="Y8" s="251">
        <f>SUM('13'!Y8:Y10)</f>
        <v>56719409</v>
      </c>
      <c r="Z8" s="11">
        <f t="shared" ref="Z8:Z9" si="3">+W8+Y8</f>
        <v>216351144</v>
      </c>
      <c r="AA8" s="11">
        <f t="shared" ref="AA8:AA9" si="4">+X8+Y8</f>
        <v>423192090</v>
      </c>
      <c r="AB8" s="251">
        <f>SUM('13'!AB8:AB10)</f>
        <v>-65486765</v>
      </c>
      <c r="AC8" s="251">
        <f>SUM('13'!AC8:AC10)</f>
        <v>-762599</v>
      </c>
      <c r="AD8" s="251">
        <f>SUM('13'!AD8:AD10)</f>
        <v>-8438481</v>
      </c>
      <c r="AE8" s="889">
        <f>SUM('13'!AE8:AE10)</f>
        <v>-74687845</v>
      </c>
      <c r="AF8" s="10">
        <f t="shared" ref="AF8:AF9" si="5">+Z8+AE8</f>
        <v>141663299</v>
      </c>
      <c r="AG8" s="11">
        <f t="shared" ref="AG8:AG10" si="6">SUM(X8,Y8,AB8,AC8,AD8)</f>
        <v>348504245</v>
      </c>
      <c r="AH8" s="45"/>
    </row>
    <row r="9" spans="1:34" ht="21" customHeight="1" thickBot="1" x14ac:dyDescent="0.25">
      <c r="A9" s="573">
        <v>3</v>
      </c>
      <c r="B9" s="59" t="s">
        <v>2</v>
      </c>
      <c r="C9" s="60" t="s">
        <v>96</v>
      </c>
      <c r="D9" s="251">
        <f>SUM('13'!D11:D19)</f>
        <v>2233577</v>
      </c>
      <c r="E9" s="251">
        <f>SUM('13'!E11:E19)</f>
        <v>189682</v>
      </c>
      <c r="F9" s="251">
        <f>SUM('13'!F11:F19)</f>
        <v>42406831</v>
      </c>
      <c r="G9" s="251">
        <f>SUM('13'!G11:G19)</f>
        <v>16556613</v>
      </c>
      <c r="H9" s="251">
        <f>SUM('13'!H11:H19)</f>
        <v>8423581</v>
      </c>
      <c r="I9" s="251">
        <f>SUM('13'!I11:I19)</f>
        <v>24347984</v>
      </c>
      <c r="J9" s="251">
        <f>SUM('13'!J11:J19)</f>
        <v>12196280</v>
      </c>
      <c r="K9" s="251">
        <f>SUM('13'!K11:K19)</f>
        <v>16106573</v>
      </c>
      <c r="L9" s="251">
        <f>SUM('13'!L11:L19)</f>
        <v>18191183</v>
      </c>
      <c r="M9" s="251">
        <f>SUM('13'!M11:M19)</f>
        <v>27680064</v>
      </c>
      <c r="N9" s="251">
        <f>SUM('13'!N11:N19)</f>
        <v>9813218</v>
      </c>
      <c r="O9" s="251">
        <f>SUM('13'!O11:O19)</f>
        <v>67012982</v>
      </c>
      <c r="P9" s="251">
        <f>SUM('13'!P11:P19)</f>
        <v>2354173</v>
      </c>
      <c r="Q9" s="11">
        <f t="shared" si="0"/>
        <v>247512741</v>
      </c>
      <c r="R9" s="251">
        <f>SUM('13'!R11:R19)</f>
        <v>7642373</v>
      </c>
      <c r="S9" s="251">
        <f>SUM('13'!S11:S19)</f>
        <v>232556248</v>
      </c>
      <c r="T9" s="251">
        <f>SUM('13'!T11:T19)</f>
        <v>114173130</v>
      </c>
      <c r="U9" s="251">
        <f>SUM('13'!U11:U19)</f>
        <v>53746204</v>
      </c>
      <c r="V9" s="251">
        <f>SUM('13'!V11:V19)</f>
        <v>194764</v>
      </c>
      <c r="W9" s="11">
        <f t="shared" si="1"/>
        <v>408312719</v>
      </c>
      <c r="X9" s="11">
        <f t="shared" si="2"/>
        <v>655825460</v>
      </c>
      <c r="Y9" s="251">
        <f>SUM('13'!Y11:Y19)</f>
        <v>25652408</v>
      </c>
      <c r="Z9" s="11">
        <f t="shared" si="3"/>
        <v>433965127</v>
      </c>
      <c r="AA9" s="11">
        <f t="shared" si="4"/>
        <v>681477868</v>
      </c>
      <c r="AB9" s="251">
        <f>SUM('13'!AB11:AB19)</f>
        <v>-16073253</v>
      </c>
      <c r="AC9" s="251">
        <f>SUM('13'!AC11:AC19)</f>
        <v>-1372</v>
      </c>
      <c r="AD9" s="251">
        <f>SUM('13'!AD11:AD19)</f>
        <v>-119312</v>
      </c>
      <c r="AE9" s="889">
        <f>SUM('13'!AE11:AE19)</f>
        <v>-16193937</v>
      </c>
      <c r="AF9" s="10">
        <f t="shared" si="5"/>
        <v>417771190</v>
      </c>
      <c r="AG9" s="11">
        <f t="shared" si="6"/>
        <v>665283931</v>
      </c>
      <c r="AH9" s="45"/>
    </row>
    <row r="10" spans="1:34" ht="21" customHeight="1" thickBot="1" x14ac:dyDescent="0.25">
      <c r="B10" s="46" t="s">
        <v>9</v>
      </c>
      <c r="C10" s="47" t="s">
        <v>107</v>
      </c>
      <c r="D10" s="48">
        <f t="shared" ref="D10:P10" si="7">SUM(D7:D9)</f>
        <v>6608222</v>
      </c>
      <c r="E10" s="48">
        <f t="shared" si="7"/>
        <v>220751</v>
      </c>
      <c r="F10" s="48">
        <f t="shared" si="7"/>
        <v>179463365</v>
      </c>
      <c r="G10" s="48">
        <f t="shared" si="7"/>
        <v>35332965</v>
      </c>
      <c r="H10" s="48">
        <f t="shared" si="7"/>
        <v>15418577</v>
      </c>
      <c r="I10" s="48">
        <f t="shared" si="7"/>
        <v>27463347</v>
      </c>
      <c r="J10" s="48">
        <f t="shared" si="7"/>
        <v>13293647</v>
      </c>
      <c r="K10" s="48">
        <f t="shared" si="7"/>
        <v>17555494</v>
      </c>
      <c r="L10" s="48">
        <f t="shared" si="7"/>
        <v>24551712</v>
      </c>
      <c r="M10" s="48">
        <f t="shared" si="7"/>
        <v>30439036</v>
      </c>
      <c r="N10" s="48">
        <f t="shared" si="7"/>
        <v>12366375</v>
      </c>
      <c r="O10" s="48">
        <f t="shared" si="7"/>
        <v>99232274</v>
      </c>
      <c r="P10" s="48">
        <f t="shared" si="7"/>
        <v>2707179</v>
      </c>
      <c r="Q10" s="49">
        <f t="shared" si="0"/>
        <v>464652944</v>
      </c>
      <c r="R10" s="48">
        <f t="shared" ref="R10:W10" si="8">SUM(R7:R9)</f>
        <v>9328868</v>
      </c>
      <c r="S10" s="48">
        <f t="shared" si="8"/>
        <v>293363978</v>
      </c>
      <c r="T10" s="48">
        <f t="shared" si="8"/>
        <v>114179439</v>
      </c>
      <c r="U10" s="48">
        <f t="shared" si="8"/>
        <v>156322393</v>
      </c>
      <c r="V10" s="48">
        <f t="shared" si="8"/>
        <v>-967812</v>
      </c>
      <c r="W10" s="49">
        <f t="shared" si="8"/>
        <v>572226866</v>
      </c>
      <c r="X10" s="49">
        <f t="shared" si="2"/>
        <v>1036879810</v>
      </c>
      <c r="Y10" s="257">
        <f t="shared" ref="Y10:AF10" si="9">SUM(Y7:Y9)</f>
        <v>82473054</v>
      </c>
      <c r="Z10" s="49">
        <f t="shared" si="9"/>
        <v>654699920</v>
      </c>
      <c r="AA10" s="49">
        <f t="shared" si="9"/>
        <v>1119352864</v>
      </c>
      <c r="AB10" s="50">
        <f t="shared" si="9"/>
        <v>-83661879</v>
      </c>
      <c r="AC10" s="50">
        <f t="shared" si="9"/>
        <v>-799082</v>
      </c>
      <c r="AD10" s="48">
        <f t="shared" si="9"/>
        <v>-8737916</v>
      </c>
      <c r="AE10" s="49">
        <f t="shared" si="9"/>
        <v>-93198877</v>
      </c>
      <c r="AF10" s="48">
        <f t="shared" si="9"/>
        <v>561501043</v>
      </c>
      <c r="AG10" s="49">
        <f t="shared" si="6"/>
        <v>1026153987</v>
      </c>
      <c r="AH10" s="45"/>
    </row>
    <row r="11" spans="1:34" ht="21" customHeight="1" x14ac:dyDescent="0.2">
      <c r="B11" s="41" t="s">
        <v>78</v>
      </c>
      <c r="C11" s="42" t="s">
        <v>124</v>
      </c>
      <c r="D11" s="10">
        <v>67743</v>
      </c>
      <c r="E11" s="10">
        <v>11224</v>
      </c>
      <c r="F11" s="10">
        <v>2217861</v>
      </c>
      <c r="G11" s="10">
        <v>835639</v>
      </c>
      <c r="H11" s="10">
        <v>163687</v>
      </c>
      <c r="I11" s="10">
        <v>1318143</v>
      </c>
      <c r="J11" s="10">
        <v>876404</v>
      </c>
      <c r="K11" s="10">
        <v>174037</v>
      </c>
      <c r="L11" s="10">
        <v>390758</v>
      </c>
      <c r="M11" s="10">
        <v>465276</v>
      </c>
      <c r="N11" s="10">
        <v>419386</v>
      </c>
      <c r="O11" s="10">
        <v>2373256</v>
      </c>
      <c r="P11" s="10">
        <v>15454</v>
      </c>
      <c r="Q11" s="11">
        <f t="shared" si="0"/>
        <v>9328868</v>
      </c>
    </row>
    <row r="12" spans="1:34" ht="21" customHeight="1" x14ac:dyDescent="0.2">
      <c r="B12" s="41" t="s">
        <v>10</v>
      </c>
      <c r="C12" s="42" t="s">
        <v>125</v>
      </c>
      <c r="D12" s="10">
        <v>2064458</v>
      </c>
      <c r="E12" s="10">
        <v>99850</v>
      </c>
      <c r="F12" s="10">
        <v>46363587</v>
      </c>
      <c r="G12" s="10">
        <v>23677242</v>
      </c>
      <c r="H12" s="10">
        <v>2355966</v>
      </c>
      <c r="I12" s="10">
        <v>40308050</v>
      </c>
      <c r="J12" s="10">
        <v>11035661</v>
      </c>
      <c r="K12" s="10">
        <v>5858314</v>
      </c>
      <c r="L12" s="10">
        <v>16028000</v>
      </c>
      <c r="M12" s="10">
        <v>14885834</v>
      </c>
      <c r="N12" s="10">
        <v>14470543</v>
      </c>
      <c r="O12" s="10">
        <v>106674483</v>
      </c>
      <c r="P12" s="10">
        <v>57416</v>
      </c>
      <c r="Q12" s="11">
        <f t="shared" si="0"/>
        <v>283879404</v>
      </c>
      <c r="AG12" s="872">
        <f>$Q$18</f>
        <v>1026153987</v>
      </c>
    </row>
    <row r="13" spans="1:34" ht="21" customHeight="1" x14ac:dyDescent="0.2">
      <c r="B13" s="41" t="s">
        <v>12</v>
      </c>
      <c r="C13" s="42" t="s">
        <v>126</v>
      </c>
      <c r="D13" s="10">
        <v>2067100</v>
      </c>
      <c r="E13" s="10">
        <v>66803</v>
      </c>
      <c r="F13" s="10">
        <v>14787881</v>
      </c>
      <c r="G13" s="10">
        <v>2676446</v>
      </c>
      <c r="H13" s="10">
        <v>2438893</v>
      </c>
      <c r="I13" s="10">
        <v>9451807</v>
      </c>
      <c r="J13" s="10">
        <v>8196493</v>
      </c>
      <c r="K13" s="10">
        <v>30543446</v>
      </c>
      <c r="L13" s="10">
        <v>54546</v>
      </c>
      <c r="M13" s="10">
        <v>8630273</v>
      </c>
      <c r="N13" s="10">
        <v>0</v>
      </c>
      <c r="O13" s="10">
        <v>9432574</v>
      </c>
      <c r="P13" s="10">
        <v>4451888</v>
      </c>
      <c r="Q13" s="11">
        <f t="shared" si="0"/>
        <v>92798150</v>
      </c>
    </row>
    <row r="14" spans="1:34" ht="21" customHeight="1" x14ac:dyDescent="0.2">
      <c r="B14" s="41" t="s">
        <v>127</v>
      </c>
      <c r="C14" s="42" t="s">
        <v>128</v>
      </c>
      <c r="D14" s="10">
        <v>1958673</v>
      </c>
      <c r="E14" s="10">
        <v>75525</v>
      </c>
      <c r="F14" s="10">
        <v>29524182</v>
      </c>
      <c r="G14" s="10">
        <v>3304518</v>
      </c>
      <c r="H14" s="10">
        <v>6512052</v>
      </c>
      <c r="I14" s="10">
        <v>8898344</v>
      </c>
      <c r="J14" s="10">
        <v>2703017</v>
      </c>
      <c r="K14" s="10">
        <v>29974369</v>
      </c>
      <c r="L14" s="10">
        <v>7133999</v>
      </c>
      <c r="M14" s="10">
        <v>8210483</v>
      </c>
      <c r="N14" s="10">
        <v>15295775</v>
      </c>
      <c r="O14" s="10">
        <v>27596122</v>
      </c>
      <c r="P14" s="10">
        <v>271953</v>
      </c>
      <c r="Q14" s="11">
        <f t="shared" si="0"/>
        <v>141459012</v>
      </c>
    </row>
    <row r="15" spans="1:34" ht="21" customHeight="1" x14ac:dyDescent="0.2">
      <c r="B15" s="41" t="s">
        <v>129</v>
      </c>
      <c r="C15" s="448" t="s">
        <v>130</v>
      </c>
      <c r="D15" s="10">
        <v>323906</v>
      </c>
      <c r="E15" s="10">
        <v>32599</v>
      </c>
      <c r="F15" s="10">
        <v>6902127</v>
      </c>
      <c r="G15" s="10">
        <v>3318888</v>
      </c>
      <c r="H15" s="10">
        <v>1075554</v>
      </c>
      <c r="I15" s="10">
        <v>5343749</v>
      </c>
      <c r="J15" s="10">
        <v>638800</v>
      </c>
      <c r="K15" s="10">
        <v>6465251</v>
      </c>
      <c r="L15" s="10">
        <v>1800732</v>
      </c>
      <c r="M15" s="10">
        <v>2345524</v>
      </c>
      <c r="N15" s="10">
        <v>74723</v>
      </c>
      <c r="O15" s="10">
        <v>8583393</v>
      </c>
      <c r="P15" s="10">
        <v>254354</v>
      </c>
      <c r="Q15" s="11">
        <f t="shared" si="0"/>
        <v>37159600</v>
      </c>
    </row>
    <row r="16" spans="1:34" ht="21" customHeight="1" thickBot="1" x14ac:dyDescent="0.25">
      <c r="B16" s="41" t="s">
        <v>14</v>
      </c>
      <c r="C16" s="42" t="s">
        <v>131</v>
      </c>
      <c r="D16" s="10">
        <v>-724291</v>
      </c>
      <c r="E16" s="10">
        <v>-213</v>
      </c>
      <c r="F16" s="10">
        <v>-147777</v>
      </c>
      <c r="G16" s="10">
        <v>-259218</v>
      </c>
      <c r="H16" s="10">
        <v>-181716</v>
      </c>
      <c r="I16" s="10">
        <v>-65138</v>
      </c>
      <c r="J16" s="10">
        <v>-410437</v>
      </c>
      <c r="K16" s="10">
        <v>-22318</v>
      </c>
      <c r="L16" s="10">
        <v>-152860</v>
      </c>
      <c r="M16" s="10">
        <v>-438</v>
      </c>
      <c r="N16" s="10">
        <v>0</v>
      </c>
      <c r="O16" s="10">
        <v>-1136686</v>
      </c>
      <c r="P16" s="10">
        <v>-22899</v>
      </c>
      <c r="Q16" s="11">
        <f t="shared" si="0"/>
        <v>-3123991</v>
      </c>
    </row>
    <row r="17" spans="2:17" ht="21" customHeight="1" thickBot="1" x14ac:dyDescent="0.25">
      <c r="B17" s="46" t="s">
        <v>16</v>
      </c>
      <c r="C17" s="47" t="s">
        <v>132</v>
      </c>
      <c r="D17" s="48">
        <f>SUM(D11:D16)</f>
        <v>5757589</v>
      </c>
      <c r="E17" s="48">
        <f t="shared" ref="E17:P17" si="10">SUM(E11:E16)</f>
        <v>285788</v>
      </c>
      <c r="F17" s="48">
        <f t="shared" si="10"/>
        <v>99647861</v>
      </c>
      <c r="G17" s="48">
        <f t="shared" si="10"/>
        <v>33553515</v>
      </c>
      <c r="H17" s="48">
        <f t="shared" si="10"/>
        <v>12364436</v>
      </c>
      <c r="I17" s="48">
        <f t="shared" si="10"/>
        <v>65254955</v>
      </c>
      <c r="J17" s="48">
        <f t="shared" si="10"/>
        <v>23039938</v>
      </c>
      <c r="K17" s="48">
        <f t="shared" si="10"/>
        <v>72993099</v>
      </c>
      <c r="L17" s="48">
        <f t="shared" si="10"/>
        <v>25255175</v>
      </c>
      <c r="M17" s="48">
        <f t="shared" si="10"/>
        <v>34536952</v>
      </c>
      <c r="N17" s="48">
        <f t="shared" si="10"/>
        <v>30260427</v>
      </c>
      <c r="O17" s="48">
        <f t="shared" si="10"/>
        <v>153523142</v>
      </c>
      <c r="P17" s="48">
        <f t="shared" si="10"/>
        <v>5028166</v>
      </c>
      <c r="Q17" s="49">
        <f t="shared" si="0"/>
        <v>561501043</v>
      </c>
    </row>
    <row r="18" spans="2:17" ht="21" customHeight="1" thickBot="1" x14ac:dyDescent="0.25">
      <c r="B18" s="31" t="s">
        <v>17</v>
      </c>
      <c r="C18" s="51" t="s">
        <v>123</v>
      </c>
      <c r="D18" s="52">
        <f>+D17+D10</f>
        <v>12365811</v>
      </c>
      <c r="E18" s="52">
        <f t="shared" ref="E18:P18" si="11">+E17+E10</f>
        <v>506539</v>
      </c>
      <c r="F18" s="52">
        <f t="shared" si="11"/>
        <v>279111226</v>
      </c>
      <c r="G18" s="52">
        <f t="shared" si="11"/>
        <v>68886480</v>
      </c>
      <c r="H18" s="52">
        <f t="shared" si="11"/>
        <v>27783013</v>
      </c>
      <c r="I18" s="52">
        <f t="shared" si="11"/>
        <v>92718302</v>
      </c>
      <c r="J18" s="52">
        <f t="shared" si="11"/>
        <v>36333585</v>
      </c>
      <c r="K18" s="52">
        <f t="shared" si="11"/>
        <v>90548593</v>
      </c>
      <c r="L18" s="52">
        <f t="shared" si="11"/>
        <v>49806887</v>
      </c>
      <c r="M18" s="52">
        <f t="shared" si="11"/>
        <v>64975988</v>
      </c>
      <c r="N18" s="52">
        <f t="shared" si="11"/>
        <v>42626802</v>
      </c>
      <c r="O18" s="52">
        <f t="shared" si="11"/>
        <v>252755416</v>
      </c>
      <c r="P18" s="52">
        <f t="shared" si="11"/>
        <v>7735345</v>
      </c>
      <c r="Q18" s="53">
        <f t="shared" si="0"/>
        <v>1026153987</v>
      </c>
    </row>
    <row r="19" spans="2:17" ht="21" customHeight="1" x14ac:dyDescent="0.2">
      <c r="B19" s="7"/>
      <c r="C19" s="54"/>
      <c r="D19" s="17"/>
      <c r="E19" s="17"/>
      <c r="F19" s="17"/>
      <c r="G19" s="17"/>
      <c r="H19" s="17"/>
      <c r="I19" s="17"/>
      <c r="J19" s="17"/>
      <c r="K19" s="17"/>
      <c r="L19" s="17"/>
      <c r="M19" s="17"/>
      <c r="N19" s="17"/>
      <c r="O19" s="17"/>
      <c r="P19" s="17"/>
      <c r="Q19" s="17"/>
    </row>
  </sheetData>
  <phoneticPr fontId="1"/>
  <pageMargins left="0.25" right="0.25" top="0.75" bottom="0.75" header="0.3" footer="0.3"/>
  <pageSetup paperSize="9" scale="3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126B1-B944-42CD-9814-8C8A450172BF}">
  <sheetPr>
    <pageSetUpPr fitToPage="1"/>
  </sheetPr>
  <dimension ref="A1:X19"/>
  <sheetViews>
    <sheetView view="pageBreakPreview" zoomScale="90" zoomScaleNormal="100" zoomScaleSheetLayoutView="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21.5" customHeight="1" x14ac:dyDescent="0.2"/>
  <cols>
    <col min="1" max="1" width="3.36328125" style="6" customWidth="1"/>
    <col min="2" max="2" width="4.7265625" style="55" customWidth="1"/>
    <col min="3" max="3" width="26.81640625" style="56" customWidth="1"/>
    <col min="4" max="6" width="11.6328125" style="9" customWidth="1"/>
    <col min="7" max="7" width="14.453125" style="9" customWidth="1"/>
    <col min="8" max="8" width="12.6328125" style="9"/>
    <col min="9" max="10" width="14.1796875" style="9" bestFit="1" customWidth="1"/>
    <col min="11" max="11" width="12.6328125" style="9"/>
    <col min="12" max="12" width="14" style="9" customWidth="1"/>
    <col min="13" max="21" width="12.6328125" style="9"/>
    <col min="22" max="22" width="14.81640625" style="9" customWidth="1"/>
    <col min="23" max="23" width="14.453125" style="9" customWidth="1"/>
    <col min="24" max="24" width="17.08984375" style="9" customWidth="1"/>
    <col min="25" max="16384" width="12.6328125" style="9"/>
  </cols>
  <sheetData>
    <row r="1" spans="1:24" ht="21.5" customHeight="1" x14ac:dyDescent="0.2">
      <c r="B1" s="7"/>
      <c r="C1" s="8"/>
      <c r="D1" s="7"/>
    </row>
    <row r="2" spans="1:24" ht="21.5" customHeight="1" x14ac:dyDescent="0.2">
      <c r="B2" s="7"/>
      <c r="C2" s="7"/>
      <c r="D2" s="7"/>
    </row>
    <row r="3" spans="1:24" s="15" customFormat="1" ht="21.5" customHeight="1" x14ac:dyDescent="0.2">
      <c r="A3" s="12"/>
      <c r="B3" s="7"/>
      <c r="C3" s="447" t="s">
        <v>65</v>
      </c>
      <c r="D3" s="14"/>
      <c r="E3" s="14"/>
      <c r="F3" s="14"/>
      <c r="G3" s="14"/>
      <c r="H3" s="14"/>
      <c r="I3" s="14"/>
      <c r="J3" s="14"/>
      <c r="K3" s="14"/>
      <c r="L3" s="14"/>
      <c r="M3" s="14"/>
      <c r="N3" s="14"/>
      <c r="O3" s="14"/>
      <c r="P3" s="14"/>
      <c r="Q3" s="14"/>
      <c r="R3" s="14"/>
      <c r="S3" s="14"/>
      <c r="T3" s="14"/>
      <c r="U3" s="14"/>
      <c r="V3" s="14"/>
      <c r="W3" s="14"/>
      <c r="X3" s="14"/>
    </row>
    <row r="4" spans="1:24" ht="21.5" customHeight="1" thickBot="1" x14ac:dyDescent="0.25">
      <c r="B4" s="7"/>
      <c r="C4" s="446" t="s">
        <v>66</v>
      </c>
      <c r="D4" s="17"/>
      <c r="E4" s="17"/>
      <c r="F4" s="17"/>
      <c r="G4" s="17"/>
      <c r="H4" s="17"/>
      <c r="I4" s="17"/>
      <c r="J4" s="17"/>
      <c r="K4" s="17"/>
      <c r="L4" s="17"/>
      <c r="M4" s="18"/>
      <c r="N4" s="17"/>
      <c r="O4" s="17"/>
      <c r="P4" s="17"/>
      <c r="Q4" s="17"/>
      <c r="R4" s="17"/>
      <c r="S4" s="17"/>
      <c r="T4" s="17"/>
      <c r="U4" s="17"/>
      <c r="V4" s="17"/>
      <c r="W4" s="19" t="s">
        <v>67</v>
      </c>
      <c r="X4" s="17"/>
    </row>
    <row r="5" spans="1:24" s="29" customFormat="1" ht="21.5" customHeight="1" x14ac:dyDescent="0.2">
      <c r="A5" s="20"/>
      <c r="B5" s="21"/>
      <c r="C5" s="22"/>
      <c r="D5" s="23" t="s">
        <v>0</v>
      </c>
      <c r="E5" s="23" t="s">
        <v>1</v>
      </c>
      <c r="F5" s="23" t="s">
        <v>2</v>
      </c>
      <c r="G5" s="24" t="s">
        <v>9</v>
      </c>
      <c r="H5" s="21" t="s">
        <v>78</v>
      </c>
      <c r="I5" s="23" t="s">
        <v>79</v>
      </c>
      <c r="J5" s="23" t="s">
        <v>80</v>
      </c>
      <c r="K5" s="23" t="s">
        <v>81</v>
      </c>
      <c r="L5" s="26" t="s">
        <v>82</v>
      </c>
      <c r="M5" s="23" t="s">
        <v>83</v>
      </c>
      <c r="N5" s="24" t="s">
        <v>84</v>
      </c>
      <c r="O5" s="24" t="s">
        <v>85</v>
      </c>
      <c r="P5" s="25" t="s">
        <v>86</v>
      </c>
      <c r="Q5" s="24" t="s">
        <v>87</v>
      </c>
      <c r="R5" s="26" t="s">
        <v>88</v>
      </c>
      <c r="S5" s="26" t="s">
        <v>89</v>
      </c>
      <c r="T5" s="23" t="s">
        <v>90</v>
      </c>
      <c r="U5" s="451" t="s">
        <v>91</v>
      </c>
      <c r="V5" s="25" t="s">
        <v>92</v>
      </c>
      <c r="W5" s="24" t="s">
        <v>17</v>
      </c>
      <c r="X5" s="28"/>
    </row>
    <row r="6" spans="1:24" s="39" customFormat="1" ht="21.5" customHeight="1" thickBot="1" x14ac:dyDescent="0.25">
      <c r="A6" s="30"/>
      <c r="B6" s="31"/>
      <c r="C6" s="453" t="s">
        <v>923</v>
      </c>
      <c r="D6" s="252" t="s">
        <v>94</v>
      </c>
      <c r="E6" s="252" t="s">
        <v>95</v>
      </c>
      <c r="F6" s="252" t="s">
        <v>96</v>
      </c>
      <c r="G6" s="34" t="s">
        <v>107</v>
      </c>
      <c r="H6" s="253" t="s">
        <v>108</v>
      </c>
      <c r="I6" s="33" t="s">
        <v>109</v>
      </c>
      <c r="J6" s="33" t="s">
        <v>110</v>
      </c>
      <c r="K6" s="33" t="s">
        <v>111</v>
      </c>
      <c r="L6" s="36" t="s">
        <v>112</v>
      </c>
      <c r="M6" s="33" t="s">
        <v>113</v>
      </c>
      <c r="N6" s="34" t="s">
        <v>114</v>
      </c>
      <c r="O6" s="34" t="s">
        <v>115</v>
      </c>
      <c r="P6" s="35" t="s">
        <v>116</v>
      </c>
      <c r="Q6" s="34" t="s">
        <v>117</v>
      </c>
      <c r="R6" s="36" t="s">
        <v>118</v>
      </c>
      <c r="S6" s="36" t="s">
        <v>119</v>
      </c>
      <c r="T6" s="33" t="s">
        <v>120</v>
      </c>
      <c r="U6" s="37" t="s">
        <v>121</v>
      </c>
      <c r="V6" s="35" t="s">
        <v>122</v>
      </c>
      <c r="W6" s="34" t="s">
        <v>123</v>
      </c>
      <c r="X6" s="38"/>
    </row>
    <row r="7" spans="1:24" ht="21.5" customHeight="1" x14ac:dyDescent="0.2">
      <c r="A7" s="40">
        <v>1</v>
      </c>
      <c r="B7" s="59" t="s">
        <v>0</v>
      </c>
      <c r="C7" s="60" t="s">
        <v>94</v>
      </c>
      <c r="D7" s="255">
        <f>SUM('3(1)'!D7)</f>
        <v>1602758</v>
      </c>
      <c r="E7" s="255">
        <f>SUM('3(1)'!E7:G7)</f>
        <v>7809200</v>
      </c>
      <c r="F7" s="255">
        <f>SUM('3(1)'!H7:P7)</f>
        <v>887299</v>
      </c>
      <c r="G7" s="11">
        <f t="shared" ref="G7:G18" si="0">SUM(D7:F7)</f>
        <v>10299257</v>
      </c>
      <c r="H7" s="254">
        <f>SUM('13'!R7)</f>
        <v>64640</v>
      </c>
      <c r="I7" s="255">
        <f>SUM('13'!S7)</f>
        <v>3752518</v>
      </c>
      <c r="J7" s="255">
        <f>SUM('13'!T7)</f>
        <v>0</v>
      </c>
      <c r="K7" s="255">
        <f>SUM('13'!U7)</f>
        <v>263091</v>
      </c>
      <c r="L7" s="256">
        <f>SUM('13'!V7)</f>
        <v>202163</v>
      </c>
      <c r="M7" s="452">
        <f>SUM(H7:L7)</f>
        <v>4282412</v>
      </c>
      <c r="N7" s="11">
        <f>+M7+G7</f>
        <v>14581669</v>
      </c>
      <c r="O7" s="255">
        <f>SUM('13'!Y7)</f>
        <v>101237</v>
      </c>
      <c r="P7" s="452">
        <f>+M7+O7</f>
        <v>4383649</v>
      </c>
      <c r="Q7" s="11">
        <f>+N7+O7</f>
        <v>14682906</v>
      </c>
      <c r="R7" s="255">
        <f>SUM('13'!AB7)</f>
        <v>-2101861</v>
      </c>
      <c r="S7" s="255">
        <f>SUM('13'!AC7)</f>
        <v>-35111</v>
      </c>
      <c r="T7" s="255">
        <f>SUM('13'!AD7)</f>
        <v>-180123</v>
      </c>
      <c r="U7" s="255">
        <f>SUM('13'!AE7)</f>
        <v>-2317095</v>
      </c>
      <c r="V7" s="452">
        <f>+P7+U7</f>
        <v>2066554</v>
      </c>
      <c r="W7" s="11">
        <f>SUM(N7,O7,R7,S7,T7)</f>
        <v>12365811</v>
      </c>
      <c r="X7" s="45"/>
    </row>
    <row r="8" spans="1:24" ht="21.5" customHeight="1" x14ac:dyDescent="0.2">
      <c r="A8" s="40">
        <v>2</v>
      </c>
      <c r="B8" s="59" t="s">
        <v>1</v>
      </c>
      <c r="C8" s="60" t="s">
        <v>95</v>
      </c>
      <c r="D8" s="255">
        <f>SUM('3(1)'!D8)</f>
        <v>2771887</v>
      </c>
      <c r="E8" s="255">
        <f>SUM('3(1)'!E8:G8)</f>
        <v>148054755</v>
      </c>
      <c r="F8" s="255">
        <f>SUM('3(1)'!H8:P8)</f>
        <v>56014304</v>
      </c>
      <c r="G8" s="11">
        <f t="shared" si="0"/>
        <v>206840946</v>
      </c>
      <c r="H8" s="254">
        <f>SUM('13'!R8:R10)</f>
        <v>1621855</v>
      </c>
      <c r="I8" s="255">
        <f>SUM('13'!S8:S10)</f>
        <v>57055212</v>
      </c>
      <c r="J8" s="255">
        <f>SUM('13'!T8:T10)</f>
        <v>6309</v>
      </c>
      <c r="K8" s="255">
        <f>SUM('13'!U8:U10)</f>
        <v>102313098</v>
      </c>
      <c r="L8" s="256">
        <f>SUM('13'!V8:V10)</f>
        <v>-1364739</v>
      </c>
      <c r="M8" s="452">
        <f t="shared" ref="M8:M9" si="1">SUM(H8:L8)</f>
        <v>159631735</v>
      </c>
      <c r="N8" s="11">
        <f t="shared" ref="N8:N10" si="2">+M8+G8</f>
        <v>366472681</v>
      </c>
      <c r="O8" s="255">
        <f>SUM('13'!Y8:Y10)</f>
        <v>56719409</v>
      </c>
      <c r="P8" s="452">
        <f t="shared" ref="P8:P9" si="3">+M8+O8</f>
        <v>216351144</v>
      </c>
      <c r="Q8" s="11">
        <f t="shared" ref="Q8:Q9" si="4">+N8+O8</f>
        <v>423192090</v>
      </c>
      <c r="R8" s="255">
        <f>SUM('13'!AB8:AB10)</f>
        <v>-65486765</v>
      </c>
      <c r="S8" s="255">
        <f>SUM('13'!AC8:AC10)</f>
        <v>-762599</v>
      </c>
      <c r="T8" s="255">
        <f>SUM('13'!AD8:AD10)</f>
        <v>-8438481</v>
      </c>
      <c r="U8" s="255">
        <f>SUM('13'!AE8:AE10)</f>
        <v>-74687845</v>
      </c>
      <c r="V8" s="452">
        <f t="shared" ref="V8:V9" si="5">+P8+U8</f>
        <v>141663299</v>
      </c>
      <c r="W8" s="11">
        <f t="shared" ref="W8:W10" si="6">SUM(N8,O8,R8,S8,T8)</f>
        <v>348504245</v>
      </c>
      <c r="X8" s="45"/>
    </row>
    <row r="9" spans="1:24" ht="21.5" customHeight="1" thickBot="1" x14ac:dyDescent="0.25">
      <c r="A9" s="40">
        <v>3</v>
      </c>
      <c r="B9" s="59" t="s">
        <v>2</v>
      </c>
      <c r="C9" s="60" t="s">
        <v>96</v>
      </c>
      <c r="D9" s="255">
        <f>SUM('3(1)'!D9)</f>
        <v>2233577</v>
      </c>
      <c r="E9" s="255">
        <f>SUM('3(1)'!E9:G9)</f>
        <v>59153126</v>
      </c>
      <c r="F9" s="255">
        <f>SUM('3(1)'!H9:P9)</f>
        <v>186126038</v>
      </c>
      <c r="G9" s="11">
        <f t="shared" si="0"/>
        <v>247512741</v>
      </c>
      <c r="H9" s="254">
        <f>SUM('13'!R11:R19)</f>
        <v>7642373</v>
      </c>
      <c r="I9" s="255">
        <f>SUM('13'!S11:S19)</f>
        <v>232556248</v>
      </c>
      <c r="J9" s="255">
        <f>SUM('13'!T11:T19)</f>
        <v>114173130</v>
      </c>
      <c r="K9" s="255">
        <f>SUM('13'!U11:U19)</f>
        <v>53746204</v>
      </c>
      <c r="L9" s="256">
        <f>SUM('13'!V11:V19)</f>
        <v>194764</v>
      </c>
      <c r="M9" s="452">
        <f t="shared" si="1"/>
        <v>408312719</v>
      </c>
      <c r="N9" s="11">
        <f t="shared" si="2"/>
        <v>655825460</v>
      </c>
      <c r="O9" s="255">
        <f>SUM('13'!Y11:Y19)</f>
        <v>25652408</v>
      </c>
      <c r="P9" s="452">
        <f t="shared" si="3"/>
        <v>433965127</v>
      </c>
      <c r="Q9" s="11">
        <f t="shared" si="4"/>
        <v>681477868</v>
      </c>
      <c r="R9" s="255">
        <f>SUM('13'!AB11:AB19)</f>
        <v>-16073253</v>
      </c>
      <c r="S9" s="255">
        <f>SUM('13'!AC11:AC19)</f>
        <v>-1372</v>
      </c>
      <c r="T9" s="255">
        <f>SUM('13'!AD11:AD19)</f>
        <v>-119312</v>
      </c>
      <c r="U9" s="255">
        <f>SUM('13'!AE11:AE19)</f>
        <v>-16193937</v>
      </c>
      <c r="V9" s="452">
        <f t="shared" si="5"/>
        <v>417771190</v>
      </c>
      <c r="W9" s="11">
        <f t="shared" si="6"/>
        <v>665283931</v>
      </c>
      <c r="X9" s="45"/>
    </row>
    <row r="10" spans="1:24" ht="21.5" customHeight="1" thickBot="1" x14ac:dyDescent="0.25">
      <c r="B10" s="46" t="s">
        <v>9</v>
      </c>
      <c r="C10" s="47" t="s">
        <v>107</v>
      </c>
      <c r="D10" s="48">
        <f>SUM(D7:D9)</f>
        <v>6608222</v>
      </c>
      <c r="E10" s="48">
        <f>SUM(E7:E9)</f>
        <v>215017081</v>
      </c>
      <c r="F10" s="48">
        <f>SUM(F7:F9)</f>
        <v>243027641</v>
      </c>
      <c r="G10" s="49">
        <f t="shared" si="0"/>
        <v>464652944</v>
      </c>
      <c r="H10" s="257">
        <f t="shared" ref="H10:M10" si="7">SUM(H7:H9)</f>
        <v>9328868</v>
      </c>
      <c r="I10" s="48">
        <f t="shared" si="7"/>
        <v>293363978</v>
      </c>
      <c r="J10" s="48">
        <f t="shared" si="7"/>
        <v>114179439</v>
      </c>
      <c r="K10" s="48">
        <f t="shared" si="7"/>
        <v>156322393</v>
      </c>
      <c r="L10" s="50">
        <f t="shared" si="7"/>
        <v>-967812</v>
      </c>
      <c r="M10" s="48">
        <f t="shared" si="7"/>
        <v>572226866</v>
      </c>
      <c r="N10" s="49">
        <f t="shared" si="2"/>
        <v>1036879810</v>
      </c>
      <c r="O10" s="49">
        <f t="shared" ref="O10:V10" si="8">SUM(O7:O9)</f>
        <v>82473054</v>
      </c>
      <c r="P10" s="48">
        <f t="shared" si="8"/>
        <v>654699920</v>
      </c>
      <c r="Q10" s="49">
        <f t="shared" si="8"/>
        <v>1119352864</v>
      </c>
      <c r="R10" s="50">
        <f t="shared" si="8"/>
        <v>-83661879</v>
      </c>
      <c r="S10" s="50">
        <f t="shared" si="8"/>
        <v>-799082</v>
      </c>
      <c r="T10" s="48">
        <f t="shared" si="8"/>
        <v>-8737916</v>
      </c>
      <c r="U10" s="450">
        <f t="shared" si="8"/>
        <v>-93198877</v>
      </c>
      <c r="V10" s="48">
        <f t="shared" si="8"/>
        <v>561501043</v>
      </c>
      <c r="W10" s="49">
        <f t="shared" si="6"/>
        <v>1026153987</v>
      </c>
      <c r="X10" s="45"/>
    </row>
    <row r="11" spans="1:24" ht="21.5" customHeight="1" x14ac:dyDescent="0.2">
      <c r="B11" s="41" t="s">
        <v>78</v>
      </c>
      <c r="C11" s="42" t="s">
        <v>124</v>
      </c>
      <c r="D11" s="10">
        <f>SUM('3(1)'!D11)</f>
        <v>67743</v>
      </c>
      <c r="E11" s="10">
        <f>SUM('3(1)'!E11:G11)</f>
        <v>3064724</v>
      </c>
      <c r="F11" s="10">
        <f>SUM('3(1)'!H11:P11)</f>
        <v>6196401</v>
      </c>
      <c r="G11" s="11">
        <f t="shared" si="0"/>
        <v>9328868</v>
      </c>
    </row>
    <row r="12" spans="1:24" ht="21.5" customHeight="1" x14ac:dyDescent="0.2">
      <c r="B12" s="41" t="s">
        <v>10</v>
      </c>
      <c r="C12" s="42" t="s">
        <v>125</v>
      </c>
      <c r="D12" s="10">
        <f>SUM('3(1)'!D12)</f>
        <v>2064458</v>
      </c>
      <c r="E12" s="10">
        <f>SUM('3(1)'!E12:G12)</f>
        <v>70140679</v>
      </c>
      <c r="F12" s="10">
        <f>SUM('3(1)'!H12:P12)</f>
        <v>211674267</v>
      </c>
      <c r="G12" s="11">
        <f t="shared" si="0"/>
        <v>283879404</v>
      </c>
      <c r="W12" s="449">
        <f>$G$18</f>
        <v>1026153987</v>
      </c>
    </row>
    <row r="13" spans="1:24" ht="21.5" customHeight="1" x14ac:dyDescent="0.2">
      <c r="B13" s="41" t="s">
        <v>12</v>
      </c>
      <c r="C13" s="42" t="s">
        <v>126</v>
      </c>
      <c r="D13" s="10">
        <f>SUM('3(1)'!D13)</f>
        <v>2067100</v>
      </c>
      <c r="E13" s="10">
        <f>SUM('3(1)'!E13:G13)</f>
        <v>17531130</v>
      </c>
      <c r="F13" s="10">
        <f>SUM('3(1)'!H13:P13)</f>
        <v>73199920</v>
      </c>
      <c r="G13" s="11">
        <f t="shared" si="0"/>
        <v>92798150</v>
      </c>
    </row>
    <row r="14" spans="1:24" ht="21.5" customHeight="1" x14ac:dyDescent="0.2">
      <c r="B14" s="41" t="s">
        <v>127</v>
      </c>
      <c r="C14" s="42" t="s">
        <v>128</v>
      </c>
      <c r="D14" s="10">
        <f>SUM('3(1)'!D14)</f>
        <v>1958673</v>
      </c>
      <c r="E14" s="10">
        <f>SUM('3(1)'!E14:G14)</f>
        <v>32904225</v>
      </c>
      <c r="F14" s="10">
        <f>SUM('3(1)'!H14:P14)</f>
        <v>106596114</v>
      </c>
      <c r="G14" s="11">
        <f t="shared" si="0"/>
        <v>141459012</v>
      </c>
    </row>
    <row r="15" spans="1:24" ht="21.5" customHeight="1" x14ac:dyDescent="0.2">
      <c r="B15" s="41" t="s">
        <v>129</v>
      </c>
      <c r="C15" s="448" t="s">
        <v>130</v>
      </c>
      <c r="D15" s="10">
        <f>SUM('3(1)'!D15)</f>
        <v>323906</v>
      </c>
      <c r="E15" s="10">
        <f>SUM('3(1)'!E15:G15)</f>
        <v>10253614</v>
      </c>
      <c r="F15" s="10">
        <f>SUM('3(1)'!H15:P15)</f>
        <v>26582080</v>
      </c>
      <c r="G15" s="11">
        <f t="shared" si="0"/>
        <v>37159600</v>
      </c>
    </row>
    <row r="16" spans="1:24" ht="21.5" customHeight="1" thickBot="1" x14ac:dyDescent="0.25">
      <c r="B16" s="41" t="s">
        <v>14</v>
      </c>
      <c r="C16" s="42" t="s">
        <v>131</v>
      </c>
      <c r="D16" s="10">
        <f>SUM('3(1)'!D16)</f>
        <v>-724291</v>
      </c>
      <c r="E16" s="10">
        <f>SUM('3(1)'!E16:G16)</f>
        <v>-407208</v>
      </c>
      <c r="F16" s="10">
        <f>SUM('3(1)'!H16:P16)</f>
        <v>-1992492</v>
      </c>
      <c r="G16" s="11">
        <f t="shared" si="0"/>
        <v>-3123991</v>
      </c>
    </row>
    <row r="17" spans="2:7" ht="21.5" customHeight="1" thickBot="1" x14ac:dyDescent="0.25">
      <c r="B17" s="46" t="s">
        <v>16</v>
      </c>
      <c r="C17" s="47" t="s">
        <v>132</v>
      </c>
      <c r="D17" s="48">
        <f>SUM(D11:D16)</f>
        <v>5757589</v>
      </c>
      <c r="E17" s="48">
        <f t="shared" ref="E17:F17" si="9">SUM(E11:E16)</f>
        <v>133487164</v>
      </c>
      <c r="F17" s="48">
        <f t="shared" si="9"/>
        <v>422256290</v>
      </c>
      <c r="G17" s="49">
        <f t="shared" si="0"/>
        <v>561501043</v>
      </c>
    </row>
    <row r="18" spans="2:7" ht="21.5" customHeight="1" thickBot="1" x14ac:dyDescent="0.25">
      <c r="B18" s="31" t="s">
        <v>17</v>
      </c>
      <c r="C18" s="51" t="s">
        <v>123</v>
      </c>
      <c r="D18" s="52">
        <f>+D17+D10</f>
        <v>12365811</v>
      </c>
      <c r="E18" s="52">
        <f t="shared" ref="E18:F18" si="10">+E17+E10</f>
        <v>348504245</v>
      </c>
      <c r="F18" s="52">
        <f t="shared" si="10"/>
        <v>665283931</v>
      </c>
      <c r="G18" s="53">
        <f t="shared" si="0"/>
        <v>1026153987</v>
      </c>
    </row>
    <row r="19" spans="2:7" ht="21.5" customHeight="1" x14ac:dyDescent="0.2">
      <c r="B19" s="7"/>
      <c r="C19" s="54"/>
      <c r="D19" s="17"/>
      <c r="E19" s="17"/>
      <c r="F19" s="17"/>
      <c r="G19" s="17"/>
    </row>
  </sheetData>
  <phoneticPr fontId="1"/>
  <pageMargins left="0.25" right="0.25" top="0.75" bottom="0.75" header="0.3" footer="0.3"/>
  <pageSetup paperSize="9" scale="4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3"/>
  <sheetViews>
    <sheetView view="pageBreakPreview" zoomScale="90" zoomScaleNormal="90" zoomScaleSheetLayoutView="90" workbookViewId="0"/>
  </sheetViews>
  <sheetFormatPr defaultColWidth="9" defaultRowHeight="23.15" customHeight="1" x14ac:dyDescent="0.2"/>
  <cols>
    <col min="1" max="1" width="3.08984375" style="454" customWidth="1"/>
    <col min="2" max="2" width="5.08984375" style="454" customWidth="1"/>
    <col min="3" max="3" width="15.6328125" style="454" customWidth="1"/>
    <col min="4" max="6" width="15.6328125" style="455" customWidth="1"/>
    <col min="7" max="7" width="17.54296875" style="455" customWidth="1"/>
    <col min="8" max="12" width="15.6328125" style="455" customWidth="1"/>
    <col min="13" max="13" width="19.36328125" style="455" customWidth="1"/>
    <col min="14" max="14" width="2" style="455" customWidth="1"/>
    <col min="15" max="15" width="18.6328125" style="455" customWidth="1"/>
    <col min="16" max="16384" width="9" style="455"/>
  </cols>
  <sheetData>
    <row r="1" spans="1:16" ht="10.5" customHeight="1" x14ac:dyDescent="0.2"/>
    <row r="2" spans="1:16" ht="21.5" customHeight="1" x14ac:dyDescent="0.2">
      <c r="H2" s="932" t="s">
        <v>39</v>
      </c>
      <c r="I2" s="937"/>
      <c r="J2" s="938"/>
    </row>
    <row r="3" spans="1:16" s="457" customFormat="1" ht="21.5" customHeight="1" x14ac:dyDescent="0.2">
      <c r="A3" s="456"/>
      <c r="C3" s="458"/>
      <c r="D3" s="459"/>
      <c r="E3" s="459"/>
      <c r="F3" s="459"/>
      <c r="G3" s="932" t="s">
        <v>144</v>
      </c>
      <c r="H3" s="933"/>
      <c r="I3" s="934"/>
      <c r="J3" s="460"/>
      <c r="L3" s="459"/>
    </row>
    <row r="4" spans="1:16" s="457" customFormat="1" ht="21.5" customHeight="1" thickBot="1" x14ac:dyDescent="0.25">
      <c r="A4" s="456"/>
      <c r="C4" s="458"/>
      <c r="D4" s="459"/>
      <c r="E4" s="459"/>
      <c r="F4" s="459"/>
      <c r="H4" s="935" t="s">
        <v>926</v>
      </c>
      <c r="I4" s="936"/>
      <c r="J4" s="460"/>
      <c r="L4" s="459"/>
    </row>
    <row r="5" spans="1:16" s="454" customFormat="1" ht="21.5" customHeight="1" x14ac:dyDescent="0.2">
      <c r="B5" s="926" t="s">
        <v>19</v>
      </c>
      <c r="C5" s="927"/>
      <c r="D5" s="461" t="s">
        <v>0</v>
      </c>
      <c r="E5" s="462" t="s">
        <v>1</v>
      </c>
      <c r="F5" s="463" t="s">
        <v>2</v>
      </c>
      <c r="G5" s="464" t="s">
        <v>18</v>
      </c>
      <c r="H5" s="465"/>
      <c r="I5" s="466"/>
      <c r="J5" s="467">
        <v>81</v>
      </c>
      <c r="K5" s="468">
        <v>82</v>
      </c>
      <c r="L5" s="469">
        <v>87</v>
      </c>
      <c r="M5" s="470">
        <v>97</v>
      </c>
    </row>
    <row r="6" spans="1:16" s="454" customFormat="1" ht="21.5" customHeight="1" thickBot="1" x14ac:dyDescent="0.25">
      <c r="B6" s="928"/>
      <c r="C6" s="929"/>
      <c r="D6" s="471" t="s">
        <v>3</v>
      </c>
      <c r="E6" s="472" t="s">
        <v>4</v>
      </c>
      <c r="F6" s="473" t="s">
        <v>5</v>
      </c>
      <c r="G6" s="474" t="s">
        <v>6</v>
      </c>
      <c r="H6" s="471" t="s">
        <v>7</v>
      </c>
      <c r="I6" s="472" t="s">
        <v>8</v>
      </c>
      <c r="J6" s="475" t="s">
        <v>985</v>
      </c>
      <c r="K6" s="476" t="s">
        <v>6</v>
      </c>
      <c r="L6" s="477" t="s">
        <v>986</v>
      </c>
      <c r="M6" s="478" t="s">
        <v>135</v>
      </c>
      <c r="N6" s="479"/>
      <c r="O6" s="480" t="s">
        <v>145</v>
      </c>
    </row>
    <row r="7" spans="1:16" ht="21.5" customHeight="1" x14ac:dyDescent="0.2">
      <c r="B7" s="461" t="s">
        <v>0</v>
      </c>
      <c r="C7" s="481" t="s">
        <v>3</v>
      </c>
      <c r="D7" s="482">
        <v>1602758</v>
      </c>
      <c r="E7" s="483">
        <v>7809200</v>
      </c>
      <c r="F7" s="483">
        <v>887299</v>
      </c>
      <c r="G7" s="484">
        <f t="shared" ref="G7:G15" si="0">SUM(D7:F7)</f>
        <v>10299257</v>
      </c>
      <c r="H7" s="483">
        <v>3817158</v>
      </c>
      <c r="I7" s="483">
        <v>465254</v>
      </c>
      <c r="J7" s="483">
        <v>101237</v>
      </c>
      <c r="K7" s="485">
        <f>SUM(H7:J7)</f>
        <v>4383649</v>
      </c>
      <c r="L7" s="485">
        <v>-2317095</v>
      </c>
      <c r="M7" s="486">
        <f>SUM(G7+K7+L7)</f>
        <v>12365811</v>
      </c>
      <c r="N7" s="487"/>
      <c r="O7" s="488">
        <f>SUM(H7:I7)</f>
        <v>4282412</v>
      </c>
      <c r="P7" s="487"/>
    </row>
    <row r="8" spans="1:16" ht="21.5" customHeight="1" x14ac:dyDescent="0.2">
      <c r="B8" s="489" t="s">
        <v>1</v>
      </c>
      <c r="C8" s="490" t="s">
        <v>4</v>
      </c>
      <c r="D8" s="491">
        <v>2771887</v>
      </c>
      <c r="E8" s="492">
        <v>148054755</v>
      </c>
      <c r="F8" s="492">
        <v>56014304</v>
      </c>
      <c r="G8" s="493">
        <f t="shared" si="0"/>
        <v>206840946</v>
      </c>
      <c r="H8" s="492">
        <v>58683376</v>
      </c>
      <c r="I8" s="492">
        <v>100948359</v>
      </c>
      <c r="J8" s="492">
        <v>56719409</v>
      </c>
      <c r="K8" s="494">
        <f t="shared" ref="K8:K9" si="1">SUM(H8:J8)</f>
        <v>216351144</v>
      </c>
      <c r="L8" s="494">
        <v>-74692290</v>
      </c>
      <c r="M8" s="495">
        <f t="shared" ref="M8:M9" si="2">SUM(G8+K8+L8)</f>
        <v>348499800</v>
      </c>
      <c r="N8" s="487"/>
      <c r="O8" s="488">
        <f t="shared" ref="O8:O9" si="3">SUM(H8:I8)</f>
        <v>159631735</v>
      </c>
      <c r="P8" s="487"/>
    </row>
    <row r="9" spans="1:16" ht="21.5" customHeight="1" thickBot="1" x14ac:dyDescent="0.25">
      <c r="B9" s="496" t="s">
        <v>2</v>
      </c>
      <c r="C9" s="497" t="s">
        <v>5</v>
      </c>
      <c r="D9" s="498">
        <v>2233577</v>
      </c>
      <c r="E9" s="499">
        <v>59153126</v>
      </c>
      <c r="F9" s="499">
        <v>186126038</v>
      </c>
      <c r="G9" s="500">
        <f t="shared" si="0"/>
        <v>247512741</v>
      </c>
      <c r="H9" s="499">
        <v>354371751</v>
      </c>
      <c r="I9" s="499">
        <v>53940968</v>
      </c>
      <c r="J9" s="499">
        <v>25652408</v>
      </c>
      <c r="K9" s="501">
        <f t="shared" si="1"/>
        <v>433965127</v>
      </c>
      <c r="L9" s="501">
        <v>-16189492</v>
      </c>
      <c r="M9" s="502">
        <f t="shared" si="2"/>
        <v>665288376</v>
      </c>
      <c r="N9" s="487"/>
      <c r="O9" s="503">
        <f t="shared" si="3"/>
        <v>408312719</v>
      </c>
      <c r="P9" s="487"/>
    </row>
    <row r="10" spans="1:16" ht="21.5" customHeight="1" thickBot="1" x14ac:dyDescent="0.25">
      <c r="B10" s="504" t="s">
        <v>9</v>
      </c>
      <c r="C10" s="505" t="s">
        <v>6</v>
      </c>
      <c r="D10" s="506">
        <f>SUM(D7:D9)</f>
        <v>6608222</v>
      </c>
      <c r="E10" s="507">
        <f>SUM(E7:E9)</f>
        <v>215017081</v>
      </c>
      <c r="F10" s="507">
        <f>SUM(F7:F9)</f>
        <v>243027641</v>
      </c>
      <c r="G10" s="508">
        <f t="shared" si="0"/>
        <v>464652944</v>
      </c>
      <c r="H10" s="507">
        <f t="shared" ref="H10:M10" si="4">SUM(H7:H9)</f>
        <v>416872285</v>
      </c>
      <c r="I10" s="507">
        <f t="shared" si="4"/>
        <v>155354581</v>
      </c>
      <c r="J10" s="507">
        <f t="shared" si="4"/>
        <v>82473054</v>
      </c>
      <c r="K10" s="507">
        <f t="shared" si="4"/>
        <v>654699920</v>
      </c>
      <c r="L10" s="509">
        <f t="shared" si="4"/>
        <v>-93198877</v>
      </c>
      <c r="M10" s="510">
        <f t="shared" si="4"/>
        <v>1026153987</v>
      </c>
      <c r="N10" s="487"/>
      <c r="O10" s="487"/>
      <c r="P10" s="487"/>
    </row>
    <row r="11" spans="1:16" ht="21.5" customHeight="1" x14ac:dyDescent="0.2">
      <c r="B11" s="511"/>
      <c r="C11" s="512" t="s">
        <v>11</v>
      </c>
      <c r="D11" s="491">
        <v>2064458</v>
      </c>
      <c r="E11" s="492">
        <v>70140679</v>
      </c>
      <c r="F11" s="492">
        <v>211674267</v>
      </c>
      <c r="G11" s="493">
        <f t="shared" si="0"/>
        <v>283879404</v>
      </c>
      <c r="H11" s="513"/>
      <c r="I11" s="513"/>
      <c r="J11" s="513"/>
      <c r="K11" s="513"/>
      <c r="L11" s="514" t="s">
        <v>143</v>
      </c>
      <c r="M11" s="513"/>
      <c r="N11" s="487"/>
      <c r="O11" s="515"/>
      <c r="P11" s="487"/>
    </row>
    <row r="12" spans="1:16" ht="21.5" customHeight="1" x14ac:dyDescent="0.2">
      <c r="B12" s="489"/>
      <c r="C12" s="490" t="s">
        <v>13</v>
      </c>
      <c r="D12" s="491">
        <v>2067100</v>
      </c>
      <c r="E12" s="492">
        <v>17531130</v>
      </c>
      <c r="F12" s="492">
        <v>73199920</v>
      </c>
      <c r="G12" s="493">
        <f t="shared" si="0"/>
        <v>92798150</v>
      </c>
      <c r="H12" s="513"/>
      <c r="I12" s="513"/>
      <c r="J12" s="513"/>
      <c r="K12" s="513"/>
      <c r="L12" s="513"/>
      <c r="M12" s="513"/>
      <c r="N12" s="487"/>
      <c r="O12" s="487"/>
      <c r="P12" s="487"/>
    </row>
    <row r="13" spans="1:16" ht="21.5" customHeight="1" thickBot="1" x14ac:dyDescent="0.25">
      <c r="B13" s="516"/>
      <c r="C13" s="517" t="s">
        <v>15</v>
      </c>
      <c r="D13" s="491">
        <v>1626031</v>
      </c>
      <c r="E13" s="492">
        <v>45815355</v>
      </c>
      <c r="F13" s="492">
        <v>137382103</v>
      </c>
      <c r="G13" s="493">
        <f t="shared" si="0"/>
        <v>184823489</v>
      </c>
      <c r="H13" s="513"/>
      <c r="I13" s="513"/>
      <c r="J13" s="513"/>
      <c r="K13" s="513"/>
      <c r="L13" s="513"/>
      <c r="M13" s="513"/>
      <c r="N13" s="487"/>
      <c r="O13" s="487"/>
      <c r="P13" s="487"/>
    </row>
    <row r="14" spans="1:16" ht="21.5" customHeight="1" thickBot="1" x14ac:dyDescent="0.25">
      <c r="B14" s="504" t="s">
        <v>16</v>
      </c>
      <c r="C14" s="505" t="s">
        <v>6</v>
      </c>
      <c r="D14" s="506">
        <f>SUM(D11:D13)</f>
        <v>5757589</v>
      </c>
      <c r="E14" s="507">
        <f>SUM(E11:E13)</f>
        <v>133487164</v>
      </c>
      <c r="F14" s="507">
        <f>SUM(F11:F13)</f>
        <v>422256290</v>
      </c>
      <c r="G14" s="518">
        <f t="shared" si="0"/>
        <v>561501043</v>
      </c>
      <c r="H14" s="514" t="s">
        <v>52</v>
      </c>
      <c r="I14" s="513"/>
      <c r="J14" s="513"/>
      <c r="K14" s="513"/>
      <c r="L14" s="513"/>
      <c r="M14" s="513"/>
      <c r="N14" s="487"/>
      <c r="O14" s="487"/>
      <c r="P14" s="487"/>
    </row>
    <row r="15" spans="1:16" ht="21.5" customHeight="1" thickBot="1" x14ac:dyDescent="0.25">
      <c r="A15" s="519" t="s">
        <v>35</v>
      </c>
      <c r="B15" s="520" t="s">
        <v>17</v>
      </c>
      <c r="C15" s="521" t="s">
        <v>135</v>
      </c>
      <c r="D15" s="522">
        <f>+D14+D10</f>
        <v>12365811</v>
      </c>
      <c r="E15" s="501">
        <f>+E14+E10</f>
        <v>348504245</v>
      </c>
      <c r="F15" s="501">
        <f>+F14+F10</f>
        <v>665283931</v>
      </c>
      <c r="G15" s="523">
        <f t="shared" si="0"/>
        <v>1026153987</v>
      </c>
      <c r="H15" s="514" t="s">
        <v>51</v>
      </c>
      <c r="I15" s="513"/>
      <c r="J15" s="513"/>
      <c r="K15" s="513"/>
      <c r="L15" s="513"/>
      <c r="M15" s="513"/>
      <c r="N15" s="487"/>
      <c r="O15" s="487"/>
      <c r="P15" s="487"/>
    </row>
    <row r="16" spans="1:16" ht="21.5" customHeight="1" x14ac:dyDescent="0.2">
      <c r="H16" s="524"/>
    </row>
    <row r="17" spans="2:13" ht="21.5" customHeight="1" thickBot="1" x14ac:dyDescent="0.25">
      <c r="B17" s="939" t="s">
        <v>134</v>
      </c>
      <c r="C17" s="940"/>
      <c r="D17" s="940"/>
      <c r="E17" s="940"/>
      <c r="F17" s="940"/>
      <c r="G17" s="940"/>
      <c r="H17" s="940"/>
      <c r="I17" s="940"/>
      <c r="J17" s="940"/>
      <c r="K17" s="940"/>
      <c r="L17" s="940"/>
      <c r="M17" s="940"/>
    </row>
    <row r="18" spans="2:13" ht="21.5" customHeight="1" x14ac:dyDescent="0.2">
      <c r="B18" s="926" t="s">
        <v>20</v>
      </c>
      <c r="C18" s="927"/>
      <c r="D18" s="553" t="s">
        <v>0</v>
      </c>
      <c r="E18" s="462" t="s">
        <v>1</v>
      </c>
      <c r="F18" s="554" t="s">
        <v>2</v>
      </c>
      <c r="G18" s="548" t="s">
        <v>18</v>
      </c>
      <c r="H18" s="555"/>
      <c r="I18" s="466"/>
      <c r="J18" s="467">
        <v>81</v>
      </c>
      <c r="K18" s="556">
        <v>82</v>
      </c>
      <c r="L18" s="469">
        <v>87</v>
      </c>
      <c r="M18" s="470">
        <v>97</v>
      </c>
    </row>
    <row r="19" spans="2:13" ht="21.5" customHeight="1" thickBot="1" x14ac:dyDescent="0.25">
      <c r="B19" s="930"/>
      <c r="C19" s="931"/>
      <c r="D19" s="563" t="s">
        <v>3</v>
      </c>
      <c r="E19" s="472" t="s">
        <v>4</v>
      </c>
      <c r="F19" s="475" t="s">
        <v>5</v>
      </c>
      <c r="G19" s="564" t="s">
        <v>6</v>
      </c>
      <c r="H19" s="563" t="s">
        <v>7</v>
      </c>
      <c r="I19" s="472" t="s">
        <v>8</v>
      </c>
      <c r="J19" s="475" t="s">
        <v>985</v>
      </c>
      <c r="K19" s="565" t="s">
        <v>6</v>
      </c>
      <c r="L19" s="477" t="s">
        <v>986</v>
      </c>
      <c r="M19" s="476" t="s">
        <v>135</v>
      </c>
    </row>
    <row r="20" spans="2:13" ht="21.5" customHeight="1" x14ac:dyDescent="0.2">
      <c r="B20" s="511" t="s">
        <v>0</v>
      </c>
      <c r="C20" s="512" t="s">
        <v>3</v>
      </c>
      <c r="D20" s="566">
        <f>+'3部門'!D7/'3部門'!D$15</f>
        <v>0.12961204081155697</v>
      </c>
      <c r="E20" s="559">
        <f>+'3部門'!E7/'3部門'!E$15</f>
        <v>2.2407761489390179E-2</v>
      </c>
      <c r="F20" s="560">
        <f>+'3部門'!F7/'3部門'!F$15</f>
        <v>1.3337147624568133E-3</v>
      </c>
      <c r="G20" s="552">
        <f>+'3部門'!G7/'3部門'!G$15</f>
        <v>1.0036755818793111E-2</v>
      </c>
      <c r="H20" s="561">
        <f>+'3部門'!H7/'3部門'!H$10</f>
        <v>9.1566605345327762E-3</v>
      </c>
      <c r="I20" s="528">
        <f>+'3部門'!I7/'3部門'!I$10</f>
        <v>2.9947877751992391E-3</v>
      </c>
      <c r="J20" s="528">
        <f>+'3部門'!J7/'3部門'!J$10</f>
        <v>1.2275160805855449E-3</v>
      </c>
      <c r="K20" s="528">
        <f>+'3部門'!K7/'3部門'!K$10</f>
        <v>6.6956614260774618E-3</v>
      </c>
      <c r="L20" s="528">
        <f>+'3部門'!L7/'3部門'!L$10</f>
        <v>2.4861833903857017E-2</v>
      </c>
      <c r="M20" s="562">
        <f>+'3部門'!M7/'3部門'!M$10</f>
        <v>1.2050638750770648E-2</v>
      </c>
    </row>
    <row r="21" spans="2:13" ht="21.5" customHeight="1" x14ac:dyDescent="0.2">
      <c r="B21" s="489" t="s">
        <v>1</v>
      </c>
      <c r="C21" s="490" t="s">
        <v>4</v>
      </c>
      <c r="D21" s="567">
        <f>+'3部門'!D8/'3部門'!D$15</f>
        <v>0.22415731568273201</v>
      </c>
      <c r="E21" s="527">
        <f>+'3部門'!E8/'3部門'!E$15</f>
        <v>0.42482912941275652</v>
      </c>
      <c r="F21" s="543">
        <f>+'3部門'!F8/'3部門'!F$15</f>
        <v>8.4196087399561734E-2</v>
      </c>
      <c r="G21" s="549">
        <f>+'3部門'!G8/'3部門'!G$15</f>
        <v>0.20156911011446471</v>
      </c>
      <c r="H21" s="525">
        <f>+'3部門'!H8/'3部門'!H$10</f>
        <v>0.14077063434428125</v>
      </c>
      <c r="I21" s="526">
        <f>+'3部門'!I8/'3部門'!I$10</f>
        <v>0.64979325585513315</v>
      </c>
      <c r="J21" s="526">
        <f>+'3部門'!J8/'3部門'!J$10</f>
        <v>0.68773261385470219</v>
      </c>
      <c r="K21" s="526">
        <f>+'3部門'!K8/'3部門'!K$10</f>
        <v>0.33045848546919021</v>
      </c>
      <c r="L21" s="526">
        <f>+'3部門'!L8/'3部門'!L$10</f>
        <v>0.80142907730529844</v>
      </c>
      <c r="M21" s="557">
        <f>+'3部門'!M8/'3部門'!M$10</f>
        <v>0.33961744963721513</v>
      </c>
    </row>
    <row r="22" spans="2:13" ht="21.5" customHeight="1" thickBot="1" x14ac:dyDescent="0.25">
      <c r="B22" s="516" t="s">
        <v>2</v>
      </c>
      <c r="C22" s="517" t="s">
        <v>5</v>
      </c>
      <c r="D22" s="568">
        <f>+'3部門'!D9/'3部門'!D$15</f>
        <v>0.18062519312320074</v>
      </c>
      <c r="E22" s="537">
        <f>+'3部門'!E9/'3部門'!E$15</f>
        <v>0.16973430553191685</v>
      </c>
      <c r="F22" s="544">
        <f>+'3部門'!F9/'3部門'!F$15</f>
        <v>0.27976932754144634</v>
      </c>
      <c r="G22" s="550">
        <f>+'3部門'!G9/'3部門'!G$15</f>
        <v>0.24120428720801726</v>
      </c>
      <c r="H22" s="538">
        <f>+'3部門'!H9/'3部門'!H$10</f>
        <v>0.85007270512118593</v>
      </c>
      <c r="I22" s="539">
        <f>+'3部門'!I9/'3部門'!I$10</f>
        <v>0.34721195636966767</v>
      </c>
      <c r="J22" s="539">
        <f>+'3部門'!J9/'3部門'!J$10</f>
        <v>0.31103987006471229</v>
      </c>
      <c r="K22" s="539">
        <f>+'3部門'!K9/'3部門'!K$10</f>
        <v>0.66284585310473232</v>
      </c>
      <c r="L22" s="539">
        <f>+'3部門'!L9/'3部門'!L$10</f>
        <v>0.17370908879084454</v>
      </c>
      <c r="M22" s="558">
        <f>+'3部門'!M9/'3部門'!M$10</f>
        <v>0.6483319116120142</v>
      </c>
    </row>
    <row r="23" spans="2:13" ht="21.5" customHeight="1" thickBot="1" x14ac:dyDescent="0.25">
      <c r="B23" s="504" t="s">
        <v>9</v>
      </c>
      <c r="C23" s="505" t="s">
        <v>6</v>
      </c>
      <c r="D23" s="541">
        <f>+'3部門'!D10/'3部門'!D$15</f>
        <v>0.53439454961748967</v>
      </c>
      <c r="E23" s="540">
        <f>+'3部門'!E10/'3部門'!E$15</f>
        <v>0.61697119643406351</v>
      </c>
      <c r="F23" s="545">
        <f>+'3部門'!F10/'3部門'!F$15</f>
        <v>0.3652991297034649</v>
      </c>
      <c r="G23" s="551">
        <f>+'3部門'!G10/'3部門'!G$15</f>
        <v>0.4528101531412751</v>
      </c>
      <c r="H23" s="541">
        <f>+'3部門'!H10/'3部門'!H$10</f>
        <v>1</v>
      </c>
      <c r="I23" s="540">
        <f>+'3部門'!I10/'3部門'!I$10</f>
        <v>1</v>
      </c>
      <c r="J23" s="540">
        <f>+'3部門'!J10/'3部門'!J$10</f>
        <v>1</v>
      </c>
      <c r="K23" s="540">
        <f>+'3部門'!K10/'3部門'!K$10</f>
        <v>1</v>
      </c>
      <c r="L23" s="540">
        <f>+'3部門'!L10/'3部門'!L$10</f>
        <v>1</v>
      </c>
      <c r="M23" s="542">
        <f>+'3部門'!M10/'3部門'!M$10</f>
        <v>1</v>
      </c>
    </row>
    <row r="24" spans="2:13" ht="21.5" customHeight="1" x14ac:dyDescent="0.2">
      <c r="B24" s="511"/>
      <c r="C24" s="512" t="s">
        <v>11</v>
      </c>
      <c r="D24" s="561">
        <f>+'3部門'!D11/'3部門'!D$15</f>
        <v>0.16694885600305553</v>
      </c>
      <c r="E24" s="528">
        <f>+'3部門'!E11/'3部門'!E$15</f>
        <v>0.20126205062437619</v>
      </c>
      <c r="F24" s="546">
        <f>+'3部門'!F11/'3部門'!F$15</f>
        <v>0.31817132074996712</v>
      </c>
      <c r="G24" s="552">
        <f>+'3部門'!G11/'3部門'!G$15</f>
        <v>0.27664405888041443</v>
      </c>
      <c r="H24" s="529"/>
      <c r="I24" s="529"/>
      <c r="J24" s="529"/>
      <c r="K24" s="529"/>
      <c r="L24" s="529"/>
      <c r="M24" s="529"/>
    </row>
    <row r="25" spans="2:13" ht="21.5" customHeight="1" x14ac:dyDescent="0.2">
      <c r="B25" s="489"/>
      <c r="C25" s="490" t="s">
        <v>13</v>
      </c>
      <c r="D25" s="525">
        <f>+'3部門'!D12/'3部門'!D$15</f>
        <v>0.16716250960005777</v>
      </c>
      <c r="E25" s="526">
        <f>+'3部門'!E12/'3部門'!E$15</f>
        <v>5.030392097519501E-2</v>
      </c>
      <c r="F25" s="547">
        <f>+'3部門'!F12/'3部門'!F$15</f>
        <v>0.11002808964583273</v>
      </c>
      <c r="G25" s="549">
        <f>+'3部門'!G12/'3部門'!G$15</f>
        <v>9.0432967347618951E-2</v>
      </c>
      <c r="H25" s="529"/>
      <c r="I25" s="529"/>
      <c r="J25" s="529"/>
      <c r="K25" s="529"/>
      <c r="L25" s="529"/>
      <c r="M25" s="529"/>
    </row>
    <row r="26" spans="2:13" ht="21.5" customHeight="1" thickBot="1" x14ac:dyDescent="0.25">
      <c r="B26" s="516"/>
      <c r="C26" s="517" t="s">
        <v>15</v>
      </c>
      <c r="D26" s="538">
        <f>+'3部門'!D13/'3部門'!D$15</f>
        <v>0.131494084779397</v>
      </c>
      <c r="E26" s="539">
        <f>+'3部門'!E13/'3部門'!E$15</f>
        <v>0.1314628319663653</v>
      </c>
      <c r="F26" s="569">
        <f>+'3部門'!F13/'3部門'!F$15</f>
        <v>0.20650145990073523</v>
      </c>
      <c r="G26" s="550">
        <f>+'3部門'!G13/'3部門'!G$15</f>
        <v>0.18011282063069156</v>
      </c>
      <c r="H26" s="529"/>
      <c r="I26" s="529"/>
      <c r="J26" s="529"/>
      <c r="K26" s="529"/>
      <c r="L26" s="529"/>
      <c r="M26" s="529"/>
    </row>
    <row r="27" spans="2:13" ht="21.5" customHeight="1" thickBot="1" x14ac:dyDescent="0.25">
      <c r="B27" s="504">
        <v>96</v>
      </c>
      <c r="C27" s="505" t="s">
        <v>6</v>
      </c>
      <c r="D27" s="541">
        <f>+'3部門'!D14/'3部門'!D$15</f>
        <v>0.46560545038251028</v>
      </c>
      <c r="E27" s="540">
        <f>+'3部門'!E14/'3部門'!E$15</f>
        <v>0.38302880356593649</v>
      </c>
      <c r="F27" s="545">
        <f>+'3部門'!F14/'3部門'!F$15</f>
        <v>0.6347008702965351</v>
      </c>
      <c r="G27" s="551">
        <f>+'3部門'!G14/'3部門'!G$15</f>
        <v>0.54718984685872496</v>
      </c>
      <c r="H27" s="529"/>
      <c r="I27" s="529"/>
      <c r="J27" s="529"/>
      <c r="K27" s="529"/>
      <c r="L27" s="529"/>
      <c r="M27" s="529"/>
    </row>
    <row r="28" spans="2:13" ht="21.5" customHeight="1" thickBot="1" x14ac:dyDescent="0.25">
      <c r="B28" s="504">
        <v>97</v>
      </c>
      <c r="C28" s="570" t="s">
        <v>135</v>
      </c>
      <c r="D28" s="541">
        <f>+'3部門'!D15/'3部門'!D$15</f>
        <v>1</v>
      </c>
      <c r="E28" s="540">
        <f>+'3部門'!E15/'3部門'!E$15</f>
        <v>1</v>
      </c>
      <c r="F28" s="545">
        <f>+'3部門'!F15/'3部門'!F$15</f>
        <v>1</v>
      </c>
      <c r="G28" s="551">
        <f>+'3部門'!G15/'3部門'!G$15</f>
        <v>1</v>
      </c>
      <c r="H28" s="529"/>
      <c r="I28" s="529"/>
      <c r="J28" s="529"/>
      <c r="K28" s="529"/>
      <c r="L28" s="529"/>
      <c r="M28" s="529"/>
    </row>
    <row r="29" spans="2:13" ht="21.5" customHeight="1" x14ac:dyDescent="0.2">
      <c r="D29" s="530"/>
      <c r="E29" s="530"/>
      <c r="F29" s="530"/>
      <c r="G29" s="530"/>
      <c r="H29" s="530"/>
      <c r="I29" s="530"/>
      <c r="J29" s="530"/>
      <c r="K29" s="530"/>
      <c r="L29" s="530"/>
      <c r="M29" s="530"/>
    </row>
    <row r="30" spans="2:13" ht="21.5" customHeight="1" x14ac:dyDescent="0.2">
      <c r="B30" s="531"/>
      <c r="C30" s="532" t="s">
        <v>46</v>
      </c>
      <c r="D30" s="533">
        <f>+D14/D15</f>
        <v>0.46560545038251028</v>
      </c>
      <c r="E30" s="534">
        <f t="shared" ref="E30:G30" si="5">+E14/E15</f>
        <v>0.38302880356593649</v>
      </c>
      <c r="F30" s="535">
        <f t="shared" si="5"/>
        <v>0.6347008702965351</v>
      </c>
      <c r="G30" s="536">
        <f t="shared" si="5"/>
        <v>0.54718984685872496</v>
      </c>
      <c r="H30" s="530"/>
      <c r="I30" s="530"/>
      <c r="J30" s="530"/>
      <c r="K30" s="530"/>
      <c r="L30" s="530"/>
      <c r="M30" s="530"/>
    </row>
    <row r="31" spans="2:13" ht="21.5" customHeight="1" x14ac:dyDescent="0.2"/>
    <row r="32" spans="2:13" ht="21.5" customHeight="1" x14ac:dyDescent="0.2"/>
    <row r="33" ht="21.5" customHeight="1" x14ac:dyDescent="0.2"/>
  </sheetData>
  <mergeCells count="6">
    <mergeCell ref="B5:C6"/>
    <mergeCell ref="B18:C19"/>
    <mergeCell ref="G3:I3"/>
    <mergeCell ref="H4:I4"/>
    <mergeCell ref="H2:J2"/>
    <mergeCell ref="B17:M17"/>
  </mergeCells>
  <phoneticPr fontId="1"/>
  <printOptions headings="1" gridLines="1"/>
  <pageMargins left="0.25" right="0.25" top="0.75" bottom="0.75" header="0.3" footer="0.3"/>
  <pageSetup paperSize="9" scale="6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R19"/>
  <sheetViews>
    <sheetView view="pageBreakPreview" zoomScale="90" zoomScaleNormal="100" zoomScaleSheetLayoutView="90" workbookViewId="0"/>
  </sheetViews>
  <sheetFormatPr defaultColWidth="13.90625" defaultRowHeight="23.15" customHeight="1" x14ac:dyDescent="0.2"/>
  <cols>
    <col min="1" max="1" width="3.453125" style="574" customWidth="1"/>
    <col min="2" max="2" width="7.36328125" style="574" customWidth="1"/>
    <col min="3" max="3" width="15.7265625" style="574" customWidth="1"/>
    <col min="4" max="6" width="16.453125" style="574" customWidth="1"/>
    <col min="7" max="7" width="3.36328125" style="574" customWidth="1"/>
    <col min="8" max="8" width="3.453125" style="574" customWidth="1"/>
    <col min="9" max="9" width="4.36328125" style="574" customWidth="1"/>
    <col min="10" max="10" width="13.90625" style="574"/>
    <col min="11" max="13" width="16.90625" style="574" customWidth="1"/>
    <col min="14" max="14" width="4.453125" style="574" customWidth="1"/>
    <col min="15" max="18" width="16.36328125" style="574" bestFit="1" customWidth="1"/>
    <col min="19" max="16384" width="13.90625" style="574"/>
  </cols>
  <sheetData>
    <row r="1" spans="2:18" ht="10.5" customHeight="1" x14ac:dyDescent="0.2"/>
    <row r="2" spans="2:18" ht="23.15" customHeight="1" x14ac:dyDescent="0.35">
      <c r="B2" s="575" t="s">
        <v>927</v>
      </c>
      <c r="C2" s="576"/>
      <c r="D2" s="577"/>
      <c r="E2" s="577"/>
      <c r="F2" s="577"/>
      <c r="H2" s="578"/>
      <c r="I2" s="579" t="s">
        <v>928</v>
      </c>
    </row>
    <row r="3" spans="2:18" ht="23.15" customHeight="1" x14ac:dyDescent="0.2">
      <c r="B3" s="941" t="s">
        <v>21</v>
      </c>
      <c r="C3" s="942"/>
      <c r="D3" s="580" t="s">
        <v>0</v>
      </c>
      <c r="E3" s="581" t="s">
        <v>1</v>
      </c>
      <c r="F3" s="582" t="s">
        <v>2</v>
      </c>
      <c r="I3" s="941" t="s">
        <v>24</v>
      </c>
      <c r="J3" s="942"/>
      <c r="K3" s="580" t="s">
        <v>0</v>
      </c>
      <c r="L3" s="581" t="s">
        <v>1</v>
      </c>
      <c r="M3" s="582" t="s">
        <v>2</v>
      </c>
    </row>
    <row r="4" spans="2:18" ht="23.15" customHeight="1" thickBot="1" x14ac:dyDescent="0.25">
      <c r="B4" s="943"/>
      <c r="C4" s="934"/>
      <c r="D4" s="583" t="s">
        <v>3</v>
      </c>
      <c r="E4" s="584" t="s">
        <v>4</v>
      </c>
      <c r="F4" s="585" t="s">
        <v>5</v>
      </c>
      <c r="I4" s="943"/>
      <c r="J4" s="934"/>
      <c r="K4" s="441" t="s">
        <v>3</v>
      </c>
      <c r="L4" s="586" t="s">
        <v>4</v>
      </c>
      <c r="M4" s="587" t="s">
        <v>5</v>
      </c>
    </row>
    <row r="5" spans="2:18" ht="23.15" customHeight="1" x14ac:dyDescent="0.2">
      <c r="B5" s="580" t="s">
        <v>0</v>
      </c>
      <c r="C5" s="588" t="s">
        <v>3</v>
      </c>
      <c r="D5" s="589">
        <v>1</v>
      </c>
      <c r="E5" s="590">
        <v>0</v>
      </c>
      <c r="F5" s="591">
        <v>0</v>
      </c>
      <c r="I5" s="580" t="s">
        <v>0</v>
      </c>
      <c r="J5" s="588" t="s">
        <v>3</v>
      </c>
      <c r="K5" s="592">
        <f t="array" ref="K5:M7">MINVERSE(D17:F19)</f>
        <v>1.1627666393067027</v>
      </c>
      <c r="L5" s="593">
        <v>4.7576274485797015E-2</v>
      </c>
      <c r="M5" s="594">
        <v>7.7149382959764276E-3</v>
      </c>
      <c r="O5" s="890"/>
      <c r="P5" s="890"/>
      <c r="Q5" s="890"/>
      <c r="R5" s="890"/>
    </row>
    <row r="6" spans="2:18" ht="23.15" customHeight="1" x14ac:dyDescent="0.2">
      <c r="B6" s="595" t="s">
        <v>1</v>
      </c>
      <c r="C6" s="586" t="s">
        <v>4</v>
      </c>
      <c r="D6" s="596">
        <v>0</v>
      </c>
      <c r="E6" s="597">
        <v>1</v>
      </c>
      <c r="F6" s="598">
        <v>0</v>
      </c>
      <c r="I6" s="595" t="s">
        <v>1</v>
      </c>
      <c r="J6" s="586" t="s">
        <v>4</v>
      </c>
      <c r="K6" s="599">
        <v>0.51356054491479042</v>
      </c>
      <c r="L6" s="600">
        <v>1.8217484933956194</v>
      </c>
      <c r="M6" s="601">
        <v>0.21391624175654883</v>
      </c>
      <c r="O6" s="890"/>
      <c r="P6" s="890"/>
      <c r="Q6" s="890"/>
      <c r="R6" s="890"/>
    </row>
    <row r="7" spans="2:18" ht="23.15" customHeight="1" thickBot="1" x14ac:dyDescent="0.25">
      <c r="B7" s="602" t="s">
        <v>2</v>
      </c>
      <c r="C7" s="584" t="s">
        <v>5</v>
      </c>
      <c r="D7" s="603">
        <v>0</v>
      </c>
      <c r="E7" s="604">
        <v>0</v>
      </c>
      <c r="F7" s="605">
        <v>1</v>
      </c>
      <c r="I7" s="602" t="s">
        <v>2</v>
      </c>
      <c r="J7" s="584" t="s">
        <v>5</v>
      </c>
      <c r="K7" s="606">
        <v>0.41263695450126131</v>
      </c>
      <c r="L7" s="607">
        <v>0.44125681021407659</v>
      </c>
      <c r="M7" s="608">
        <v>1.4407917860731005</v>
      </c>
      <c r="O7" s="890"/>
      <c r="P7" s="890"/>
      <c r="Q7" s="890"/>
      <c r="R7" s="890"/>
    </row>
    <row r="8" spans="2:18" ht="23.15" customHeight="1" x14ac:dyDescent="0.35">
      <c r="B8" s="575" t="s">
        <v>929</v>
      </c>
      <c r="C8" s="576"/>
      <c r="D8" s="577"/>
      <c r="E8" s="577"/>
      <c r="F8" s="577"/>
      <c r="O8" s="890"/>
      <c r="P8" s="890"/>
      <c r="Q8" s="890"/>
      <c r="R8" s="890"/>
    </row>
    <row r="9" spans="2:18" ht="23.15" customHeight="1" x14ac:dyDescent="0.2">
      <c r="B9" s="941" t="s">
        <v>22</v>
      </c>
      <c r="C9" s="942"/>
      <c r="D9" s="580" t="s">
        <v>0</v>
      </c>
      <c r="E9" s="581" t="s">
        <v>1</v>
      </c>
      <c r="F9" s="582" t="s">
        <v>2</v>
      </c>
      <c r="I9" s="944" t="s">
        <v>1034</v>
      </c>
      <c r="J9" s="944"/>
      <c r="K9" s="944"/>
      <c r="L9" s="944"/>
      <c r="M9" s="944"/>
    </row>
    <row r="10" spans="2:18" ht="23.15" customHeight="1" x14ac:dyDescent="0.2">
      <c r="B10" s="943"/>
      <c r="C10" s="934"/>
      <c r="D10" s="583" t="s">
        <v>3</v>
      </c>
      <c r="E10" s="584" t="s">
        <v>4</v>
      </c>
      <c r="F10" s="585" t="s">
        <v>5</v>
      </c>
      <c r="I10" s="944"/>
      <c r="J10" s="944"/>
      <c r="K10" s="944"/>
      <c r="L10" s="944"/>
      <c r="M10" s="944"/>
      <c r="O10" s="891"/>
      <c r="P10" s="891"/>
      <c r="Q10" s="891"/>
      <c r="R10" s="890"/>
    </row>
    <row r="11" spans="2:18" ht="23.15" customHeight="1" x14ac:dyDescent="0.2">
      <c r="B11" s="580" t="s">
        <v>0</v>
      </c>
      <c r="C11" s="588" t="s">
        <v>3</v>
      </c>
      <c r="D11" s="609">
        <f>'3部門'!D20</f>
        <v>0.12961204081155697</v>
      </c>
      <c r="E11" s="610">
        <f>'3部門'!E20</f>
        <v>2.2407761489390179E-2</v>
      </c>
      <c r="F11" s="611">
        <f>'3部門'!F20</f>
        <v>1.3337147624568133E-3</v>
      </c>
      <c r="I11" s="944"/>
      <c r="J11" s="944"/>
      <c r="K11" s="944"/>
      <c r="L11" s="944"/>
      <c r="M11" s="944"/>
      <c r="O11" s="891"/>
      <c r="P11" s="891"/>
      <c r="Q11" s="891"/>
      <c r="R11" s="890"/>
    </row>
    <row r="12" spans="2:18" ht="23.15" customHeight="1" x14ac:dyDescent="0.2">
      <c r="B12" s="595" t="s">
        <v>1</v>
      </c>
      <c r="C12" s="586" t="s">
        <v>4</v>
      </c>
      <c r="D12" s="612">
        <f>'3部門'!D21</f>
        <v>0.22415731568273201</v>
      </c>
      <c r="E12" s="613">
        <f>'3部門'!E21</f>
        <v>0.42482912941275652</v>
      </c>
      <c r="F12" s="614">
        <f>'3部門'!F21</f>
        <v>8.4196087399561734E-2</v>
      </c>
      <c r="I12" s="944"/>
      <c r="J12" s="944"/>
      <c r="K12" s="944"/>
      <c r="L12" s="944"/>
      <c r="M12" s="944"/>
      <c r="O12" s="891"/>
      <c r="P12" s="891"/>
      <c r="Q12" s="891"/>
      <c r="R12" s="890"/>
    </row>
    <row r="13" spans="2:18" ht="23.15" customHeight="1" x14ac:dyDescent="0.2">
      <c r="B13" s="602" t="s">
        <v>2</v>
      </c>
      <c r="C13" s="584" t="s">
        <v>5</v>
      </c>
      <c r="D13" s="615">
        <f>'3部門'!D22</f>
        <v>0.18062519312320074</v>
      </c>
      <c r="E13" s="616">
        <f>'3部門'!E22</f>
        <v>0.16973430553191685</v>
      </c>
      <c r="F13" s="617">
        <f>'3部門'!F22</f>
        <v>0.27976932754144634</v>
      </c>
      <c r="I13" s="944"/>
      <c r="J13" s="944"/>
      <c r="K13" s="944"/>
      <c r="L13" s="944"/>
      <c r="M13" s="944"/>
      <c r="O13" s="890"/>
      <c r="P13" s="890"/>
      <c r="Q13" s="890"/>
      <c r="R13" s="890"/>
    </row>
    <row r="14" spans="2:18" ht="23.15" customHeight="1" x14ac:dyDescent="0.35">
      <c r="B14" s="618" t="s">
        <v>40</v>
      </c>
      <c r="C14" s="576"/>
      <c r="D14" s="577"/>
      <c r="E14" s="577"/>
      <c r="F14" s="577"/>
      <c r="Q14" s="890"/>
      <c r="R14" s="890"/>
    </row>
    <row r="15" spans="2:18" ht="23.15" customHeight="1" x14ac:dyDescent="0.2">
      <c r="B15" s="941" t="s">
        <v>23</v>
      </c>
      <c r="C15" s="942"/>
      <c r="D15" s="580" t="s">
        <v>0</v>
      </c>
      <c r="E15" s="581" t="s">
        <v>1</v>
      </c>
      <c r="F15" s="582" t="s">
        <v>2</v>
      </c>
      <c r="Q15" s="890"/>
      <c r="R15" s="890"/>
    </row>
    <row r="16" spans="2:18" ht="23.15" customHeight="1" x14ac:dyDescent="0.2">
      <c r="B16" s="943"/>
      <c r="C16" s="934"/>
      <c r="D16" s="583" t="s">
        <v>3</v>
      </c>
      <c r="E16" s="584" t="s">
        <v>4</v>
      </c>
      <c r="F16" s="585" t="s">
        <v>5</v>
      </c>
      <c r="Q16" s="890"/>
      <c r="R16" s="890"/>
    </row>
    <row r="17" spans="2:18" ht="23.15" customHeight="1" x14ac:dyDescent="0.2">
      <c r="B17" s="580" t="s">
        <v>0</v>
      </c>
      <c r="C17" s="588" t="s">
        <v>3</v>
      </c>
      <c r="D17" s="619">
        <f>+D5-D11</f>
        <v>0.87038795918844303</v>
      </c>
      <c r="E17" s="620">
        <f>+E5-E11</f>
        <v>-2.2407761489390179E-2</v>
      </c>
      <c r="F17" s="621">
        <f t="shared" ref="F17" si="0">+F5-F11</f>
        <v>-1.3337147624568133E-3</v>
      </c>
      <c r="Q17" s="890"/>
      <c r="R17" s="890"/>
    </row>
    <row r="18" spans="2:18" ht="23.15" customHeight="1" x14ac:dyDescent="0.2">
      <c r="B18" s="595" t="s">
        <v>1</v>
      </c>
      <c r="C18" s="586" t="s">
        <v>4</v>
      </c>
      <c r="D18" s="622">
        <f t="shared" ref="D18:F18" si="1">+D6-D12</f>
        <v>-0.22415731568273201</v>
      </c>
      <c r="E18" s="600">
        <f t="shared" si="1"/>
        <v>0.57517087058724348</v>
      </c>
      <c r="F18" s="623">
        <f t="shared" si="1"/>
        <v>-8.4196087399561734E-2</v>
      </c>
      <c r="Q18" s="890"/>
      <c r="R18" s="890"/>
    </row>
    <row r="19" spans="2:18" ht="23.15" customHeight="1" x14ac:dyDescent="0.2">
      <c r="B19" s="602" t="s">
        <v>2</v>
      </c>
      <c r="C19" s="584" t="s">
        <v>5</v>
      </c>
      <c r="D19" s="624">
        <f t="shared" ref="D19:E19" si="2">+D7-D13</f>
        <v>-0.18062519312320074</v>
      </c>
      <c r="E19" s="625">
        <f t="shared" si="2"/>
        <v>-0.16973430553191685</v>
      </c>
      <c r="F19" s="626">
        <f>+F7-F13</f>
        <v>0.72023067245855366</v>
      </c>
    </row>
  </sheetData>
  <mergeCells count="5">
    <mergeCell ref="B3:C4"/>
    <mergeCell ref="B9:C10"/>
    <mergeCell ref="I3:J4"/>
    <mergeCell ref="B15:C16"/>
    <mergeCell ref="I9:M13"/>
  </mergeCells>
  <phoneticPr fontId="1"/>
  <printOptions headings="1" gridLines="1"/>
  <pageMargins left="0.25" right="0.25" top="0.75" bottom="0.75" header="0.3" footer="0.3"/>
  <pageSetup paperSize="9" scale="9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U32"/>
  <sheetViews>
    <sheetView view="pageBreakPreview" zoomScale="90" zoomScaleNormal="90" zoomScaleSheetLayoutView="90" workbookViewId="0"/>
  </sheetViews>
  <sheetFormatPr defaultColWidth="9" defaultRowHeight="23.15" customHeight="1" x14ac:dyDescent="0.2"/>
  <cols>
    <col min="1" max="1" width="1.36328125" style="574" customWidth="1"/>
    <col min="2" max="2" width="4.08984375" style="627" customWidth="1"/>
    <col min="3" max="3" width="15.7265625" style="574" customWidth="1"/>
    <col min="4" max="5" width="17.1796875" style="574" customWidth="1"/>
    <col min="6" max="7" width="12.81640625" style="574" customWidth="1"/>
    <col min="8" max="8" width="1.453125" style="574" customWidth="1"/>
    <col min="9" max="9" width="1.90625" style="574" customWidth="1"/>
    <col min="10" max="10" width="4.453125" style="574" customWidth="1"/>
    <col min="11" max="11" width="15.7265625" style="574" customWidth="1"/>
    <col min="12" max="14" width="13.26953125" style="574" customWidth="1"/>
    <col min="15" max="15" width="2.54296875" style="574" customWidth="1"/>
    <col min="16" max="16" width="2.08984375" style="574" customWidth="1"/>
    <col min="17" max="17" width="9" style="574"/>
    <col min="18" max="18" width="17.90625" style="574" customWidth="1"/>
    <col min="19" max="21" width="11.81640625" style="574" customWidth="1"/>
    <col min="22" max="16384" width="9" style="574"/>
  </cols>
  <sheetData>
    <row r="1" spans="2:21" ht="10.5" customHeight="1" x14ac:dyDescent="0.2"/>
    <row r="2" spans="2:21" ht="23.15" customHeight="1" x14ac:dyDescent="0.35">
      <c r="C2" s="576"/>
      <c r="H2" s="628"/>
      <c r="I2" s="629"/>
      <c r="J2" s="579" t="s">
        <v>45</v>
      </c>
      <c r="K2" s="576"/>
      <c r="L2" s="577"/>
      <c r="M2" s="577"/>
      <c r="N2" s="577"/>
      <c r="R2" s="630"/>
    </row>
    <row r="3" spans="2:21" ht="23.15" customHeight="1" x14ac:dyDescent="0.2">
      <c r="B3" s="945"/>
      <c r="C3" s="946"/>
      <c r="D3" s="631"/>
      <c r="E3" s="632" t="s">
        <v>34</v>
      </c>
      <c r="F3" s="633" t="s">
        <v>36</v>
      </c>
      <c r="G3" s="634" t="s">
        <v>37</v>
      </c>
      <c r="H3" s="628"/>
      <c r="I3" s="629"/>
      <c r="J3" s="686" t="s">
        <v>22</v>
      </c>
      <c r="K3" s="582"/>
      <c r="L3" s="580" t="s">
        <v>0</v>
      </c>
      <c r="M3" s="581" t="s">
        <v>1</v>
      </c>
      <c r="N3" s="582" t="s">
        <v>2</v>
      </c>
    </row>
    <row r="4" spans="2:21" ht="23.15" customHeight="1" x14ac:dyDescent="0.2">
      <c r="B4" s="947"/>
      <c r="C4" s="948"/>
      <c r="D4" s="635" t="s">
        <v>138</v>
      </c>
      <c r="E4" s="685" t="s">
        <v>137</v>
      </c>
      <c r="F4" s="636" t="s">
        <v>139</v>
      </c>
      <c r="G4" s="637" t="s">
        <v>28</v>
      </c>
      <c r="H4" s="628"/>
      <c r="I4" s="629"/>
      <c r="J4" s="602"/>
      <c r="K4" s="687"/>
      <c r="L4" s="583" t="s">
        <v>3</v>
      </c>
      <c r="M4" s="584" t="s">
        <v>4</v>
      </c>
      <c r="N4" s="585" t="s">
        <v>5</v>
      </c>
    </row>
    <row r="5" spans="2:21" ht="23.15" customHeight="1" x14ac:dyDescent="0.2">
      <c r="B5" s="595" t="s">
        <v>0</v>
      </c>
      <c r="C5" s="638" t="s">
        <v>3</v>
      </c>
      <c r="D5" s="639">
        <f>SUM('3部門'!G7:I7)</f>
        <v>14581669</v>
      </c>
      <c r="E5" s="640">
        <f>+'3部門'!L7</f>
        <v>-2317095</v>
      </c>
      <c r="F5" s="641">
        <f>ABS(E5)/D5</f>
        <v>0.15890464939232951</v>
      </c>
      <c r="G5" s="642">
        <f t="shared" ref="G5:G8" si="0">1-F5</f>
        <v>0.84109535060767049</v>
      </c>
      <c r="H5" s="628"/>
      <c r="I5" s="629"/>
      <c r="J5" s="580" t="s">
        <v>0</v>
      </c>
      <c r="K5" s="588" t="s">
        <v>3</v>
      </c>
      <c r="L5" s="609">
        <f>'3部門'!D20</f>
        <v>0.12961204081155697</v>
      </c>
      <c r="M5" s="610">
        <f>'3部門'!E20</f>
        <v>2.2407761489390179E-2</v>
      </c>
      <c r="N5" s="611">
        <f>'3部門'!F20</f>
        <v>1.3337147624568133E-3</v>
      </c>
    </row>
    <row r="6" spans="2:21" ht="23.15" customHeight="1" x14ac:dyDescent="0.2">
      <c r="B6" s="595" t="s">
        <v>1</v>
      </c>
      <c r="C6" s="638" t="s">
        <v>4</v>
      </c>
      <c r="D6" s="643">
        <f>SUM('3部門'!G8:I8)</f>
        <v>366472681</v>
      </c>
      <c r="E6" s="644">
        <f>+'3部門'!L8</f>
        <v>-74692290</v>
      </c>
      <c r="F6" s="645">
        <f>ABS(E6)/D6</f>
        <v>0.20381407366078674</v>
      </c>
      <c r="G6" s="646">
        <f t="shared" si="0"/>
        <v>0.79618592633921326</v>
      </c>
      <c r="H6" s="628"/>
      <c r="I6" s="629"/>
      <c r="J6" s="595" t="s">
        <v>1</v>
      </c>
      <c r="K6" s="586" t="s">
        <v>4</v>
      </c>
      <c r="L6" s="612">
        <f>'3部門'!D21</f>
        <v>0.22415731568273201</v>
      </c>
      <c r="M6" s="613">
        <f>'3部門'!E21</f>
        <v>0.42482912941275652</v>
      </c>
      <c r="N6" s="614">
        <f>'3部門'!F21</f>
        <v>8.4196087399561734E-2</v>
      </c>
    </row>
    <row r="7" spans="2:21" ht="23.15" customHeight="1" x14ac:dyDescent="0.2">
      <c r="B7" s="595" t="s">
        <v>2</v>
      </c>
      <c r="C7" s="638" t="s">
        <v>5</v>
      </c>
      <c r="D7" s="647">
        <f>SUM('3部門'!G9:I9)</f>
        <v>655825460</v>
      </c>
      <c r="E7" s="648">
        <f>+'3部門'!L9</f>
        <v>-16189492</v>
      </c>
      <c r="F7" s="649">
        <f>ABS(E7)/D7</f>
        <v>2.4685671702955846E-2</v>
      </c>
      <c r="G7" s="650">
        <f t="shared" si="0"/>
        <v>0.97531432829704412</v>
      </c>
      <c r="H7" s="628"/>
      <c r="I7" s="629"/>
      <c r="J7" s="602" t="s">
        <v>2</v>
      </c>
      <c r="K7" s="584" t="s">
        <v>5</v>
      </c>
      <c r="L7" s="615">
        <f>'3部門'!D22</f>
        <v>0.18062519312320074</v>
      </c>
      <c r="M7" s="616">
        <f>'3部門'!E22</f>
        <v>0.16973430553191685</v>
      </c>
      <c r="N7" s="617">
        <f>'3部門'!F22</f>
        <v>0.27976932754144634</v>
      </c>
      <c r="Q7" s="949" t="s">
        <v>152</v>
      </c>
      <c r="R7" s="950"/>
      <c r="S7" s="950"/>
      <c r="T7" s="950"/>
      <c r="U7" s="950"/>
    </row>
    <row r="8" spans="2:21" ht="23.15" customHeight="1" x14ac:dyDescent="0.2">
      <c r="B8" s="651" t="s">
        <v>9</v>
      </c>
      <c r="C8" s="652" t="s">
        <v>6</v>
      </c>
      <c r="D8" s="653">
        <f>SUM('3部門'!G10:I10)</f>
        <v>1036879810</v>
      </c>
      <c r="E8" s="654">
        <f>+'3部門'!L10</f>
        <v>-93198877</v>
      </c>
      <c r="F8" s="655">
        <f>ABS(E8)/D8</f>
        <v>8.9883973148247531E-2</v>
      </c>
      <c r="G8" s="656">
        <f t="shared" si="0"/>
        <v>0.91011602685175252</v>
      </c>
      <c r="H8" s="628"/>
      <c r="I8" s="629"/>
      <c r="J8" s="688"/>
      <c r="K8" s="689"/>
      <c r="L8" s="690"/>
      <c r="M8" s="690"/>
      <c r="N8" s="690"/>
      <c r="Q8" s="950"/>
      <c r="R8" s="950"/>
      <c r="S8" s="950"/>
      <c r="T8" s="950"/>
      <c r="U8" s="950"/>
    </row>
    <row r="9" spans="2:21" ht="23.15" customHeight="1" x14ac:dyDescent="0.35">
      <c r="B9" s="657" t="s">
        <v>930</v>
      </c>
      <c r="C9" s="658"/>
      <c r="D9" s="659"/>
      <c r="E9" s="660"/>
      <c r="F9" s="661"/>
      <c r="G9" s="662"/>
      <c r="H9" s="628"/>
      <c r="I9" s="629"/>
      <c r="J9" s="579" t="s">
        <v>43</v>
      </c>
      <c r="Q9" s="657" t="s">
        <v>930</v>
      </c>
      <c r="R9" s="658"/>
      <c r="S9" s="659"/>
      <c r="T9" s="660"/>
      <c r="U9" s="661"/>
    </row>
    <row r="10" spans="2:21" ht="23.15" customHeight="1" x14ac:dyDescent="0.2">
      <c r="B10" s="951" t="s">
        <v>150</v>
      </c>
      <c r="C10" s="952"/>
      <c r="D10" s="580" t="s">
        <v>0</v>
      </c>
      <c r="E10" s="581" t="s">
        <v>1</v>
      </c>
      <c r="F10" s="582" t="s">
        <v>2</v>
      </c>
      <c r="G10" s="663"/>
      <c r="H10" s="628"/>
      <c r="I10" s="629"/>
      <c r="J10" s="945"/>
      <c r="K10" s="946"/>
      <c r="L10" s="580" t="s">
        <v>0</v>
      </c>
      <c r="M10" s="581" t="s">
        <v>1</v>
      </c>
      <c r="N10" s="582" t="s">
        <v>2</v>
      </c>
      <c r="Q10" s="951" t="s">
        <v>150</v>
      </c>
      <c r="R10" s="952"/>
      <c r="S10" s="580" t="s">
        <v>0</v>
      </c>
      <c r="T10" s="581" t="s">
        <v>1</v>
      </c>
      <c r="U10" s="582" t="s">
        <v>2</v>
      </c>
    </row>
    <row r="11" spans="2:21" ht="23.15" customHeight="1" x14ac:dyDescent="0.2">
      <c r="B11" s="953"/>
      <c r="C11" s="954"/>
      <c r="D11" s="583" t="s">
        <v>3</v>
      </c>
      <c r="E11" s="584" t="s">
        <v>4</v>
      </c>
      <c r="F11" s="585" t="s">
        <v>5</v>
      </c>
      <c r="G11" s="663"/>
      <c r="H11" s="628"/>
      <c r="I11" s="629"/>
      <c r="J11" s="947"/>
      <c r="K11" s="948"/>
      <c r="L11" s="583" t="s">
        <v>3</v>
      </c>
      <c r="M11" s="584" t="s">
        <v>4</v>
      </c>
      <c r="N11" s="585" t="s">
        <v>5</v>
      </c>
      <c r="Q11" s="953"/>
      <c r="R11" s="954"/>
      <c r="S11" s="583" t="s">
        <v>3</v>
      </c>
      <c r="T11" s="584" t="s">
        <v>4</v>
      </c>
      <c r="U11" s="585" t="s">
        <v>5</v>
      </c>
    </row>
    <row r="12" spans="2:21" ht="23.15" customHeight="1" x14ac:dyDescent="0.2">
      <c r="B12" s="580" t="s">
        <v>0</v>
      </c>
      <c r="C12" s="588" t="s">
        <v>3</v>
      </c>
      <c r="D12" s="664">
        <f>$F$5</f>
        <v>0.15890464939232951</v>
      </c>
      <c r="E12" s="665">
        <v>0</v>
      </c>
      <c r="F12" s="591">
        <v>0</v>
      </c>
      <c r="G12" s="663"/>
      <c r="H12" s="628"/>
      <c r="I12" s="629"/>
      <c r="J12" s="580" t="s">
        <v>0</v>
      </c>
      <c r="K12" s="588" t="s">
        <v>3</v>
      </c>
      <c r="L12" s="619">
        <f t="array" ref="L12:N14">MMULT(D24:F26,L5:N7)</f>
        <v>0.1090160849093722</v>
      </c>
      <c r="M12" s="620">
        <v>1.884706400625169E-2</v>
      </c>
      <c r="N12" s="621">
        <v>1.1217812857392394E-3</v>
      </c>
      <c r="Q12" s="580" t="s">
        <v>0</v>
      </c>
      <c r="R12" s="588" t="s">
        <v>3</v>
      </c>
      <c r="S12" s="664">
        <f>-'3部門'!$L7/(MMULT(逆行列2!$L5:$N5,'3部門'!$M$7:$M$9)+'3部門'!$O7)</f>
        <v>0.15890567021865834</v>
      </c>
      <c r="T12" s="665">
        <v>0</v>
      </c>
      <c r="U12" s="591">
        <v>0</v>
      </c>
    </row>
    <row r="13" spans="2:21" ht="23.15" customHeight="1" x14ac:dyDescent="0.2">
      <c r="B13" s="595" t="s">
        <v>1</v>
      </c>
      <c r="C13" s="586" t="s">
        <v>4</v>
      </c>
      <c r="D13" s="666">
        <v>0</v>
      </c>
      <c r="E13" s="664">
        <f>$F$6</f>
        <v>0.20381407366078674</v>
      </c>
      <c r="F13" s="667">
        <v>0</v>
      </c>
      <c r="G13" s="663"/>
      <c r="H13" s="628"/>
      <c r="I13" s="629"/>
      <c r="J13" s="595" t="s">
        <v>1</v>
      </c>
      <c r="K13" s="586" t="s">
        <v>4</v>
      </c>
      <c r="L13" s="622">
        <v>0.17847090003256744</v>
      </c>
      <c r="M13" s="600">
        <v>0.33824297393737707</v>
      </c>
      <c r="N13" s="623">
        <v>6.703573984035742E-2</v>
      </c>
      <c r="Q13" s="595" t="s">
        <v>1</v>
      </c>
      <c r="R13" s="586" t="s">
        <v>4</v>
      </c>
      <c r="S13" s="666">
        <v>0</v>
      </c>
      <c r="T13" s="664">
        <f>-'3部門'!$L8/(MMULT(逆行列2!$L6:$N6,'3部門'!$M$7:$M$9)+'3部門'!$O8)</f>
        <v>0.20381491573990257</v>
      </c>
      <c r="U13" s="667">
        <v>0</v>
      </c>
    </row>
    <row r="14" spans="2:21" ht="23.15" customHeight="1" x14ac:dyDescent="0.2">
      <c r="B14" s="602" t="s">
        <v>2</v>
      </c>
      <c r="C14" s="584" t="s">
        <v>5</v>
      </c>
      <c r="D14" s="603">
        <v>0</v>
      </c>
      <c r="E14" s="668">
        <v>0</v>
      </c>
      <c r="F14" s="664">
        <f>$F$7</f>
        <v>2.4685671702955846E-2</v>
      </c>
      <c r="G14" s="663"/>
      <c r="H14" s="628"/>
      <c r="I14" s="629"/>
      <c r="J14" s="602" t="s">
        <v>2</v>
      </c>
      <c r="K14" s="584" t="s">
        <v>5</v>
      </c>
      <c r="L14" s="624">
        <v>0.17616633890447841</v>
      </c>
      <c r="M14" s="625">
        <v>0.16554430018882674</v>
      </c>
      <c r="N14" s="626">
        <v>0.27286303376920146</v>
      </c>
      <c r="Q14" s="602" t="s">
        <v>2</v>
      </c>
      <c r="R14" s="584" t="s">
        <v>5</v>
      </c>
      <c r="S14" s="603">
        <v>0</v>
      </c>
      <c r="T14" s="668">
        <v>0</v>
      </c>
      <c r="U14" s="664">
        <f>-'3部門'!$L9/(MMULT(逆行列2!$L7:$N7,'3部門'!$M$7:$M$9)+'3部門'!$O9)</f>
        <v>2.4685653292732698E-2</v>
      </c>
    </row>
    <row r="15" spans="2:21" ht="23.15" customHeight="1" x14ac:dyDescent="0.35">
      <c r="B15" s="579" t="s">
        <v>41</v>
      </c>
      <c r="C15" s="576"/>
      <c r="D15" s="577"/>
      <c r="E15" s="577"/>
      <c r="F15" s="577"/>
      <c r="G15" s="663"/>
      <c r="H15" s="628"/>
      <c r="I15" s="629"/>
      <c r="J15" s="579" t="s">
        <v>44</v>
      </c>
    </row>
    <row r="16" spans="2:21" ht="23.15" customHeight="1" x14ac:dyDescent="0.2">
      <c r="B16" s="941" t="s">
        <v>21</v>
      </c>
      <c r="C16" s="942"/>
      <c r="D16" s="580" t="s">
        <v>0</v>
      </c>
      <c r="E16" s="581" t="s">
        <v>1</v>
      </c>
      <c r="F16" s="582" t="s">
        <v>2</v>
      </c>
      <c r="G16" s="663"/>
      <c r="H16" s="628"/>
      <c r="I16" s="629"/>
      <c r="J16" s="945"/>
      <c r="K16" s="946"/>
      <c r="L16" s="580" t="s">
        <v>0</v>
      </c>
      <c r="M16" s="581" t="s">
        <v>1</v>
      </c>
      <c r="N16" s="582" t="s">
        <v>2</v>
      </c>
    </row>
    <row r="17" spans="2:14" ht="23.15" customHeight="1" x14ac:dyDescent="0.2">
      <c r="B17" s="943"/>
      <c r="C17" s="934"/>
      <c r="D17" s="583" t="s">
        <v>3</v>
      </c>
      <c r="E17" s="584" t="s">
        <v>4</v>
      </c>
      <c r="F17" s="585" t="s">
        <v>5</v>
      </c>
      <c r="G17" s="663"/>
      <c r="H17" s="628"/>
      <c r="I17" s="629"/>
      <c r="J17" s="947"/>
      <c r="K17" s="948"/>
      <c r="L17" s="583" t="s">
        <v>3</v>
      </c>
      <c r="M17" s="584" t="s">
        <v>4</v>
      </c>
      <c r="N17" s="585" t="s">
        <v>5</v>
      </c>
    </row>
    <row r="18" spans="2:14" ht="23.15" customHeight="1" x14ac:dyDescent="0.2">
      <c r="B18" s="580" t="s">
        <v>0</v>
      </c>
      <c r="C18" s="588" t="s">
        <v>3</v>
      </c>
      <c r="D18" s="669">
        <v>1</v>
      </c>
      <c r="E18" s="590">
        <v>0</v>
      </c>
      <c r="F18" s="591">
        <v>0</v>
      </c>
      <c r="G18" s="663"/>
      <c r="H18" s="628"/>
      <c r="I18" s="629"/>
      <c r="J18" s="580" t="s">
        <v>0</v>
      </c>
      <c r="K18" s="588" t="s">
        <v>3</v>
      </c>
      <c r="L18" s="619">
        <f t="shared" ref="L18:N20" si="1">+D18-L12</f>
        <v>0.8909839150906278</v>
      </c>
      <c r="M18" s="620">
        <f t="shared" si="1"/>
        <v>-1.884706400625169E-2</v>
      </c>
      <c r="N18" s="621">
        <f t="shared" si="1"/>
        <v>-1.1217812857392394E-3</v>
      </c>
    </row>
    <row r="19" spans="2:14" ht="23.15" customHeight="1" x14ac:dyDescent="0.2">
      <c r="B19" s="595" t="s">
        <v>1</v>
      </c>
      <c r="C19" s="586" t="s">
        <v>4</v>
      </c>
      <c r="D19" s="596">
        <v>0</v>
      </c>
      <c r="E19" s="670">
        <v>1</v>
      </c>
      <c r="F19" s="598">
        <v>0</v>
      </c>
      <c r="G19" s="663"/>
      <c r="H19" s="628"/>
      <c r="I19" s="629"/>
      <c r="J19" s="595" t="s">
        <v>1</v>
      </c>
      <c r="K19" s="586" t="s">
        <v>4</v>
      </c>
      <c r="L19" s="622">
        <f t="shared" si="1"/>
        <v>-0.17847090003256744</v>
      </c>
      <c r="M19" s="600">
        <f t="shared" si="1"/>
        <v>0.66175702606262288</v>
      </c>
      <c r="N19" s="623">
        <f t="shared" si="1"/>
        <v>-6.703573984035742E-2</v>
      </c>
    </row>
    <row r="20" spans="2:14" ht="23.15" customHeight="1" x14ac:dyDescent="0.2">
      <c r="B20" s="602" t="s">
        <v>2</v>
      </c>
      <c r="C20" s="584" t="s">
        <v>5</v>
      </c>
      <c r="D20" s="603">
        <v>0</v>
      </c>
      <c r="E20" s="604">
        <v>0</v>
      </c>
      <c r="F20" s="671">
        <v>1</v>
      </c>
      <c r="G20" s="663"/>
      <c r="H20" s="628"/>
      <c r="I20" s="629"/>
      <c r="J20" s="602" t="s">
        <v>2</v>
      </c>
      <c r="K20" s="584" t="s">
        <v>5</v>
      </c>
      <c r="L20" s="624">
        <f t="shared" si="1"/>
        <v>-0.17616633890447841</v>
      </c>
      <c r="M20" s="625">
        <f t="shared" si="1"/>
        <v>-0.16554430018882674</v>
      </c>
      <c r="N20" s="626">
        <f t="shared" si="1"/>
        <v>0.72713696623079849</v>
      </c>
    </row>
    <row r="21" spans="2:14" ht="23.15" customHeight="1" x14ac:dyDescent="0.35">
      <c r="B21" s="618" t="s">
        <v>42</v>
      </c>
      <c r="C21" s="638"/>
      <c r="D21" s="577"/>
      <c r="E21" s="577"/>
      <c r="F21" s="577"/>
      <c r="G21" s="672"/>
      <c r="H21" s="628"/>
      <c r="I21" s="673" t="s">
        <v>149</v>
      </c>
      <c r="J21" s="579" t="s">
        <v>931</v>
      </c>
    </row>
    <row r="22" spans="2:14" ht="23.15" customHeight="1" x14ac:dyDescent="0.2">
      <c r="B22" s="951" t="s">
        <v>48</v>
      </c>
      <c r="C22" s="955"/>
      <c r="D22" s="580" t="s">
        <v>0</v>
      </c>
      <c r="E22" s="581" t="s">
        <v>1</v>
      </c>
      <c r="F22" s="582" t="s">
        <v>2</v>
      </c>
      <c r="H22" s="628"/>
      <c r="I22" s="629"/>
      <c r="J22" s="945" t="s">
        <v>49</v>
      </c>
      <c r="K22" s="946"/>
      <c r="L22" s="580" t="s">
        <v>0</v>
      </c>
      <c r="M22" s="581" t="s">
        <v>1</v>
      </c>
      <c r="N22" s="582" t="s">
        <v>2</v>
      </c>
    </row>
    <row r="23" spans="2:14" ht="23.15" customHeight="1" thickBot="1" x14ac:dyDescent="0.25">
      <c r="B23" s="956"/>
      <c r="C23" s="957"/>
      <c r="D23" s="441" t="s">
        <v>3</v>
      </c>
      <c r="E23" s="586" t="s">
        <v>4</v>
      </c>
      <c r="F23" s="587" t="s">
        <v>5</v>
      </c>
      <c r="H23" s="628"/>
      <c r="I23" s="629"/>
      <c r="J23" s="947"/>
      <c r="K23" s="948"/>
      <c r="L23" s="441" t="s">
        <v>3</v>
      </c>
      <c r="M23" s="586" t="s">
        <v>4</v>
      </c>
      <c r="N23" s="587" t="s">
        <v>5</v>
      </c>
    </row>
    <row r="24" spans="2:14" ht="23.15" customHeight="1" thickTop="1" x14ac:dyDescent="0.2">
      <c r="B24" s="580" t="s">
        <v>0</v>
      </c>
      <c r="C24" s="674" t="s">
        <v>3</v>
      </c>
      <c r="D24" s="675">
        <f>+D18-D12</f>
        <v>0.84109535060767049</v>
      </c>
      <c r="E24" s="676">
        <v>0</v>
      </c>
      <c r="F24" s="677">
        <v>0</v>
      </c>
      <c r="H24" s="628"/>
      <c r="I24" s="629"/>
      <c r="J24" s="580" t="s">
        <v>0</v>
      </c>
      <c r="K24" s="588" t="s">
        <v>3</v>
      </c>
      <c r="L24" s="619">
        <f t="array" ref="L24:N26">MINVERSE(L18:N20)</f>
        <v>1.1299960502914201</v>
      </c>
      <c r="M24" s="620">
        <v>3.3388796494946867E-2</v>
      </c>
      <c r="N24" s="621">
        <v>4.8214452852907022E-3</v>
      </c>
    </row>
    <row r="25" spans="2:14" ht="23.15" customHeight="1" x14ac:dyDescent="0.2">
      <c r="B25" s="595" t="s">
        <v>1</v>
      </c>
      <c r="C25" s="638" t="s">
        <v>4</v>
      </c>
      <c r="D25" s="678">
        <v>0</v>
      </c>
      <c r="E25" s="679">
        <f>+E19-E13</f>
        <v>0.79618592633921326</v>
      </c>
      <c r="F25" s="680">
        <v>0</v>
      </c>
      <c r="H25" s="628"/>
      <c r="I25" s="629"/>
      <c r="J25" s="595" t="s">
        <v>1</v>
      </c>
      <c r="K25" s="586" t="s">
        <v>4</v>
      </c>
      <c r="L25" s="622">
        <v>0.34033302590969705</v>
      </c>
      <c r="M25" s="600">
        <v>1.5568577808417543</v>
      </c>
      <c r="N25" s="623">
        <v>0.14405386777032753</v>
      </c>
    </row>
    <row r="26" spans="2:14" ht="23.15" customHeight="1" thickBot="1" x14ac:dyDescent="0.25">
      <c r="B26" s="602" t="s">
        <v>2</v>
      </c>
      <c r="C26" s="681" t="s">
        <v>5</v>
      </c>
      <c r="D26" s="682">
        <v>0</v>
      </c>
      <c r="E26" s="683">
        <v>0</v>
      </c>
      <c r="F26" s="684">
        <f>+F20-F14</f>
        <v>0.97531432829704412</v>
      </c>
      <c r="H26" s="628"/>
      <c r="I26" s="629"/>
      <c r="J26" s="602" t="s">
        <v>2</v>
      </c>
      <c r="K26" s="584" t="s">
        <v>5</v>
      </c>
      <c r="L26" s="624">
        <v>0.35125082566722216</v>
      </c>
      <c r="M26" s="625">
        <v>0.36253268105509512</v>
      </c>
      <c r="N26" s="626">
        <v>1.4092209868043273</v>
      </c>
    </row>
    <row r="27" spans="2:14" ht="23.15" customHeight="1" thickTop="1" x14ac:dyDescent="0.35">
      <c r="J27" s="579" t="s">
        <v>932</v>
      </c>
    </row>
    <row r="28" spans="2:14" ht="23.15" customHeight="1" x14ac:dyDescent="0.2">
      <c r="J28" s="945" t="s">
        <v>49</v>
      </c>
      <c r="K28" s="946"/>
      <c r="L28" s="580" t="s">
        <v>0</v>
      </c>
      <c r="M28" s="581" t="s">
        <v>1</v>
      </c>
      <c r="N28" s="582" t="s">
        <v>2</v>
      </c>
    </row>
    <row r="29" spans="2:14" ht="23.15" customHeight="1" x14ac:dyDescent="0.2">
      <c r="J29" s="947"/>
      <c r="K29" s="948"/>
      <c r="L29" s="441" t="s">
        <v>3</v>
      </c>
      <c r="M29" s="586" t="s">
        <v>4</v>
      </c>
      <c r="N29" s="587" t="s">
        <v>5</v>
      </c>
    </row>
    <row r="30" spans="2:14" ht="23.15" customHeight="1" x14ac:dyDescent="0.2">
      <c r="J30" s="580" t="s">
        <v>0</v>
      </c>
      <c r="K30" s="588" t="s">
        <v>3</v>
      </c>
      <c r="L30" s="619">
        <f t="array" ref="L30:N32">MMULT(L24:N26,D24:F26)</f>
        <v>0.95043442410514489</v>
      </c>
      <c r="M30" s="620">
        <v>2.6583689866680749E-2</v>
      </c>
      <c r="N30" s="621">
        <v>4.7024246698442514E-3</v>
      </c>
    </row>
    <row r="31" spans="2:14" ht="23.15" customHeight="1" x14ac:dyDescent="0.2">
      <c r="J31" s="595" t="s">
        <v>1</v>
      </c>
      <c r="K31" s="586" t="s">
        <v>4</v>
      </c>
      <c r="L31" s="622">
        <v>0.28625252575088606</v>
      </c>
      <c r="M31" s="600">
        <v>1.2395482544179039</v>
      </c>
      <c r="N31" s="623">
        <v>0.14049780128300821</v>
      </c>
    </row>
    <row r="32" spans="2:14" ht="23.15" customHeight="1" x14ac:dyDescent="0.2">
      <c r="J32" s="602" t="s">
        <v>2</v>
      </c>
      <c r="K32" s="584" t="s">
        <v>5</v>
      </c>
      <c r="L32" s="624">
        <v>0.29543543636580594</v>
      </c>
      <c r="M32" s="625">
        <v>0.28864341849408948</v>
      </c>
      <c r="N32" s="626">
        <v>1.3744334201671602</v>
      </c>
    </row>
  </sheetData>
  <mergeCells count="10">
    <mergeCell ref="J28:K29"/>
    <mergeCell ref="Q10:R11"/>
    <mergeCell ref="B10:C11"/>
    <mergeCell ref="B22:C23"/>
    <mergeCell ref="B16:C17"/>
    <mergeCell ref="B3:C4"/>
    <mergeCell ref="J10:K11"/>
    <mergeCell ref="J16:K17"/>
    <mergeCell ref="J22:K23"/>
    <mergeCell ref="Q7:U8"/>
  </mergeCells>
  <phoneticPr fontId="2"/>
  <printOptions headings="1" gridLines="1"/>
  <pageMargins left="0.25" right="0.25" top="0.75" bottom="0.75" header="0.3" footer="0.3"/>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O23"/>
  <sheetViews>
    <sheetView view="pageBreakPreview" zoomScale="90" zoomScaleNormal="92" zoomScaleSheetLayoutView="90" workbookViewId="0"/>
  </sheetViews>
  <sheetFormatPr defaultColWidth="9" defaultRowHeight="23.15" customHeight="1" x14ac:dyDescent="0.2"/>
  <cols>
    <col min="1" max="1" width="1.6328125" style="574" customWidth="1"/>
    <col min="2" max="2" width="4.08984375" style="627" customWidth="1"/>
    <col min="3" max="3" width="12.453125" style="574" customWidth="1"/>
    <col min="4" max="6" width="16.26953125" style="574" customWidth="1"/>
    <col min="7" max="7" width="18.6328125" style="574" customWidth="1"/>
    <col min="8" max="9" width="1.6328125" style="574" customWidth="1"/>
    <col min="10" max="10" width="4.08984375" style="574" customWidth="1"/>
    <col min="11" max="11" width="13.81640625" style="574" customWidth="1"/>
    <col min="12" max="15" width="12.54296875" style="574" customWidth="1"/>
    <col min="16" max="16" width="6" style="574" customWidth="1"/>
    <col min="17" max="16384" width="9" style="574"/>
  </cols>
  <sheetData>
    <row r="1" spans="2:15" ht="10.5" customHeight="1" x14ac:dyDescent="0.2"/>
    <row r="2" spans="2:15" ht="8" customHeight="1" x14ac:dyDescent="0.35">
      <c r="B2" s="657"/>
      <c r="C2" s="638"/>
      <c r="D2" s="672"/>
      <c r="E2" s="672"/>
      <c r="F2" s="672"/>
      <c r="G2" s="672"/>
      <c r="H2" s="628"/>
      <c r="I2" s="629"/>
    </row>
    <row r="3" spans="2:15" ht="23.15" customHeight="1" x14ac:dyDescent="0.2">
      <c r="B3" s="691"/>
      <c r="C3" s="638"/>
      <c r="D3" s="691"/>
      <c r="E3" s="691"/>
      <c r="F3" s="691"/>
      <c r="G3" s="672"/>
      <c r="H3" s="628"/>
      <c r="I3" s="629"/>
      <c r="J3" s="966" t="s">
        <v>29</v>
      </c>
      <c r="K3" s="967"/>
      <c r="L3" s="580"/>
      <c r="M3" s="581"/>
      <c r="N3" s="582"/>
      <c r="O3" s="692"/>
    </row>
    <row r="4" spans="2:15" ht="23.15" customHeight="1" x14ac:dyDescent="0.2">
      <c r="B4" s="691"/>
      <c r="C4" s="638"/>
      <c r="D4" s="586"/>
      <c r="E4" s="693"/>
      <c r="F4" s="586"/>
      <c r="G4" s="693"/>
      <c r="H4" s="628"/>
      <c r="I4" s="629"/>
      <c r="J4" s="968"/>
      <c r="K4" s="969"/>
      <c r="L4" s="584" t="s">
        <v>7</v>
      </c>
      <c r="M4" s="694" t="s">
        <v>8</v>
      </c>
      <c r="N4" s="585" t="s">
        <v>115</v>
      </c>
      <c r="O4" s="695"/>
    </row>
    <row r="5" spans="2:15" ht="23.15" customHeight="1" x14ac:dyDescent="0.2">
      <c r="B5" s="691"/>
      <c r="C5" s="586"/>
      <c r="D5" s="696"/>
      <c r="E5" s="696"/>
      <c r="F5" s="696"/>
      <c r="G5" s="696"/>
      <c r="H5" s="628"/>
      <c r="I5" s="629"/>
      <c r="J5" s="595" t="s">
        <v>0</v>
      </c>
      <c r="K5" s="587" t="s">
        <v>3</v>
      </c>
      <c r="L5" s="697">
        <f>+D12/'3部門'!H$10</f>
        <v>1.644241112733236E-2</v>
      </c>
      <c r="M5" s="698">
        <f>+E12/'3部門'!I$10</f>
        <v>2.175298985484982E-2</v>
      </c>
      <c r="N5" s="699">
        <f>+F12/'3部門'!J$10</f>
        <v>2.5849314324724336E-2</v>
      </c>
      <c r="O5" s="700">
        <f>+G12/'3部門'!K$10</f>
        <v>1.8887559995614291E-2</v>
      </c>
    </row>
    <row r="6" spans="2:15" ht="23.15" customHeight="1" x14ac:dyDescent="0.2">
      <c r="B6" s="691"/>
      <c r="C6" s="586"/>
      <c r="D6" s="696"/>
      <c r="E6" s="696"/>
      <c r="F6" s="696"/>
      <c r="G6" s="696"/>
      <c r="H6" s="628"/>
      <c r="I6" s="629"/>
      <c r="J6" s="595" t="s">
        <v>1</v>
      </c>
      <c r="K6" s="587" t="s">
        <v>4</v>
      </c>
      <c r="L6" s="701">
        <f>+D13/'3部門'!H$10</f>
        <v>0.29654645728043399</v>
      </c>
      <c r="M6" s="600">
        <f>+E13/'3部門'!I$10</f>
        <v>0.85508987804160541</v>
      </c>
      <c r="N6" s="623">
        <f>+F13/'3部門'!J$10</f>
        <v>1.1159261315939912</v>
      </c>
      <c r="O6" s="702">
        <f>+G13/'3部門'!K$10</f>
        <v>0.53230182934283299</v>
      </c>
    </row>
    <row r="7" spans="2:15" ht="23.15" customHeight="1" x14ac:dyDescent="0.2">
      <c r="B7" s="691"/>
      <c r="C7" s="586"/>
      <c r="D7" s="696"/>
      <c r="E7" s="696"/>
      <c r="F7" s="696"/>
      <c r="G7" s="696"/>
      <c r="H7" s="628"/>
      <c r="I7" s="629"/>
      <c r="J7" s="602" t="s">
        <v>2</v>
      </c>
      <c r="K7" s="585" t="s">
        <v>5</v>
      </c>
      <c r="L7" s="703">
        <f>+D14/'3部門'!H$10</f>
        <v>1.2117060546118494</v>
      </c>
      <c r="M7" s="625">
        <f>+E14/'3部門'!I$10</f>
        <v>0.66566302983371228</v>
      </c>
      <c r="N7" s="626">
        <f>+F14/'3部門'!J$10</f>
        <v>0.68808062701468264</v>
      </c>
      <c r="O7" s="704">
        <f>+G14/'3部門'!K$10</f>
        <v>1.0161733081157533</v>
      </c>
    </row>
    <row r="8" spans="2:15" ht="23.15" customHeight="1" x14ac:dyDescent="0.45">
      <c r="B8" s="691"/>
      <c r="C8" s="638"/>
      <c r="D8" s="705" t="s">
        <v>933</v>
      </c>
      <c r="E8" s="706"/>
      <c r="F8" s="706"/>
      <c r="G8" s="706"/>
      <c r="H8" s="628"/>
      <c r="I8" s="629"/>
      <c r="J8" s="651"/>
      <c r="K8" s="707"/>
      <c r="L8" s="708">
        <f>+D15/'3部門'!H$10</f>
        <v>1.5246949230196156</v>
      </c>
      <c r="M8" s="709">
        <f>+E15/'3部門'!I$10</f>
        <v>1.5425058977301676</v>
      </c>
      <c r="N8" s="710">
        <f>+F15/'3部門'!J$10</f>
        <v>1.8298560729333981</v>
      </c>
      <c r="O8" s="711">
        <f>+G15/'3部門'!K$10</f>
        <v>1.5673626974542008</v>
      </c>
    </row>
    <row r="9" spans="2:15" ht="23.15" customHeight="1" x14ac:dyDescent="0.35">
      <c r="B9" s="657"/>
      <c r="C9" s="638"/>
      <c r="D9" s="712"/>
      <c r="E9" s="713"/>
      <c r="F9" s="714" t="s">
        <v>934</v>
      </c>
      <c r="G9" s="663"/>
      <c r="H9" s="628"/>
      <c r="I9" s="629"/>
    </row>
    <row r="10" spans="2:15" ht="23.15" customHeight="1" x14ac:dyDescent="0.2">
      <c r="B10" s="962" t="s">
        <v>27</v>
      </c>
      <c r="C10" s="963"/>
      <c r="D10" s="580"/>
      <c r="E10" s="581"/>
      <c r="F10" s="582"/>
      <c r="G10" s="692"/>
      <c r="H10" s="628"/>
      <c r="I10" s="629"/>
      <c r="J10" s="951" t="s">
        <v>30</v>
      </c>
      <c r="K10" s="952"/>
      <c r="L10" s="580"/>
      <c r="M10" s="581"/>
      <c r="N10" s="582"/>
      <c r="O10" s="692"/>
    </row>
    <row r="11" spans="2:15" ht="23.15" customHeight="1" thickBot="1" x14ac:dyDescent="0.25">
      <c r="B11" s="964"/>
      <c r="C11" s="965"/>
      <c r="D11" s="586" t="s">
        <v>7</v>
      </c>
      <c r="E11" s="693" t="s">
        <v>8</v>
      </c>
      <c r="F11" s="587" t="s">
        <v>115</v>
      </c>
      <c r="G11" s="695"/>
      <c r="H11" s="628"/>
      <c r="I11" s="629"/>
      <c r="J11" s="953"/>
      <c r="K11" s="954"/>
      <c r="L11" s="584" t="s">
        <v>7</v>
      </c>
      <c r="M11" s="694" t="s">
        <v>8</v>
      </c>
      <c r="N11" s="587" t="s">
        <v>115</v>
      </c>
      <c r="O11" s="695"/>
    </row>
    <row r="12" spans="2:15" ht="23.15" customHeight="1" x14ac:dyDescent="0.2">
      <c r="B12" s="580" t="s">
        <v>0</v>
      </c>
      <c r="C12" s="588" t="s">
        <v>3</v>
      </c>
      <c r="D12" s="715">
        <f t="array" ref="D12:E14">MMULT(MMULT(逆行列2!L24:N26,逆行列2!D24:F26),'3部門'!H7:I9)</f>
        <v>6854385.4975604676</v>
      </c>
      <c r="E12" s="716">
        <v>3379426.6243974445</v>
      </c>
      <c r="F12" s="717">
        <f t="array" ref="F12:F14">MMULT(逆行列2!L24:N26,'3部門'!J7:J9)</f>
        <v>2131871.8961659637</v>
      </c>
      <c r="G12" s="718">
        <f>SUM(D12:F12)</f>
        <v>12365684.018123876</v>
      </c>
      <c r="H12" s="628"/>
      <c r="I12" s="629"/>
      <c r="J12" s="580" t="s">
        <v>0</v>
      </c>
      <c r="K12" s="588" t="s">
        <v>3</v>
      </c>
      <c r="L12" s="619">
        <f>+D12/$G12</f>
        <v>0.55430702317108183</v>
      </c>
      <c r="M12" s="620">
        <f t="shared" ref="M12:O15" si="0">+E12/$G12</f>
        <v>0.2732907148075559</v>
      </c>
      <c r="N12" s="621">
        <f>+F12/$G12</f>
        <v>0.17240226202136222</v>
      </c>
      <c r="O12" s="719">
        <f t="shared" si="0"/>
        <v>1</v>
      </c>
    </row>
    <row r="13" spans="2:15" ht="23.15" customHeight="1" x14ac:dyDescent="0.2">
      <c r="B13" s="595" t="s">
        <v>1</v>
      </c>
      <c r="C13" s="586" t="s">
        <v>4</v>
      </c>
      <c r="D13" s="720">
        <v>123621999.25514939</v>
      </c>
      <c r="E13" s="721">
        <v>132842129.72049472</v>
      </c>
      <c r="F13" s="722">
        <v>92033836.110962346</v>
      </c>
      <c r="G13" s="718">
        <f t="shared" ref="G13:G14" si="1">SUM(D13:F13)</f>
        <v>348497965.08660644</v>
      </c>
      <c r="H13" s="628"/>
      <c r="I13" s="629"/>
      <c r="J13" s="595" t="s">
        <v>1</v>
      </c>
      <c r="K13" s="586" t="s">
        <v>4</v>
      </c>
      <c r="L13" s="622">
        <f t="shared" ref="L13:L15" si="2">+D13/$G13</f>
        <v>0.35472803757814669</v>
      </c>
      <c r="M13" s="600">
        <f t="shared" si="0"/>
        <v>0.38118480745642708</v>
      </c>
      <c r="N13" s="623">
        <f t="shared" si="0"/>
        <v>0.26408715496542629</v>
      </c>
      <c r="O13" s="723">
        <f t="shared" si="0"/>
        <v>1</v>
      </c>
    </row>
    <row r="14" spans="2:15" ht="23.15" customHeight="1" thickBot="1" x14ac:dyDescent="0.25">
      <c r="B14" s="602" t="s">
        <v>2</v>
      </c>
      <c r="C14" s="584" t="s">
        <v>5</v>
      </c>
      <c r="D14" s="724">
        <v>505126671.73437649</v>
      </c>
      <c r="E14" s="725">
        <v>103413801.08700687</v>
      </c>
      <c r="F14" s="726">
        <v>56748110.708135784</v>
      </c>
      <c r="G14" s="718">
        <f t="shared" si="1"/>
        <v>665288583.52951908</v>
      </c>
      <c r="H14" s="628"/>
      <c r="I14" s="629"/>
      <c r="J14" s="602" t="s">
        <v>2</v>
      </c>
      <c r="K14" s="584" t="s">
        <v>5</v>
      </c>
      <c r="L14" s="624">
        <f t="shared" si="2"/>
        <v>0.75925949165481788</v>
      </c>
      <c r="M14" s="625">
        <f t="shared" si="0"/>
        <v>0.15544201966967672</v>
      </c>
      <c r="N14" s="626">
        <f t="shared" si="0"/>
        <v>8.5298488675505504E-2</v>
      </c>
      <c r="O14" s="727">
        <f t="shared" si="0"/>
        <v>1</v>
      </c>
    </row>
    <row r="15" spans="2:15" ht="23.15" customHeight="1" thickBot="1" x14ac:dyDescent="0.25">
      <c r="B15" s="651"/>
      <c r="C15" s="652"/>
      <c r="D15" s="728">
        <f>SUM(D12:D14)</f>
        <v>635603056.4870863</v>
      </c>
      <c r="E15" s="729">
        <f t="shared" ref="E15" si="3">SUM(E12:E14)</f>
        <v>239635357.43189904</v>
      </c>
      <c r="F15" s="730">
        <f t="shared" ref="F15" si="4">SUM(F12:F14)</f>
        <v>150913818.71526408</v>
      </c>
      <c r="G15" s="731">
        <f>SUM(G12:G14)</f>
        <v>1026152232.6342494</v>
      </c>
      <c r="H15" s="628"/>
      <c r="I15" s="629"/>
      <c r="J15" s="651"/>
      <c r="K15" s="707"/>
      <c r="L15" s="708">
        <f t="shared" si="2"/>
        <v>0.61940425238409413</v>
      </c>
      <c r="M15" s="709">
        <f t="shared" si="0"/>
        <v>0.23352807683975685</v>
      </c>
      <c r="N15" s="710">
        <f t="shared" si="0"/>
        <v>0.14706767077614902</v>
      </c>
      <c r="O15" s="711">
        <f t="shared" si="0"/>
        <v>1</v>
      </c>
    </row>
    <row r="16" spans="2:15" ht="8.5" customHeight="1" x14ac:dyDescent="0.2"/>
    <row r="17" spans="2:15" ht="23.15" customHeight="1" x14ac:dyDescent="0.2">
      <c r="B17" s="691"/>
      <c r="C17" s="638"/>
      <c r="D17" s="732"/>
      <c r="E17" s="732"/>
      <c r="F17" s="732"/>
      <c r="G17" s="748">
        <f>'3部門'!$M$10</f>
        <v>1026153987</v>
      </c>
    </row>
    <row r="18" spans="2:15" ht="10.5" customHeight="1" x14ac:dyDescent="0.2"/>
    <row r="19" spans="2:15" ht="79" customHeight="1" x14ac:dyDescent="0.2">
      <c r="B19" s="959" t="s">
        <v>935</v>
      </c>
      <c r="C19" s="961"/>
      <c r="D19" s="961"/>
      <c r="E19" s="961"/>
      <c r="F19" s="961"/>
      <c r="G19" s="961"/>
      <c r="H19" s="961"/>
      <c r="I19" s="961"/>
      <c r="J19" s="961"/>
      <c r="K19" s="961"/>
      <c r="L19" s="961"/>
      <c r="M19" s="961"/>
      <c r="N19" s="961"/>
      <c r="O19" s="961"/>
    </row>
    <row r="20" spans="2:15" ht="53.5" customHeight="1" x14ac:dyDescent="0.2">
      <c r="B20" s="959" t="s">
        <v>936</v>
      </c>
      <c r="C20" s="960"/>
      <c r="D20" s="960"/>
      <c r="E20" s="960"/>
      <c r="F20" s="960"/>
      <c r="G20" s="960"/>
      <c r="H20" s="960"/>
      <c r="I20" s="960"/>
      <c r="J20" s="960"/>
      <c r="K20" s="960"/>
      <c r="L20" s="960"/>
      <c r="M20" s="960"/>
      <c r="N20" s="960"/>
      <c r="O20" s="960"/>
    </row>
    <row r="21" spans="2:15" ht="66.5" customHeight="1" x14ac:dyDescent="0.2">
      <c r="B21" s="959" t="s">
        <v>1035</v>
      </c>
      <c r="C21" s="960"/>
      <c r="D21" s="960"/>
      <c r="E21" s="960"/>
      <c r="F21" s="960"/>
      <c r="G21" s="960"/>
      <c r="H21" s="960"/>
      <c r="I21" s="960"/>
      <c r="J21" s="960"/>
      <c r="K21" s="960"/>
      <c r="L21" s="960"/>
      <c r="M21" s="960"/>
      <c r="N21" s="960"/>
      <c r="O21" s="960"/>
    </row>
    <row r="22" spans="2:15" ht="32" customHeight="1" x14ac:dyDescent="0.2">
      <c r="B22" s="960" t="s">
        <v>937</v>
      </c>
      <c r="C22" s="960"/>
      <c r="D22" s="960"/>
      <c r="E22" s="960"/>
      <c r="F22" s="960"/>
      <c r="G22" s="960"/>
      <c r="H22" s="960"/>
      <c r="I22" s="960"/>
      <c r="J22" s="960"/>
      <c r="K22" s="960"/>
      <c r="L22" s="960"/>
      <c r="M22" s="960"/>
      <c r="N22" s="960"/>
      <c r="O22" s="960"/>
    </row>
    <row r="23" spans="2:15" ht="23.15" customHeight="1" x14ac:dyDescent="0.2">
      <c r="B23" s="958"/>
      <c r="C23" s="958"/>
      <c r="D23" s="958"/>
      <c r="E23" s="958"/>
      <c r="F23" s="958"/>
      <c r="G23" s="958"/>
      <c r="H23" s="958"/>
      <c r="I23" s="958"/>
      <c r="J23" s="958"/>
      <c r="K23" s="958"/>
      <c r="L23" s="958"/>
      <c r="M23" s="958"/>
      <c r="N23" s="958"/>
      <c r="O23" s="958"/>
    </row>
  </sheetData>
  <mergeCells count="8">
    <mergeCell ref="B23:O23"/>
    <mergeCell ref="B20:O20"/>
    <mergeCell ref="B19:O19"/>
    <mergeCell ref="B10:C11"/>
    <mergeCell ref="J3:K4"/>
    <mergeCell ref="J10:K11"/>
    <mergeCell ref="B21:O21"/>
    <mergeCell ref="B22:O22"/>
  </mergeCells>
  <phoneticPr fontId="2"/>
  <printOptions headings="1" gridLines="1"/>
  <pageMargins left="0.25" right="0.25" top="0.75" bottom="0.75" header="0.3" footer="0.3"/>
  <pageSetup paperSize="9" scale="8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18</vt:i4>
      </vt:variant>
    </vt:vector>
  </HeadingPairs>
  <TitlesOfParts>
    <vt:vector size="18" baseType="lpstr">
      <vt:lpstr>ｼｰﾄ説明</vt:lpstr>
      <vt:lpstr>推計方法</vt:lpstr>
      <vt:lpstr>13</vt:lpstr>
      <vt:lpstr>3(1)</vt:lpstr>
      <vt:lpstr>3(2)</vt:lpstr>
      <vt:lpstr>3部門</vt:lpstr>
      <vt:lpstr>逆行列1</vt:lpstr>
      <vt:lpstr>逆行列2</vt:lpstr>
      <vt:lpstr>生誘</vt:lpstr>
      <vt:lpstr>付誘</vt:lpstr>
      <vt:lpstr>輸入誘</vt:lpstr>
      <vt:lpstr>波及推計</vt:lpstr>
      <vt:lpstr>係数表</vt:lpstr>
      <vt:lpstr>ﾏｰｼﾞﾝ</vt:lpstr>
      <vt:lpstr>7211</vt:lpstr>
      <vt:lpstr>賃金</vt:lpstr>
      <vt:lpstr>雇用表</vt:lpstr>
      <vt:lpstr>部門</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2021-02-25T01:06:25Z</dcterms:created>
  <dcterms:modified xsi:type="dcterms:W3CDTF">2026-02-13T01:38:50Z</dcterms:modified>
</cp:coreProperties>
</file>